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SBA\Desktop\vyučtovanie čerpania\Vyúčtovanie 2024\"/>
    </mc:Choice>
  </mc:AlternateContent>
  <xr:revisionPtr revIDLastSave="0" documentId="13_ncr:1_{30B5E7EB-768B-4273-8AFA-B45D1EA71EE1}" xr6:coauthVersionLast="47" xr6:coauthVersionMax="47" xr10:uidLastSave="{00000000-0000-0000-0000-000000000000}"/>
  <bookViews>
    <workbookView xWindow="-108" yWindow="-108" windowWidth="23256" windowHeight="12576" activeTab="3" xr2:uid="{00000000-000D-0000-FFFF-FFFF00000000}"/>
  </bookViews>
  <sheets>
    <sheet name="Usmernenie" sheetId="1" r:id="rId1"/>
    <sheet name="Príklady" sheetId="2" r:id="rId2"/>
    <sheet name="Príjmy" sheetId="3" r:id="rId3"/>
    <sheet name="Spolu" sheetId="4" r:id="rId4"/>
    <sheet name="Doklady" sheetId="5" r:id="rId5"/>
    <sheet name="Adr" sheetId="6" state="hidden" r:id="rId6"/>
    <sheet name="FP" sheetId="7" state="hidden" r:id="rId7"/>
    <sheet name="Cis" sheetId="8" state="hidden" r:id="rId8"/>
    <sheet name="Avízo - výnosy" sheetId="9" r:id="rId9"/>
    <sheet name="Avízo - vratka" sheetId="10" r:id="rId10"/>
    <sheet name="Skratky" sheetId="11" r:id="rId11"/>
  </sheets>
  <definedNames>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 name="Print_Titles" localSheetId="4">Doklady!$104:$104</definedName>
    <definedName name="Print_Titles" localSheetId="1">Príklady!$7:$7</definedName>
    <definedName name="Print_Titles" localSheetId="3">Spolu!$52:$52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0" l="1"/>
  <c r="N24" i="10"/>
  <c r="N23" i="10"/>
  <c r="N22" i="10"/>
  <c r="N21" i="10"/>
  <c r="B20" i="10"/>
  <c r="N19" i="10"/>
  <c r="N18" i="10"/>
  <c r="N17" i="10"/>
  <c r="B17" i="10"/>
  <c r="N16" i="10"/>
  <c r="B16" i="10"/>
  <c r="N15" i="10"/>
  <c r="N14" i="10"/>
  <c r="P13" i="10"/>
  <c r="N13" i="10" s="1"/>
  <c r="A13" i="10"/>
  <c r="P12" i="10"/>
  <c r="N12" i="10"/>
  <c r="P11" i="10"/>
  <c r="N11" i="10"/>
  <c r="P10" i="10"/>
  <c r="N10" i="10"/>
  <c r="P9" i="10"/>
  <c r="N9" i="10"/>
  <c r="P8" i="10"/>
  <c r="N8" i="10"/>
  <c r="P7" i="10"/>
  <c r="N7" i="10"/>
  <c r="P6" i="10"/>
  <c r="N6" i="10"/>
  <c r="P5" i="10"/>
  <c r="N5" i="10"/>
  <c r="P4" i="10"/>
  <c r="N4" i="10"/>
  <c r="P3" i="10"/>
  <c r="N3" i="10"/>
  <c r="P2" i="10"/>
  <c r="N2" i="10"/>
  <c r="P1" i="10"/>
  <c r="N1" i="10"/>
  <c r="N26" i="9"/>
  <c r="N25" i="9"/>
  <c r="N24" i="9"/>
  <c r="N23" i="9"/>
  <c r="N22" i="9"/>
  <c r="B20" i="9"/>
  <c r="N18" i="9"/>
  <c r="N17" i="9"/>
  <c r="N16" i="9"/>
  <c r="B16" i="9"/>
  <c r="N15" i="9"/>
  <c r="N14" i="9"/>
  <c r="A14" i="9"/>
  <c r="N13" i="9"/>
  <c r="N12" i="9"/>
  <c r="N11" i="9"/>
  <c r="N10" i="9"/>
  <c r="N9" i="9"/>
  <c r="N8" i="9"/>
  <c r="N7" i="9"/>
  <c r="N6" i="9"/>
  <c r="N5" i="9"/>
  <c r="N4" i="9"/>
  <c r="N3" i="9"/>
  <c r="N2" i="9"/>
  <c r="N1" i="9"/>
  <c r="N803" i="7"/>
  <c r="L803" i="7"/>
  <c r="B803" i="7"/>
  <c r="M803" i="7" s="1"/>
  <c r="N802" i="7"/>
  <c r="L802" i="7"/>
  <c r="B802" i="7"/>
  <c r="M802" i="7" s="1"/>
  <c r="N801" i="7"/>
  <c r="M801" i="7"/>
  <c r="L801" i="7"/>
  <c r="B801" i="7"/>
  <c r="N800" i="7"/>
  <c r="L800" i="7"/>
  <c r="B800" i="7"/>
  <c r="M800" i="7" s="1"/>
  <c r="N799" i="7"/>
  <c r="L799" i="7"/>
  <c r="B799" i="7"/>
  <c r="M799" i="7" s="1"/>
  <c r="N798" i="7"/>
  <c r="M798" i="7"/>
  <c r="L798" i="7"/>
  <c r="B798" i="7"/>
  <c r="N797" i="7"/>
  <c r="L797" i="7"/>
  <c r="B797" i="7"/>
  <c r="M797" i="7" s="1"/>
  <c r="N796" i="7"/>
  <c r="L796" i="7"/>
  <c r="B796" i="7"/>
  <c r="M796" i="7" s="1"/>
  <c r="N795" i="7"/>
  <c r="M795" i="7"/>
  <c r="L795" i="7"/>
  <c r="B795" i="7"/>
  <c r="N794" i="7"/>
  <c r="L794" i="7"/>
  <c r="B794" i="7"/>
  <c r="M794" i="7" s="1"/>
  <c r="N793" i="7"/>
  <c r="L793" i="7"/>
  <c r="B793" i="7"/>
  <c r="M793" i="7" s="1"/>
  <c r="N792" i="7"/>
  <c r="M792" i="7"/>
  <c r="L792" i="7"/>
  <c r="B792" i="7"/>
  <c r="N791" i="7"/>
  <c r="L791" i="7"/>
  <c r="B791" i="7"/>
  <c r="M791" i="7" s="1"/>
  <c r="N790" i="7"/>
  <c r="L790" i="7"/>
  <c r="B790" i="7"/>
  <c r="M790" i="7" s="1"/>
  <c r="N789" i="7"/>
  <c r="M789" i="7"/>
  <c r="L789" i="7"/>
  <c r="B789" i="7"/>
  <c r="N788" i="7"/>
  <c r="L788" i="7"/>
  <c r="B788" i="7"/>
  <c r="M788" i="7" s="1"/>
  <c r="N787" i="7"/>
  <c r="L787" i="7"/>
  <c r="B787" i="7"/>
  <c r="M787" i="7" s="1"/>
  <c r="N786" i="7"/>
  <c r="M786" i="7"/>
  <c r="L786" i="7"/>
  <c r="B786" i="7"/>
  <c r="N785" i="7"/>
  <c r="L785" i="7"/>
  <c r="B785" i="7"/>
  <c r="M785" i="7" s="1"/>
  <c r="N784" i="7"/>
  <c r="L784" i="7"/>
  <c r="B784" i="7"/>
  <c r="M784" i="7" s="1"/>
  <c r="N783" i="7"/>
  <c r="M783" i="7"/>
  <c r="L783" i="7"/>
  <c r="B783" i="7"/>
  <c r="N782" i="7"/>
  <c r="L782" i="7"/>
  <c r="B782" i="7"/>
  <c r="M782" i="7" s="1"/>
  <c r="N781" i="7"/>
  <c r="L781" i="7"/>
  <c r="B781" i="7"/>
  <c r="M781" i="7" s="1"/>
  <c r="N780" i="7"/>
  <c r="M780" i="7"/>
  <c r="L780" i="7"/>
  <c r="B780" i="7"/>
  <c r="N779" i="7"/>
  <c r="L779" i="7"/>
  <c r="B779" i="7"/>
  <c r="M779" i="7" s="1"/>
  <c r="N778" i="7"/>
  <c r="L778" i="7"/>
  <c r="B778" i="7"/>
  <c r="M778" i="7" s="1"/>
  <c r="N777" i="7"/>
  <c r="M777" i="7"/>
  <c r="L777" i="7"/>
  <c r="B777" i="7"/>
  <c r="N776" i="7"/>
  <c r="L776" i="7"/>
  <c r="B776" i="7"/>
  <c r="M776" i="7" s="1"/>
  <c r="N775" i="7"/>
  <c r="L775" i="7"/>
  <c r="B775" i="7"/>
  <c r="M775" i="7" s="1"/>
  <c r="N774" i="7"/>
  <c r="M774" i="7"/>
  <c r="L774" i="7"/>
  <c r="B774" i="7"/>
  <c r="N773" i="7"/>
  <c r="L773" i="7"/>
  <c r="B773" i="7"/>
  <c r="M773" i="7" s="1"/>
  <c r="N772" i="7"/>
  <c r="L772" i="7"/>
  <c r="B772" i="7"/>
  <c r="M772" i="7" s="1"/>
  <c r="N771" i="7"/>
  <c r="M771" i="7"/>
  <c r="L771" i="7"/>
  <c r="B771" i="7"/>
  <c r="N770" i="7"/>
  <c r="L770" i="7"/>
  <c r="B770" i="7"/>
  <c r="M770" i="7" s="1"/>
  <c r="N769" i="7"/>
  <c r="L769" i="7"/>
  <c r="B769" i="7"/>
  <c r="M769" i="7" s="1"/>
  <c r="N768" i="7"/>
  <c r="M768" i="7"/>
  <c r="L768" i="7"/>
  <c r="B768" i="7"/>
  <c r="N767" i="7"/>
  <c r="L767" i="7"/>
  <c r="B767" i="7"/>
  <c r="M767" i="7" s="1"/>
  <c r="N766" i="7"/>
  <c r="L766" i="7"/>
  <c r="B766" i="7"/>
  <c r="M766" i="7" s="1"/>
  <c r="N765" i="7"/>
  <c r="M765" i="7"/>
  <c r="L765" i="7"/>
  <c r="B765" i="7"/>
  <c r="N764" i="7"/>
  <c r="L764" i="7"/>
  <c r="B764" i="7"/>
  <c r="M764" i="7" s="1"/>
  <c r="N763" i="7"/>
  <c r="L763" i="7"/>
  <c r="B763" i="7"/>
  <c r="M763" i="7" s="1"/>
  <c r="N762" i="7"/>
  <c r="M762" i="7"/>
  <c r="L762" i="7"/>
  <c r="B762" i="7"/>
  <c r="N761" i="7"/>
  <c r="L761" i="7"/>
  <c r="B761" i="7"/>
  <c r="M761" i="7" s="1"/>
  <c r="N760" i="7"/>
  <c r="L760" i="7"/>
  <c r="B760" i="7"/>
  <c r="M760" i="7" s="1"/>
  <c r="N759" i="7"/>
  <c r="M759" i="7"/>
  <c r="L759" i="7"/>
  <c r="B759" i="7"/>
  <c r="N758" i="7"/>
  <c r="L758" i="7"/>
  <c r="B758" i="7"/>
  <c r="M758" i="7" s="1"/>
  <c r="N757" i="7"/>
  <c r="L757" i="7"/>
  <c r="B757" i="7"/>
  <c r="M757" i="7" s="1"/>
  <c r="N756" i="7"/>
  <c r="M756" i="7"/>
  <c r="L756" i="7"/>
  <c r="B756" i="7"/>
  <c r="N755" i="7"/>
  <c r="L755" i="7"/>
  <c r="B755" i="7"/>
  <c r="M755" i="7" s="1"/>
  <c r="N754" i="7"/>
  <c r="L754" i="7"/>
  <c r="B754" i="7"/>
  <c r="M754" i="7" s="1"/>
  <c r="N753" i="7"/>
  <c r="L753" i="7"/>
  <c r="B753" i="7"/>
  <c r="M753" i="7" s="1"/>
  <c r="N752" i="7"/>
  <c r="L752" i="7"/>
  <c r="B752" i="7"/>
  <c r="M752" i="7" s="1"/>
  <c r="N751" i="7"/>
  <c r="L751" i="7"/>
  <c r="B751" i="7"/>
  <c r="M751" i="7" s="1"/>
  <c r="N750" i="7"/>
  <c r="M750" i="7"/>
  <c r="L750" i="7"/>
  <c r="B750" i="7"/>
  <c r="N749" i="7"/>
  <c r="L749" i="7"/>
  <c r="B749" i="7"/>
  <c r="M749" i="7" s="1"/>
  <c r="N748" i="7"/>
  <c r="L748" i="7"/>
  <c r="B748" i="7"/>
  <c r="M748" i="7" s="1"/>
  <c r="N747" i="7"/>
  <c r="L747" i="7"/>
  <c r="B747" i="7"/>
  <c r="M747" i="7" s="1"/>
  <c r="N746" i="7"/>
  <c r="L746" i="7"/>
  <c r="B746" i="7"/>
  <c r="M746" i="7" s="1"/>
  <c r="N745" i="7"/>
  <c r="L745" i="7"/>
  <c r="B745" i="7"/>
  <c r="M745" i="7" s="1"/>
  <c r="N744" i="7"/>
  <c r="M744" i="7"/>
  <c r="L744" i="7"/>
  <c r="B744" i="7"/>
  <c r="N743" i="7"/>
  <c r="L743" i="7"/>
  <c r="B743" i="7"/>
  <c r="M743" i="7" s="1"/>
  <c r="N742" i="7"/>
  <c r="L742" i="7"/>
  <c r="B742" i="7"/>
  <c r="M742" i="7" s="1"/>
  <c r="N741" i="7"/>
  <c r="L741" i="7"/>
  <c r="B741" i="7"/>
  <c r="M741" i="7" s="1"/>
  <c r="N740" i="7"/>
  <c r="L740" i="7"/>
  <c r="B740" i="7"/>
  <c r="M740" i="7" s="1"/>
  <c r="N739" i="7"/>
  <c r="L739" i="7"/>
  <c r="B739" i="7"/>
  <c r="M739" i="7" s="1"/>
  <c r="N738" i="7"/>
  <c r="L738" i="7"/>
  <c r="B738" i="7"/>
  <c r="M738" i="7" s="1"/>
  <c r="N737" i="7"/>
  <c r="L737" i="7"/>
  <c r="B737" i="7"/>
  <c r="M737" i="7" s="1"/>
  <c r="N736" i="7"/>
  <c r="L736" i="7"/>
  <c r="B736" i="7"/>
  <c r="M736" i="7" s="1"/>
  <c r="N735" i="7"/>
  <c r="L735" i="7"/>
  <c r="B735" i="7"/>
  <c r="M735" i="7" s="1"/>
  <c r="N734" i="7"/>
  <c r="L734" i="7"/>
  <c r="B734" i="7"/>
  <c r="M734" i="7" s="1"/>
  <c r="N733" i="7"/>
  <c r="L733" i="7"/>
  <c r="B733" i="7"/>
  <c r="M733" i="7" s="1"/>
  <c r="N732" i="7"/>
  <c r="M732" i="7"/>
  <c r="L732" i="7"/>
  <c r="B732" i="7"/>
  <c r="N731" i="7"/>
  <c r="L731" i="7"/>
  <c r="B731" i="7"/>
  <c r="M731" i="7" s="1"/>
  <c r="N730" i="7"/>
  <c r="L730" i="7"/>
  <c r="B730" i="7"/>
  <c r="M730" i="7" s="1"/>
  <c r="N729" i="7"/>
  <c r="L729" i="7"/>
  <c r="B729" i="7"/>
  <c r="M729" i="7" s="1"/>
  <c r="N728" i="7"/>
  <c r="L728" i="7"/>
  <c r="B728" i="7"/>
  <c r="M728" i="7" s="1"/>
  <c r="N727" i="7"/>
  <c r="L727" i="7"/>
  <c r="B727" i="7"/>
  <c r="M727" i="7" s="1"/>
  <c r="N726" i="7"/>
  <c r="M726" i="7"/>
  <c r="L726" i="7"/>
  <c r="B726" i="7"/>
  <c r="N725" i="7"/>
  <c r="L725" i="7"/>
  <c r="B725" i="7"/>
  <c r="M725" i="7" s="1"/>
  <c r="N724" i="7"/>
  <c r="L724" i="7"/>
  <c r="B724" i="7"/>
  <c r="M724" i="7" s="1"/>
  <c r="N723" i="7"/>
  <c r="L723" i="7"/>
  <c r="B723" i="7"/>
  <c r="M723" i="7" s="1"/>
  <c r="N722" i="7"/>
  <c r="L722" i="7"/>
  <c r="B722" i="7"/>
  <c r="M722" i="7" s="1"/>
  <c r="N721" i="7"/>
  <c r="L721" i="7"/>
  <c r="B721" i="7"/>
  <c r="M721" i="7" s="1"/>
  <c r="N720" i="7"/>
  <c r="L720" i="7"/>
  <c r="B720" i="7"/>
  <c r="M720" i="7" s="1"/>
  <c r="N719" i="7"/>
  <c r="L719" i="7"/>
  <c r="B719" i="7"/>
  <c r="M719" i="7" s="1"/>
  <c r="N718" i="7"/>
  <c r="L718" i="7"/>
  <c r="B718" i="7"/>
  <c r="M718" i="7" s="1"/>
  <c r="N717" i="7"/>
  <c r="L717" i="7"/>
  <c r="B717" i="7"/>
  <c r="M717" i="7" s="1"/>
  <c r="N716" i="7"/>
  <c r="L716" i="7"/>
  <c r="B716" i="7"/>
  <c r="M716" i="7" s="1"/>
  <c r="N715" i="7"/>
  <c r="L715" i="7"/>
  <c r="B715" i="7"/>
  <c r="M715" i="7" s="1"/>
  <c r="N714" i="7"/>
  <c r="M714" i="7"/>
  <c r="L714" i="7"/>
  <c r="B714" i="7"/>
  <c r="N713" i="7"/>
  <c r="L713" i="7"/>
  <c r="B713" i="7"/>
  <c r="M713" i="7" s="1"/>
  <c r="N712" i="7"/>
  <c r="L712" i="7"/>
  <c r="B712" i="7"/>
  <c r="M712" i="7" s="1"/>
  <c r="N711" i="7"/>
  <c r="L711" i="7"/>
  <c r="B711" i="7"/>
  <c r="M711" i="7" s="1"/>
  <c r="N710" i="7"/>
  <c r="L710" i="7"/>
  <c r="B710" i="7"/>
  <c r="M710" i="7" s="1"/>
  <c r="N709" i="7"/>
  <c r="L709" i="7"/>
  <c r="B709" i="7"/>
  <c r="M709" i="7" s="1"/>
  <c r="N708" i="7"/>
  <c r="M708" i="7"/>
  <c r="L708" i="7"/>
  <c r="B708" i="7"/>
  <c r="N707" i="7"/>
  <c r="L707" i="7"/>
  <c r="B707" i="7"/>
  <c r="M707" i="7" s="1"/>
  <c r="N706" i="7"/>
  <c r="L706" i="7"/>
  <c r="B706" i="7"/>
  <c r="M706" i="7" s="1"/>
  <c r="N705" i="7"/>
  <c r="L705" i="7"/>
  <c r="B705" i="7"/>
  <c r="M705" i="7" s="1"/>
  <c r="N704" i="7"/>
  <c r="L704" i="7"/>
  <c r="B704" i="7"/>
  <c r="M704" i="7" s="1"/>
  <c r="N703" i="7"/>
  <c r="L703" i="7"/>
  <c r="B703" i="7"/>
  <c r="M703" i="7" s="1"/>
  <c r="N702" i="7"/>
  <c r="L702" i="7"/>
  <c r="B702" i="7"/>
  <c r="M702" i="7" s="1"/>
  <c r="N701" i="7"/>
  <c r="L701" i="7"/>
  <c r="B701" i="7"/>
  <c r="M701" i="7" s="1"/>
  <c r="N700" i="7"/>
  <c r="L700" i="7"/>
  <c r="B700" i="7"/>
  <c r="M700" i="7" s="1"/>
  <c r="N699" i="7"/>
  <c r="L699" i="7"/>
  <c r="B699" i="7"/>
  <c r="M699" i="7" s="1"/>
  <c r="N698" i="7"/>
  <c r="L698" i="7"/>
  <c r="B698" i="7"/>
  <c r="M698" i="7" s="1"/>
  <c r="N697" i="7"/>
  <c r="L697" i="7"/>
  <c r="B697" i="7"/>
  <c r="M697" i="7" s="1"/>
  <c r="N696" i="7"/>
  <c r="M696" i="7"/>
  <c r="L696" i="7"/>
  <c r="B696" i="7"/>
  <c r="N695" i="7"/>
  <c r="L695" i="7"/>
  <c r="B695" i="7"/>
  <c r="M695" i="7" s="1"/>
  <c r="N694" i="7"/>
  <c r="L694" i="7"/>
  <c r="B694" i="7"/>
  <c r="M694" i="7" s="1"/>
  <c r="N693" i="7"/>
  <c r="L693" i="7"/>
  <c r="B693" i="7"/>
  <c r="M693" i="7" s="1"/>
  <c r="N692" i="7"/>
  <c r="L692" i="7"/>
  <c r="B692" i="7"/>
  <c r="M692" i="7" s="1"/>
  <c r="N691" i="7"/>
  <c r="L691" i="7"/>
  <c r="B691" i="7"/>
  <c r="M691" i="7" s="1"/>
  <c r="N690" i="7"/>
  <c r="M690" i="7"/>
  <c r="L690" i="7"/>
  <c r="B690" i="7"/>
  <c r="N689" i="7"/>
  <c r="L689" i="7"/>
  <c r="B689" i="7"/>
  <c r="M689" i="7" s="1"/>
  <c r="N688" i="7"/>
  <c r="L688" i="7"/>
  <c r="B688" i="7"/>
  <c r="M688" i="7" s="1"/>
  <c r="N687" i="7"/>
  <c r="L687" i="7"/>
  <c r="B687" i="7"/>
  <c r="M687" i="7" s="1"/>
  <c r="N686" i="7"/>
  <c r="L686" i="7"/>
  <c r="B686" i="7"/>
  <c r="M686" i="7" s="1"/>
  <c r="N685" i="7"/>
  <c r="L685" i="7"/>
  <c r="B685" i="7"/>
  <c r="M685" i="7" s="1"/>
  <c r="N684" i="7"/>
  <c r="M684" i="7"/>
  <c r="L684" i="7"/>
  <c r="B684" i="7"/>
  <c r="N683" i="7"/>
  <c r="L683" i="7"/>
  <c r="B683" i="7"/>
  <c r="M683" i="7" s="1"/>
  <c r="N682" i="7"/>
  <c r="L682" i="7"/>
  <c r="B682" i="7"/>
  <c r="M682" i="7" s="1"/>
  <c r="N681" i="7"/>
  <c r="L681" i="7"/>
  <c r="B681" i="7"/>
  <c r="M681" i="7" s="1"/>
  <c r="N680" i="7"/>
  <c r="L680" i="7"/>
  <c r="B680" i="7"/>
  <c r="M680" i="7" s="1"/>
  <c r="N679" i="7"/>
  <c r="L679" i="7"/>
  <c r="B679" i="7"/>
  <c r="M679" i="7" s="1"/>
  <c r="N678" i="7"/>
  <c r="M678" i="7"/>
  <c r="L678" i="7"/>
  <c r="B678" i="7"/>
  <c r="N677" i="7"/>
  <c r="L677" i="7"/>
  <c r="B677" i="7"/>
  <c r="M677" i="7" s="1"/>
  <c r="N676" i="7"/>
  <c r="L676" i="7"/>
  <c r="B676" i="7"/>
  <c r="M676" i="7" s="1"/>
  <c r="N675" i="7"/>
  <c r="L675" i="7"/>
  <c r="B675" i="7"/>
  <c r="M675" i="7" s="1"/>
  <c r="N674" i="7"/>
  <c r="L674" i="7"/>
  <c r="B674" i="7"/>
  <c r="M674" i="7" s="1"/>
  <c r="N673" i="7"/>
  <c r="L673" i="7"/>
  <c r="B673" i="7"/>
  <c r="M673" i="7" s="1"/>
  <c r="N672" i="7"/>
  <c r="M672" i="7"/>
  <c r="L672" i="7"/>
  <c r="B672" i="7"/>
  <c r="N671" i="7"/>
  <c r="L671" i="7"/>
  <c r="B671" i="7"/>
  <c r="M671" i="7" s="1"/>
  <c r="N670" i="7"/>
  <c r="L670" i="7"/>
  <c r="B670" i="7"/>
  <c r="M670" i="7" s="1"/>
  <c r="N669" i="7"/>
  <c r="L669" i="7"/>
  <c r="B669" i="7"/>
  <c r="M669" i="7" s="1"/>
  <c r="N668" i="7"/>
  <c r="L668" i="7"/>
  <c r="B668" i="7"/>
  <c r="M668" i="7" s="1"/>
  <c r="N667" i="7"/>
  <c r="L667" i="7"/>
  <c r="B667" i="7"/>
  <c r="M667" i="7" s="1"/>
  <c r="N666" i="7"/>
  <c r="M666" i="7"/>
  <c r="L666" i="7"/>
  <c r="B666" i="7"/>
  <c r="N665" i="7"/>
  <c r="L665" i="7"/>
  <c r="B665" i="7"/>
  <c r="M665" i="7" s="1"/>
  <c r="N664" i="7"/>
  <c r="L664" i="7"/>
  <c r="B664" i="7"/>
  <c r="M664" i="7" s="1"/>
  <c r="N663" i="7"/>
  <c r="L663" i="7"/>
  <c r="B663" i="7"/>
  <c r="M663" i="7" s="1"/>
  <c r="N662" i="7"/>
  <c r="L662" i="7"/>
  <c r="B662" i="7"/>
  <c r="M662" i="7" s="1"/>
  <c r="N661" i="7"/>
  <c r="L661" i="7"/>
  <c r="B661" i="7"/>
  <c r="M661" i="7" s="1"/>
  <c r="N660" i="7"/>
  <c r="M660" i="7"/>
  <c r="L660" i="7"/>
  <c r="B660" i="7"/>
  <c r="N659" i="7"/>
  <c r="L659" i="7"/>
  <c r="B659" i="7"/>
  <c r="M659" i="7" s="1"/>
  <c r="N658" i="7"/>
  <c r="L658" i="7"/>
  <c r="B658" i="7"/>
  <c r="M658" i="7" s="1"/>
  <c r="N657" i="7"/>
  <c r="L657" i="7"/>
  <c r="B657" i="7"/>
  <c r="M657" i="7" s="1"/>
  <c r="N656" i="7"/>
  <c r="L656" i="7"/>
  <c r="B656" i="7"/>
  <c r="M656" i="7" s="1"/>
  <c r="N655" i="7"/>
  <c r="L655" i="7"/>
  <c r="B655" i="7"/>
  <c r="M655" i="7" s="1"/>
  <c r="N654" i="7"/>
  <c r="M654" i="7"/>
  <c r="L654" i="7"/>
  <c r="B654" i="7"/>
  <c r="N653" i="7"/>
  <c r="L653" i="7"/>
  <c r="B653" i="7"/>
  <c r="M653" i="7" s="1"/>
  <c r="N652" i="7"/>
  <c r="L652" i="7"/>
  <c r="B652" i="7"/>
  <c r="M652" i="7" s="1"/>
  <c r="N651" i="7"/>
  <c r="L651" i="7"/>
  <c r="B651" i="7"/>
  <c r="M651" i="7" s="1"/>
  <c r="N650" i="7"/>
  <c r="L650" i="7"/>
  <c r="B650" i="7"/>
  <c r="M650" i="7" s="1"/>
  <c r="N649" i="7"/>
  <c r="L649" i="7"/>
  <c r="B649" i="7"/>
  <c r="M649" i="7" s="1"/>
  <c r="N648" i="7"/>
  <c r="M648" i="7"/>
  <c r="L648" i="7"/>
  <c r="B648" i="7"/>
  <c r="N647" i="7"/>
  <c r="L647" i="7"/>
  <c r="B647" i="7"/>
  <c r="M647" i="7" s="1"/>
  <c r="N646" i="7"/>
  <c r="L646" i="7"/>
  <c r="B646" i="7"/>
  <c r="M646" i="7" s="1"/>
  <c r="N645" i="7"/>
  <c r="L645" i="7"/>
  <c r="B645" i="7"/>
  <c r="M645" i="7" s="1"/>
  <c r="N644" i="7"/>
  <c r="L644" i="7"/>
  <c r="B644" i="7"/>
  <c r="M644" i="7" s="1"/>
  <c r="N643" i="7"/>
  <c r="L643" i="7"/>
  <c r="B643" i="7"/>
  <c r="M643" i="7" s="1"/>
  <c r="N642" i="7"/>
  <c r="M642" i="7"/>
  <c r="L642" i="7"/>
  <c r="B642" i="7"/>
  <c r="N641" i="7"/>
  <c r="L641" i="7"/>
  <c r="B641" i="7"/>
  <c r="M641" i="7" s="1"/>
  <c r="N640" i="7"/>
  <c r="L640" i="7"/>
  <c r="B640" i="7"/>
  <c r="M640" i="7" s="1"/>
  <c r="N639" i="7"/>
  <c r="L639" i="7"/>
  <c r="B639" i="7"/>
  <c r="M639" i="7" s="1"/>
  <c r="N638" i="7"/>
  <c r="L638" i="7"/>
  <c r="B638" i="7"/>
  <c r="M638" i="7" s="1"/>
  <c r="N637" i="7"/>
  <c r="L637" i="7"/>
  <c r="B637" i="7"/>
  <c r="M637" i="7" s="1"/>
  <c r="N636" i="7"/>
  <c r="M636" i="7"/>
  <c r="L636" i="7"/>
  <c r="B636" i="7"/>
  <c r="N635" i="7"/>
  <c r="L635" i="7"/>
  <c r="B635" i="7"/>
  <c r="M635" i="7" s="1"/>
  <c r="N634" i="7"/>
  <c r="L634" i="7"/>
  <c r="B634" i="7"/>
  <c r="M634" i="7" s="1"/>
  <c r="N633" i="7"/>
  <c r="L633" i="7"/>
  <c r="B633" i="7"/>
  <c r="M633" i="7" s="1"/>
  <c r="N632" i="7"/>
  <c r="L632" i="7"/>
  <c r="B632" i="7"/>
  <c r="M632" i="7" s="1"/>
  <c r="N631" i="7"/>
  <c r="L631" i="7"/>
  <c r="I631" i="7"/>
  <c r="B631" i="7"/>
  <c r="M631" i="7" s="1"/>
  <c r="N630" i="7"/>
  <c r="M630" i="7"/>
  <c r="L630" i="7"/>
  <c r="I630" i="7"/>
  <c r="B630" i="7"/>
  <c r="N629" i="7"/>
  <c r="L629" i="7"/>
  <c r="I629" i="7"/>
  <c r="B629" i="7"/>
  <c r="M629" i="7" s="1"/>
  <c r="L628" i="7"/>
  <c r="I628" i="7"/>
  <c r="N628" i="7" s="1"/>
  <c r="B628" i="7"/>
  <c r="M628" i="7" s="1"/>
  <c r="L627" i="7"/>
  <c r="I627" i="7"/>
  <c r="N627" i="7" s="1"/>
  <c r="B627" i="7"/>
  <c r="M627" i="7" s="1"/>
  <c r="L626" i="7"/>
  <c r="I626" i="7"/>
  <c r="N626" i="7" s="1"/>
  <c r="B626" i="7"/>
  <c r="M626" i="7" s="1"/>
  <c r="N625" i="7"/>
  <c r="M625" i="7"/>
  <c r="L625" i="7"/>
  <c r="I625" i="7"/>
  <c r="B625" i="7"/>
  <c r="N624" i="7"/>
  <c r="L624" i="7"/>
  <c r="I624" i="7"/>
  <c r="B624" i="7"/>
  <c r="M624" i="7" s="1"/>
  <c r="L623" i="7"/>
  <c r="I623" i="7"/>
  <c r="N623" i="7" s="1"/>
  <c r="B623" i="7"/>
  <c r="M623" i="7" s="1"/>
  <c r="M622" i="7"/>
  <c r="L622" i="7"/>
  <c r="I622" i="7"/>
  <c r="N622" i="7" s="1"/>
  <c r="B622" i="7"/>
  <c r="M621" i="7"/>
  <c r="L621" i="7"/>
  <c r="I621" i="7"/>
  <c r="N621" i="7" s="1"/>
  <c r="B621" i="7"/>
  <c r="N620" i="7"/>
  <c r="L620" i="7"/>
  <c r="I620" i="7"/>
  <c r="B620" i="7"/>
  <c r="M620" i="7" s="1"/>
  <c r="L619" i="7"/>
  <c r="I619" i="7"/>
  <c r="N619" i="7" s="1"/>
  <c r="B619" i="7"/>
  <c r="M619" i="7" s="1"/>
  <c r="M618" i="7"/>
  <c r="L618" i="7"/>
  <c r="I618" i="7"/>
  <c r="N618" i="7" s="1"/>
  <c r="B618" i="7"/>
  <c r="N617" i="7"/>
  <c r="M617" i="7"/>
  <c r="L617" i="7"/>
  <c r="I617" i="7"/>
  <c r="B617" i="7"/>
  <c r="N616" i="7"/>
  <c r="L616" i="7"/>
  <c r="I616" i="7"/>
  <c r="B616" i="7"/>
  <c r="M616" i="7" s="1"/>
  <c r="N615" i="7"/>
  <c r="L615" i="7"/>
  <c r="I615" i="7"/>
  <c r="B615" i="7"/>
  <c r="M615" i="7" s="1"/>
  <c r="M614" i="7"/>
  <c r="L614" i="7"/>
  <c r="I614" i="7"/>
  <c r="N614" i="7" s="1"/>
  <c r="B614" i="7"/>
  <c r="N613" i="7"/>
  <c r="M613" i="7"/>
  <c r="L613" i="7"/>
  <c r="I613" i="7"/>
  <c r="B613" i="7"/>
  <c r="L612" i="7"/>
  <c r="I612" i="7"/>
  <c r="N612" i="7" s="1"/>
  <c r="B612" i="7"/>
  <c r="M612" i="7" s="1"/>
  <c r="L611" i="7"/>
  <c r="I611" i="7"/>
  <c r="N611" i="7" s="1"/>
  <c r="B611" i="7"/>
  <c r="M611" i="7" s="1"/>
  <c r="M610" i="7"/>
  <c r="L610" i="7"/>
  <c r="I610" i="7"/>
  <c r="N610" i="7" s="1"/>
  <c r="B610" i="7"/>
  <c r="M609" i="7"/>
  <c r="L609" i="7"/>
  <c r="I609" i="7"/>
  <c r="N609" i="7" s="1"/>
  <c r="B609" i="7"/>
  <c r="N608" i="7"/>
  <c r="L608" i="7"/>
  <c r="I608" i="7"/>
  <c r="B608" i="7"/>
  <c r="M608" i="7" s="1"/>
  <c r="N607" i="7"/>
  <c r="L607" i="7"/>
  <c r="I607" i="7"/>
  <c r="B607" i="7"/>
  <c r="M607" i="7" s="1"/>
  <c r="N606" i="7"/>
  <c r="M606" i="7"/>
  <c r="L606" i="7"/>
  <c r="I606" i="7"/>
  <c r="B606" i="7"/>
  <c r="N605" i="7"/>
  <c r="L605" i="7"/>
  <c r="I605" i="7"/>
  <c r="B605" i="7"/>
  <c r="M605" i="7" s="1"/>
  <c r="L604" i="7"/>
  <c r="I604" i="7"/>
  <c r="N604" i="7" s="1"/>
  <c r="B604" i="7"/>
  <c r="M604" i="7" s="1"/>
  <c r="L603" i="7"/>
  <c r="I603" i="7"/>
  <c r="N603" i="7" s="1"/>
  <c r="B603" i="7"/>
  <c r="M603" i="7" s="1"/>
  <c r="L602" i="7"/>
  <c r="I602" i="7"/>
  <c r="N602" i="7" s="1"/>
  <c r="B602" i="7"/>
  <c r="M602" i="7" s="1"/>
  <c r="N601" i="7"/>
  <c r="M601" i="7"/>
  <c r="L601" i="7"/>
  <c r="I601" i="7"/>
  <c r="B601" i="7"/>
  <c r="N600" i="7"/>
  <c r="L600" i="7"/>
  <c r="I600" i="7"/>
  <c r="B600" i="7"/>
  <c r="M600" i="7" s="1"/>
  <c r="M599" i="7"/>
  <c r="L599" i="7"/>
  <c r="I599" i="7"/>
  <c r="N599" i="7" s="1"/>
  <c r="B599" i="7"/>
  <c r="M598" i="7"/>
  <c r="L598" i="7"/>
  <c r="I598" i="7"/>
  <c r="N598" i="7" s="1"/>
  <c r="B598" i="7"/>
  <c r="M597" i="7"/>
  <c r="L597" i="7"/>
  <c r="I597" i="7"/>
  <c r="N597" i="7" s="1"/>
  <c r="B597" i="7"/>
  <c r="N596" i="7"/>
  <c r="L596" i="7"/>
  <c r="I596" i="7"/>
  <c r="B596" i="7"/>
  <c r="M596" i="7" s="1"/>
  <c r="N595" i="7"/>
  <c r="L595" i="7"/>
  <c r="I595" i="7"/>
  <c r="B595" i="7"/>
  <c r="M595" i="7" s="1"/>
  <c r="M594" i="7"/>
  <c r="L594" i="7"/>
  <c r="I594" i="7"/>
  <c r="N594" i="7" s="1"/>
  <c r="B594" i="7"/>
  <c r="N593" i="7"/>
  <c r="M593" i="7"/>
  <c r="L593" i="7"/>
  <c r="I593" i="7"/>
  <c r="B593" i="7"/>
  <c r="N592" i="7"/>
  <c r="L592" i="7"/>
  <c r="I592" i="7"/>
  <c r="B592" i="7"/>
  <c r="M592" i="7" s="1"/>
  <c r="N591" i="7"/>
  <c r="L591" i="7"/>
  <c r="I591" i="7"/>
  <c r="B591" i="7"/>
  <c r="M591" i="7" s="1"/>
  <c r="M590" i="7"/>
  <c r="L590" i="7"/>
  <c r="I590" i="7"/>
  <c r="N590" i="7" s="1"/>
  <c r="B590" i="7"/>
  <c r="N589" i="7"/>
  <c r="M589" i="7"/>
  <c r="L589" i="7"/>
  <c r="I589" i="7"/>
  <c r="B589" i="7"/>
  <c r="L588" i="7"/>
  <c r="I588" i="7"/>
  <c r="N588" i="7" s="1"/>
  <c r="B588" i="7"/>
  <c r="M588" i="7" s="1"/>
  <c r="M587" i="7"/>
  <c r="L587" i="7"/>
  <c r="I587" i="7"/>
  <c r="N587" i="7" s="1"/>
  <c r="B587" i="7"/>
  <c r="M586" i="7"/>
  <c r="L586" i="7"/>
  <c r="I586" i="7"/>
  <c r="N586" i="7" s="1"/>
  <c r="B586" i="7"/>
  <c r="L585" i="7"/>
  <c r="I585" i="7"/>
  <c r="N585" i="7" s="1"/>
  <c r="B585" i="7"/>
  <c r="M585" i="7" s="1"/>
  <c r="N584" i="7"/>
  <c r="L584" i="7"/>
  <c r="I584" i="7"/>
  <c r="B584" i="7"/>
  <c r="M584" i="7" s="1"/>
  <c r="N583" i="7"/>
  <c r="L583" i="7"/>
  <c r="I583" i="7"/>
  <c r="B583" i="7"/>
  <c r="M583" i="7" s="1"/>
  <c r="N582" i="7"/>
  <c r="M582" i="7"/>
  <c r="L582" i="7"/>
  <c r="I582" i="7"/>
  <c r="B582" i="7"/>
  <c r="N581" i="7"/>
  <c r="L581" i="7"/>
  <c r="I581" i="7"/>
  <c r="B581" i="7"/>
  <c r="M581" i="7" s="1"/>
  <c r="L580" i="7"/>
  <c r="I580" i="7"/>
  <c r="N580" i="7" s="1"/>
  <c r="B580" i="7"/>
  <c r="M580" i="7" s="1"/>
  <c r="L579" i="7"/>
  <c r="I579" i="7"/>
  <c r="N579" i="7" s="1"/>
  <c r="B579" i="7"/>
  <c r="M579" i="7" s="1"/>
  <c r="M578" i="7"/>
  <c r="L578" i="7"/>
  <c r="I578" i="7"/>
  <c r="N578" i="7" s="1"/>
  <c r="B578" i="7"/>
  <c r="N577" i="7"/>
  <c r="M577" i="7"/>
  <c r="L577" i="7"/>
  <c r="I577" i="7"/>
  <c r="B577" i="7"/>
  <c r="L576" i="7"/>
  <c r="I576" i="7"/>
  <c r="N576" i="7" s="1"/>
  <c r="B576" i="7"/>
  <c r="M576" i="7" s="1"/>
  <c r="L575" i="7"/>
  <c r="I575" i="7"/>
  <c r="N575" i="7" s="1"/>
  <c r="B575" i="7"/>
  <c r="M575" i="7" s="1"/>
  <c r="M574" i="7"/>
  <c r="L574" i="7"/>
  <c r="I574" i="7"/>
  <c r="N574" i="7" s="1"/>
  <c r="B574" i="7"/>
  <c r="M573" i="7"/>
  <c r="L573" i="7"/>
  <c r="I573" i="7"/>
  <c r="N573" i="7" s="1"/>
  <c r="B573" i="7"/>
  <c r="M572" i="7"/>
  <c r="L572" i="7"/>
  <c r="I572" i="7"/>
  <c r="N572" i="7" s="1"/>
  <c r="B572" i="7"/>
  <c r="L571" i="7"/>
  <c r="I571" i="7"/>
  <c r="N571" i="7" s="1"/>
  <c r="B571" i="7"/>
  <c r="M571" i="7" s="1"/>
  <c r="N570" i="7"/>
  <c r="M570" i="7"/>
  <c r="L570" i="7"/>
  <c r="I570" i="7"/>
  <c r="B570" i="7"/>
  <c r="N569" i="7"/>
  <c r="M569" i="7"/>
  <c r="L569" i="7"/>
  <c r="I569" i="7"/>
  <c r="B569" i="7"/>
  <c r="L568" i="7"/>
  <c r="I568" i="7"/>
  <c r="N568" i="7" s="1"/>
  <c r="B568" i="7"/>
  <c r="M568" i="7" s="1"/>
  <c r="N567" i="7"/>
  <c r="L567" i="7"/>
  <c r="I567" i="7"/>
  <c r="B567" i="7"/>
  <c r="M567" i="7" s="1"/>
  <c r="L566" i="7"/>
  <c r="I566" i="7"/>
  <c r="N566" i="7" s="1"/>
  <c r="B566" i="7"/>
  <c r="M566" i="7" s="1"/>
  <c r="N565" i="7"/>
  <c r="L565" i="7"/>
  <c r="I565" i="7"/>
  <c r="B565" i="7"/>
  <c r="M565" i="7" s="1"/>
  <c r="N564" i="7"/>
  <c r="L564" i="7"/>
  <c r="I564" i="7"/>
  <c r="B564" i="7"/>
  <c r="M564" i="7" s="1"/>
  <c r="M563" i="7"/>
  <c r="L563" i="7"/>
  <c r="I563" i="7"/>
  <c r="N563" i="7" s="1"/>
  <c r="B563" i="7"/>
  <c r="M562" i="7"/>
  <c r="L562" i="7"/>
  <c r="I562" i="7"/>
  <c r="N562" i="7" s="1"/>
  <c r="B562" i="7"/>
  <c r="L561" i="7"/>
  <c r="I561" i="7"/>
  <c r="N561" i="7" s="1"/>
  <c r="B561" i="7"/>
  <c r="M561" i="7" s="1"/>
  <c r="N560" i="7"/>
  <c r="L560" i="7"/>
  <c r="I560" i="7"/>
  <c r="B560" i="7"/>
  <c r="M560" i="7" s="1"/>
  <c r="N559" i="7"/>
  <c r="L559" i="7"/>
  <c r="I559" i="7"/>
  <c r="B559" i="7"/>
  <c r="M559" i="7" s="1"/>
  <c r="M558" i="7"/>
  <c r="L558" i="7"/>
  <c r="I558" i="7"/>
  <c r="N558" i="7" s="1"/>
  <c r="B558" i="7"/>
  <c r="N557" i="7"/>
  <c r="M557" i="7"/>
  <c r="L557" i="7"/>
  <c r="I557" i="7"/>
  <c r="B557" i="7"/>
  <c r="N556" i="7"/>
  <c r="L556" i="7"/>
  <c r="I556" i="7"/>
  <c r="B556" i="7"/>
  <c r="M556" i="7" s="1"/>
  <c r="L555" i="7"/>
  <c r="I555" i="7"/>
  <c r="N555" i="7" s="1"/>
  <c r="B555" i="7"/>
  <c r="M555" i="7" s="1"/>
  <c r="L554" i="7"/>
  <c r="I554" i="7"/>
  <c r="N554" i="7" s="1"/>
  <c r="B554" i="7"/>
  <c r="M554" i="7" s="1"/>
  <c r="N553" i="7"/>
  <c r="L553" i="7"/>
  <c r="I553" i="7"/>
  <c r="B553" i="7"/>
  <c r="M553" i="7" s="1"/>
  <c r="N552" i="7"/>
  <c r="M552" i="7"/>
  <c r="L552" i="7"/>
  <c r="I552" i="7"/>
  <c r="B552" i="7"/>
  <c r="L551" i="7"/>
  <c r="I551" i="7"/>
  <c r="N551" i="7" s="1"/>
  <c r="B551" i="7"/>
  <c r="M551" i="7" s="1"/>
  <c r="M550" i="7"/>
  <c r="L550" i="7"/>
  <c r="I550" i="7"/>
  <c r="N550" i="7" s="1"/>
  <c r="B550" i="7"/>
  <c r="N549" i="7"/>
  <c r="M549" i="7"/>
  <c r="L549" i="7"/>
  <c r="I549" i="7"/>
  <c r="B549" i="7"/>
  <c r="L548" i="7"/>
  <c r="I548" i="7"/>
  <c r="N548" i="7" s="1"/>
  <c r="B548" i="7"/>
  <c r="M548" i="7" s="1"/>
  <c r="L547" i="7"/>
  <c r="I547" i="7"/>
  <c r="N547" i="7" s="1"/>
  <c r="B547" i="7"/>
  <c r="M547" i="7" s="1"/>
  <c r="N546" i="7"/>
  <c r="M546" i="7"/>
  <c r="L546" i="7"/>
  <c r="I546" i="7"/>
  <c r="B546" i="7"/>
  <c r="N545" i="7"/>
  <c r="M545" i="7"/>
  <c r="L545" i="7"/>
  <c r="I545" i="7"/>
  <c r="B545" i="7"/>
  <c r="N544" i="7"/>
  <c r="M544" i="7"/>
  <c r="L544" i="7"/>
  <c r="I544" i="7"/>
  <c r="B544" i="7"/>
  <c r="L543" i="7"/>
  <c r="I543" i="7"/>
  <c r="N543" i="7" s="1"/>
  <c r="B543" i="7"/>
  <c r="M543" i="7" s="1"/>
  <c r="M542" i="7"/>
  <c r="L542" i="7"/>
  <c r="I542" i="7"/>
  <c r="N542" i="7" s="1"/>
  <c r="B542" i="7"/>
  <c r="N541" i="7"/>
  <c r="M541" i="7"/>
  <c r="L541" i="7"/>
  <c r="I541" i="7"/>
  <c r="B541" i="7"/>
  <c r="L540" i="7"/>
  <c r="I540" i="7"/>
  <c r="N540" i="7" s="1"/>
  <c r="B540" i="7"/>
  <c r="M540" i="7" s="1"/>
  <c r="N539" i="7"/>
  <c r="M539" i="7"/>
  <c r="L539" i="7"/>
  <c r="I539" i="7"/>
  <c r="B539" i="7"/>
  <c r="M538" i="7"/>
  <c r="L538" i="7"/>
  <c r="I538" i="7"/>
  <c r="N538" i="7" s="1"/>
  <c r="B538" i="7"/>
  <c r="M537" i="7"/>
  <c r="L537" i="7"/>
  <c r="I537" i="7"/>
  <c r="N537" i="7" s="1"/>
  <c r="B537" i="7"/>
  <c r="M536" i="7"/>
  <c r="L536" i="7"/>
  <c r="I536" i="7"/>
  <c r="N536" i="7" s="1"/>
  <c r="B536" i="7"/>
  <c r="L535" i="7"/>
  <c r="I535" i="7"/>
  <c r="N535" i="7" s="1"/>
  <c r="B535" i="7"/>
  <c r="M535" i="7" s="1"/>
  <c r="N534" i="7"/>
  <c r="M534" i="7"/>
  <c r="L534" i="7"/>
  <c r="I534" i="7"/>
  <c r="B534" i="7"/>
  <c r="N533" i="7"/>
  <c r="M533" i="7"/>
  <c r="L533" i="7"/>
  <c r="I533" i="7"/>
  <c r="B533" i="7"/>
  <c r="L532" i="7"/>
  <c r="I532" i="7"/>
  <c r="N532" i="7" s="1"/>
  <c r="B532" i="7"/>
  <c r="M532" i="7" s="1"/>
  <c r="L531" i="7"/>
  <c r="I531" i="7"/>
  <c r="N531" i="7" s="1"/>
  <c r="B531" i="7"/>
  <c r="M531" i="7" s="1"/>
  <c r="L530" i="7"/>
  <c r="I530" i="7"/>
  <c r="N530" i="7" s="1"/>
  <c r="B530" i="7"/>
  <c r="M530" i="7" s="1"/>
  <c r="N529" i="7"/>
  <c r="L529" i="7"/>
  <c r="I529" i="7"/>
  <c r="B529" i="7"/>
  <c r="M529" i="7" s="1"/>
  <c r="N528" i="7"/>
  <c r="M528" i="7"/>
  <c r="L528" i="7"/>
  <c r="I528" i="7"/>
  <c r="B528" i="7"/>
  <c r="N527" i="7"/>
  <c r="L527" i="7"/>
  <c r="I527" i="7"/>
  <c r="B527" i="7"/>
  <c r="M527" i="7" s="1"/>
  <c r="M526" i="7"/>
  <c r="L526" i="7"/>
  <c r="I526" i="7"/>
  <c r="N526" i="7" s="1"/>
  <c r="B526" i="7"/>
  <c r="L525" i="7"/>
  <c r="J525" i="7"/>
  <c r="I525" i="7"/>
  <c r="N525" i="7" s="1"/>
  <c r="B525" i="7"/>
  <c r="M525" i="7" s="1"/>
  <c r="L524" i="7"/>
  <c r="J524" i="7"/>
  <c r="I524" i="7"/>
  <c r="N524" i="7" s="1"/>
  <c r="B524" i="7"/>
  <c r="M524" i="7" s="1"/>
  <c r="L523" i="7"/>
  <c r="J523" i="7"/>
  <c r="I523" i="7"/>
  <c r="N523" i="7" s="1"/>
  <c r="B523" i="7"/>
  <c r="M523" i="7" s="1"/>
  <c r="L522" i="7"/>
  <c r="J522" i="7"/>
  <c r="I522" i="7"/>
  <c r="N522" i="7" s="1"/>
  <c r="B522" i="7"/>
  <c r="M522" i="7" s="1"/>
  <c r="N521" i="7"/>
  <c r="L521" i="7"/>
  <c r="J521" i="7"/>
  <c r="I521" i="7"/>
  <c r="B521" i="7"/>
  <c r="M521" i="7" s="1"/>
  <c r="N520" i="7"/>
  <c r="L520" i="7"/>
  <c r="J520" i="7"/>
  <c r="I520" i="7"/>
  <c r="B520" i="7"/>
  <c r="M520" i="7" s="1"/>
  <c r="N519" i="7"/>
  <c r="L519" i="7"/>
  <c r="J519" i="7"/>
  <c r="I519" i="7"/>
  <c r="B519" i="7"/>
  <c r="M519" i="7" s="1"/>
  <c r="N518" i="7"/>
  <c r="L518" i="7"/>
  <c r="J518" i="7"/>
  <c r="I518" i="7"/>
  <c r="B518" i="7"/>
  <c r="M518" i="7" s="1"/>
  <c r="N517" i="7"/>
  <c r="M517" i="7"/>
  <c r="L517" i="7"/>
  <c r="J517" i="7"/>
  <c r="I517" i="7"/>
  <c r="B517" i="7"/>
  <c r="N516" i="7"/>
  <c r="L516" i="7"/>
  <c r="J516" i="7"/>
  <c r="I516" i="7"/>
  <c r="B516" i="7"/>
  <c r="M516" i="7" s="1"/>
  <c r="N515" i="7"/>
  <c r="M515" i="7"/>
  <c r="L515" i="7"/>
  <c r="J515" i="7"/>
  <c r="I515" i="7"/>
  <c r="B515" i="7"/>
  <c r="L514" i="7"/>
  <c r="J514" i="7"/>
  <c r="I514" i="7"/>
  <c r="N514" i="7" s="1"/>
  <c r="B514" i="7"/>
  <c r="M514" i="7" s="1"/>
  <c r="L513" i="7"/>
  <c r="J513" i="7"/>
  <c r="I513" i="7"/>
  <c r="N513" i="7" s="1"/>
  <c r="B513" i="7"/>
  <c r="M513" i="7" s="1"/>
  <c r="L512" i="7"/>
  <c r="J512" i="7"/>
  <c r="I512" i="7"/>
  <c r="N512" i="7" s="1"/>
  <c r="B512" i="7"/>
  <c r="M512" i="7" s="1"/>
  <c r="L511" i="7"/>
  <c r="J511" i="7"/>
  <c r="I511" i="7"/>
  <c r="N511" i="7" s="1"/>
  <c r="B511" i="7"/>
  <c r="M511" i="7" s="1"/>
  <c r="N510" i="7"/>
  <c r="L510" i="7"/>
  <c r="J510" i="7"/>
  <c r="I510" i="7"/>
  <c r="B510" i="7"/>
  <c r="M510" i="7" s="1"/>
  <c r="N509" i="7"/>
  <c r="L509" i="7"/>
  <c r="J509" i="7"/>
  <c r="I509" i="7"/>
  <c r="B509" i="7"/>
  <c r="M509" i="7" s="1"/>
  <c r="N508" i="7"/>
  <c r="L508" i="7"/>
  <c r="J508" i="7"/>
  <c r="I508" i="7"/>
  <c r="B508" i="7"/>
  <c r="M508" i="7" s="1"/>
  <c r="N507" i="7"/>
  <c r="L507" i="7"/>
  <c r="J507" i="7"/>
  <c r="I507" i="7"/>
  <c r="B507" i="7"/>
  <c r="M507" i="7" s="1"/>
  <c r="N506" i="7"/>
  <c r="M506" i="7"/>
  <c r="L506" i="7"/>
  <c r="J506" i="7"/>
  <c r="I506" i="7"/>
  <c r="B506" i="7"/>
  <c r="N505" i="7"/>
  <c r="L505" i="7"/>
  <c r="J505" i="7"/>
  <c r="I505" i="7"/>
  <c r="B505" i="7"/>
  <c r="M505" i="7" s="1"/>
  <c r="N504" i="7"/>
  <c r="M504" i="7"/>
  <c r="L504" i="7"/>
  <c r="J504" i="7"/>
  <c r="I504" i="7"/>
  <c r="B504" i="7"/>
  <c r="N503" i="7"/>
  <c r="L503" i="7"/>
  <c r="J503" i="7"/>
  <c r="I503" i="7"/>
  <c r="B503" i="7"/>
  <c r="M503" i="7" s="1"/>
  <c r="N502" i="7"/>
  <c r="M502" i="7"/>
  <c r="L502" i="7"/>
  <c r="J502" i="7"/>
  <c r="I502" i="7"/>
  <c r="B502" i="7"/>
  <c r="N501" i="7"/>
  <c r="L501" i="7"/>
  <c r="J501" i="7"/>
  <c r="I501" i="7"/>
  <c r="B501" i="7"/>
  <c r="M501" i="7" s="1"/>
  <c r="N500" i="7"/>
  <c r="L500" i="7"/>
  <c r="J500" i="7"/>
  <c r="I500" i="7"/>
  <c r="B500" i="7"/>
  <c r="M500" i="7" s="1"/>
  <c r="N499" i="7"/>
  <c r="L499" i="7"/>
  <c r="J499" i="7"/>
  <c r="I499" i="7"/>
  <c r="B499" i="7"/>
  <c r="M499" i="7" s="1"/>
  <c r="N498" i="7"/>
  <c r="L498" i="7"/>
  <c r="J498" i="7"/>
  <c r="I498" i="7"/>
  <c r="B498" i="7"/>
  <c r="M498" i="7" s="1"/>
  <c r="N497" i="7"/>
  <c r="L497" i="7"/>
  <c r="J497" i="7"/>
  <c r="I497" i="7"/>
  <c r="B497" i="7"/>
  <c r="M497" i="7" s="1"/>
  <c r="N496" i="7"/>
  <c r="L496" i="7"/>
  <c r="J496" i="7"/>
  <c r="I496" i="7"/>
  <c r="B496" i="7"/>
  <c r="M496" i="7" s="1"/>
  <c r="N495" i="7"/>
  <c r="L495" i="7"/>
  <c r="J495" i="7"/>
  <c r="I495" i="7"/>
  <c r="B495" i="7"/>
  <c r="M495" i="7" s="1"/>
  <c r="N494" i="7"/>
  <c r="L494" i="7"/>
  <c r="J494" i="7"/>
  <c r="I494" i="7"/>
  <c r="B494" i="7"/>
  <c r="M494" i="7" s="1"/>
  <c r="N493" i="7"/>
  <c r="L493" i="7"/>
  <c r="J493" i="7"/>
  <c r="I493" i="7"/>
  <c r="B493" i="7"/>
  <c r="M493" i="7" s="1"/>
  <c r="N492" i="7"/>
  <c r="L492" i="7"/>
  <c r="J492" i="7"/>
  <c r="I492" i="7"/>
  <c r="B492" i="7"/>
  <c r="M492" i="7" s="1"/>
  <c r="N491" i="7"/>
  <c r="L491" i="7"/>
  <c r="J491" i="7"/>
  <c r="I491" i="7"/>
  <c r="B491" i="7"/>
  <c r="M491" i="7" s="1"/>
  <c r="N490" i="7"/>
  <c r="L490" i="7"/>
  <c r="J490" i="7"/>
  <c r="I490" i="7"/>
  <c r="B490" i="7"/>
  <c r="M490" i="7" s="1"/>
  <c r="N489" i="7"/>
  <c r="L489" i="7"/>
  <c r="J489" i="7"/>
  <c r="I489" i="7"/>
  <c r="B489" i="7"/>
  <c r="M489" i="7" s="1"/>
  <c r="N488" i="7"/>
  <c r="L488" i="7"/>
  <c r="J488" i="7"/>
  <c r="I488" i="7"/>
  <c r="B488" i="7"/>
  <c r="M488" i="7" s="1"/>
  <c r="N487" i="7"/>
  <c r="L487" i="7"/>
  <c r="J487" i="7"/>
  <c r="I487" i="7"/>
  <c r="B487" i="7"/>
  <c r="M487" i="7" s="1"/>
  <c r="N486" i="7"/>
  <c r="L486" i="7"/>
  <c r="J486" i="7"/>
  <c r="I486" i="7"/>
  <c r="B486" i="7"/>
  <c r="M486" i="7" s="1"/>
  <c r="N485" i="7"/>
  <c r="L485" i="7"/>
  <c r="J485" i="7"/>
  <c r="I485" i="7"/>
  <c r="B485" i="7"/>
  <c r="M485" i="7" s="1"/>
  <c r="N484" i="7"/>
  <c r="L484" i="7"/>
  <c r="J484" i="7"/>
  <c r="I484" i="7"/>
  <c r="B484" i="7"/>
  <c r="M484" i="7" s="1"/>
  <c r="N483" i="7"/>
  <c r="L483" i="7"/>
  <c r="J483" i="7"/>
  <c r="I483" i="7"/>
  <c r="B483" i="7"/>
  <c r="M483" i="7" s="1"/>
  <c r="N482" i="7"/>
  <c r="L482" i="7"/>
  <c r="J482" i="7"/>
  <c r="I482" i="7"/>
  <c r="B482" i="7"/>
  <c r="M482" i="7" s="1"/>
  <c r="N481" i="7"/>
  <c r="L481" i="7"/>
  <c r="J481" i="7"/>
  <c r="I481" i="7"/>
  <c r="B481" i="7"/>
  <c r="M481" i="7" s="1"/>
  <c r="N480" i="7"/>
  <c r="L480" i="7"/>
  <c r="J480" i="7"/>
  <c r="I480" i="7"/>
  <c r="B480" i="7"/>
  <c r="M480" i="7" s="1"/>
  <c r="N479" i="7"/>
  <c r="L479" i="7"/>
  <c r="J479" i="7"/>
  <c r="I479" i="7"/>
  <c r="B479" i="7"/>
  <c r="M479" i="7" s="1"/>
  <c r="N478" i="7"/>
  <c r="L478" i="7"/>
  <c r="J478" i="7"/>
  <c r="I478" i="7"/>
  <c r="B478" i="7"/>
  <c r="M478" i="7" s="1"/>
  <c r="N477" i="7"/>
  <c r="L477" i="7"/>
  <c r="J477" i="7"/>
  <c r="I477" i="7"/>
  <c r="B477" i="7"/>
  <c r="M477" i="7" s="1"/>
  <c r="N476" i="7"/>
  <c r="L476" i="7"/>
  <c r="J476" i="7"/>
  <c r="I476" i="7"/>
  <c r="B476" i="7"/>
  <c r="M476" i="7" s="1"/>
  <c r="N475" i="7"/>
  <c r="L475" i="7"/>
  <c r="J475" i="7"/>
  <c r="I475" i="7"/>
  <c r="B475" i="7"/>
  <c r="M475" i="7" s="1"/>
  <c r="N474" i="7"/>
  <c r="L474" i="7"/>
  <c r="J474" i="7"/>
  <c r="I474" i="7"/>
  <c r="B474" i="7"/>
  <c r="M474" i="7" s="1"/>
  <c r="N473" i="7"/>
  <c r="L473" i="7"/>
  <c r="J473" i="7"/>
  <c r="I473" i="7"/>
  <c r="B473" i="7"/>
  <c r="M473" i="7" s="1"/>
  <c r="N472" i="7"/>
  <c r="L472" i="7"/>
  <c r="J472" i="7"/>
  <c r="I472" i="7"/>
  <c r="B472" i="7"/>
  <c r="M472" i="7" s="1"/>
  <c r="N471" i="7"/>
  <c r="L471" i="7"/>
  <c r="J471" i="7"/>
  <c r="I471" i="7"/>
  <c r="B471" i="7"/>
  <c r="M471" i="7" s="1"/>
  <c r="N470" i="7"/>
  <c r="L470" i="7"/>
  <c r="J470" i="7"/>
  <c r="I470" i="7"/>
  <c r="B470" i="7"/>
  <c r="M470" i="7" s="1"/>
  <c r="M469" i="7"/>
  <c r="L469" i="7"/>
  <c r="J469" i="7"/>
  <c r="I469" i="7"/>
  <c r="B469" i="7"/>
  <c r="N468" i="7"/>
  <c r="M468" i="7"/>
  <c r="L468" i="7"/>
  <c r="J468" i="7"/>
  <c r="I468" i="7"/>
  <c r="B468" i="7"/>
  <c r="N467" i="7"/>
  <c r="M467" i="7"/>
  <c r="L467" i="7"/>
  <c r="J467" i="7"/>
  <c r="I467" i="7"/>
  <c r="B467" i="7"/>
  <c r="N466" i="7"/>
  <c r="M466" i="7"/>
  <c r="L466" i="7"/>
  <c r="J466" i="7"/>
  <c r="I466" i="7"/>
  <c r="B466" i="7"/>
  <c r="N465" i="7"/>
  <c r="M465" i="7"/>
  <c r="L465" i="7"/>
  <c r="J465" i="7"/>
  <c r="I465" i="7"/>
  <c r="B465" i="7"/>
  <c r="N464" i="7"/>
  <c r="M464" i="7"/>
  <c r="L464" i="7"/>
  <c r="J464" i="7"/>
  <c r="I464" i="7"/>
  <c r="B464" i="7"/>
  <c r="N463" i="7"/>
  <c r="M463" i="7"/>
  <c r="L463" i="7"/>
  <c r="J463" i="7"/>
  <c r="I463" i="7"/>
  <c r="B463" i="7"/>
  <c r="N462" i="7"/>
  <c r="M462" i="7"/>
  <c r="L462" i="7"/>
  <c r="J462" i="7"/>
  <c r="I462" i="7"/>
  <c r="B462" i="7"/>
  <c r="N461" i="7"/>
  <c r="M461" i="7"/>
  <c r="L461" i="7"/>
  <c r="J461" i="7"/>
  <c r="I461" i="7"/>
  <c r="B461" i="7"/>
  <c r="N460" i="7"/>
  <c r="M460" i="7"/>
  <c r="L460" i="7"/>
  <c r="J460" i="7"/>
  <c r="I460" i="7"/>
  <c r="B460" i="7"/>
  <c r="N459" i="7"/>
  <c r="L459" i="7"/>
  <c r="J459" i="7"/>
  <c r="I459" i="7"/>
  <c r="B459" i="7"/>
  <c r="M459" i="7" s="1"/>
  <c r="N458" i="7"/>
  <c r="M458" i="7"/>
  <c r="L458" i="7"/>
  <c r="J458" i="7"/>
  <c r="I458" i="7"/>
  <c r="B458" i="7"/>
  <c r="N457" i="7"/>
  <c r="L457" i="7"/>
  <c r="J457" i="7"/>
  <c r="I457" i="7"/>
  <c r="B457" i="7"/>
  <c r="M457" i="7" s="1"/>
  <c r="N456" i="7"/>
  <c r="M456" i="7"/>
  <c r="L456" i="7"/>
  <c r="J456" i="7"/>
  <c r="I456" i="7"/>
  <c r="B456" i="7"/>
  <c r="N455" i="7"/>
  <c r="L455" i="7"/>
  <c r="J455" i="7"/>
  <c r="I455" i="7"/>
  <c r="B455" i="7"/>
  <c r="M455" i="7" s="1"/>
  <c r="N454" i="7"/>
  <c r="M454" i="7"/>
  <c r="L454" i="7"/>
  <c r="J454" i="7"/>
  <c r="I454" i="7"/>
  <c r="B454" i="7"/>
  <c r="N453" i="7"/>
  <c r="L453" i="7"/>
  <c r="J453" i="7"/>
  <c r="I453" i="7"/>
  <c r="B453" i="7"/>
  <c r="M453" i="7" s="1"/>
  <c r="N452" i="7"/>
  <c r="M452" i="7"/>
  <c r="L452" i="7"/>
  <c r="J452" i="7"/>
  <c r="I452" i="7"/>
  <c r="B452" i="7"/>
  <c r="N451" i="7"/>
  <c r="L451" i="7"/>
  <c r="J451" i="7"/>
  <c r="I451" i="7"/>
  <c r="B451" i="7"/>
  <c r="M451" i="7" s="1"/>
  <c r="N450" i="7"/>
  <c r="M450" i="7"/>
  <c r="L450" i="7"/>
  <c r="J450" i="7"/>
  <c r="I450" i="7"/>
  <c r="B450" i="7"/>
  <c r="N449" i="7"/>
  <c r="L449" i="7"/>
  <c r="J449" i="7"/>
  <c r="I449" i="7"/>
  <c r="B449" i="7"/>
  <c r="M449" i="7" s="1"/>
  <c r="N448" i="7"/>
  <c r="M448" i="7"/>
  <c r="L448" i="7"/>
  <c r="J448" i="7"/>
  <c r="I448" i="7"/>
  <c r="B448" i="7"/>
  <c r="N447" i="7"/>
  <c r="L447" i="7"/>
  <c r="J447" i="7"/>
  <c r="I447" i="7"/>
  <c r="B447" i="7"/>
  <c r="M447" i="7" s="1"/>
  <c r="N446" i="7"/>
  <c r="M446" i="7"/>
  <c r="L446" i="7"/>
  <c r="J446" i="7"/>
  <c r="I446" i="7"/>
  <c r="B446" i="7"/>
  <c r="N445" i="7"/>
  <c r="L445" i="7"/>
  <c r="J445" i="7"/>
  <c r="I445" i="7"/>
  <c r="B445" i="7"/>
  <c r="M445" i="7" s="1"/>
  <c r="N444" i="7"/>
  <c r="M444" i="7"/>
  <c r="L444" i="7"/>
  <c r="J444" i="7"/>
  <c r="I444" i="7"/>
  <c r="B444" i="7"/>
  <c r="N443" i="7"/>
  <c r="L443" i="7"/>
  <c r="J443" i="7"/>
  <c r="I443" i="7"/>
  <c r="B443" i="7"/>
  <c r="M443" i="7" s="1"/>
  <c r="N442" i="7"/>
  <c r="M442" i="7"/>
  <c r="L442" i="7"/>
  <c r="J442" i="7"/>
  <c r="I442" i="7"/>
  <c r="B442" i="7"/>
  <c r="N441" i="7"/>
  <c r="L441" i="7"/>
  <c r="J441" i="7"/>
  <c r="I441" i="7"/>
  <c r="B441" i="7"/>
  <c r="M441" i="7" s="1"/>
  <c r="N440" i="7"/>
  <c r="M440" i="7"/>
  <c r="L440" i="7"/>
  <c r="J440" i="7"/>
  <c r="I440" i="7"/>
  <c r="B440" i="7"/>
  <c r="N439" i="7"/>
  <c r="L439" i="7"/>
  <c r="J439" i="7"/>
  <c r="I439" i="7"/>
  <c r="B439" i="7"/>
  <c r="M439" i="7" s="1"/>
  <c r="N438" i="7"/>
  <c r="M438" i="7"/>
  <c r="L438" i="7"/>
  <c r="J438" i="7"/>
  <c r="I438" i="7"/>
  <c r="B438" i="7"/>
  <c r="N437" i="7"/>
  <c r="L437" i="7"/>
  <c r="J437" i="7"/>
  <c r="I437" i="7"/>
  <c r="B437" i="7"/>
  <c r="M437" i="7" s="1"/>
  <c r="N436" i="7"/>
  <c r="M436" i="7"/>
  <c r="L436" i="7"/>
  <c r="J436" i="7"/>
  <c r="I436" i="7"/>
  <c r="B436" i="7"/>
  <c r="N435" i="7"/>
  <c r="L435" i="7"/>
  <c r="J435" i="7"/>
  <c r="I435" i="7"/>
  <c r="B435" i="7"/>
  <c r="M435" i="7" s="1"/>
  <c r="N434" i="7"/>
  <c r="M434" i="7"/>
  <c r="L434" i="7"/>
  <c r="J434" i="7"/>
  <c r="I434" i="7"/>
  <c r="B434" i="7"/>
  <c r="N433" i="7"/>
  <c r="L433" i="7"/>
  <c r="J433" i="7"/>
  <c r="I433" i="7"/>
  <c r="B433" i="7"/>
  <c r="M433" i="7" s="1"/>
  <c r="N432" i="7"/>
  <c r="M432" i="7"/>
  <c r="L432" i="7"/>
  <c r="J432" i="7"/>
  <c r="I432" i="7"/>
  <c r="B432" i="7"/>
  <c r="N431" i="7"/>
  <c r="L431" i="7"/>
  <c r="J431" i="7"/>
  <c r="I431" i="7"/>
  <c r="B431" i="7"/>
  <c r="M431" i="7" s="1"/>
  <c r="N430" i="7"/>
  <c r="M430" i="7"/>
  <c r="L430" i="7"/>
  <c r="J430" i="7"/>
  <c r="I430" i="7"/>
  <c r="B430" i="7"/>
  <c r="N429" i="7"/>
  <c r="L429" i="7"/>
  <c r="J429" i="7"/>
  <c r="I429" i="7"/>
  <c r="B429" i="7"/>
  <c r="M429" i="7" s="1"/>
  <c r="N428" i="7"/>
  <c r="M428" i="7"/>
  <c r="L428" i="7"/>
  <c r="J428" i="7"/>
  <c r="I428" i="7"/>
  <c r="B428" i="7"/>
  <c r="N427" i="7"/>
  <c r="L427" i="7"/>
  <c r="J427" i="7"/>
  <c r="I427" i="7"/>
  <c r="B427" i="7"/>
  <c r="M427" i="7" s="1"/>
  <c r="N426" i="7"/>
  <c r="M426" i="7"/>
  <c r="L426" i="7"/>
  <c r="J426" i="7"/>
  <c r="I426" i="7"/>
  <c r="B426" i="7"/>
  <c r="N425" i="7"/>
  <c r="L425" i="7"/>
  <c r="J425" i="7"/>
  <c r="I425" i="7"/>
  <c r="B425" i="7"/>
  <c r="M425" i="7" s="1"/>
  <c r="N424" i="7"/>
  <c r="M424" i="7"/>
  <c r="L424" i="7"/>
  <c r="J424" i="7"/>
  <c r="I424" i="7"/>
  <c r="B424" i="7"/>
  <c r="N423" i="7"/>
  <c r="L423" i="7"/>
  <c r="J423" i="7"/>
  <c r="I423" i="7"/>
  <c r="B423" i="7"/>
  <c r="M423" i="7" s="1"/>
  <c r="N422" i="7"/>
  <c r="M422" i="7"/>
  <c r="L422" i="7"/>
  <c r="J422" i="7"/>
  <c r="I422" i="7"/>
  <c r="B422" i="7"/>
  <c r="N421" i="7"/>
  <c r="L421" i="7"/>
  <c r="J421" i="7"/>
  <c r="I421" i="7"/>
  <c r="B421" i="7"/>
  <c r="M421" i="7" s="1"/>
  <c r="N420" i="7"/>
  <c r="M420" i="7"/>
  <c r="L420" i="7"/>
  <c r="J420" i="7"/>
  <c r="I420" i="7"/>
  <c r="B420" i="7"/>
  <c r="N419" i="7"/>
  <c r="L419" i="7"/>
  <c r="J419" i="7"/>
  <c r="I419" i="7"/>
  <c r="B419" i="7"/>
  <c r="M419" i="7" s="1"/>
  <c r="N418" i="7"/>
  <c r="M418" i="7"/>
  <c r="L418" i="7"/>
  <c r="J418" i="7"/>
  <c r="I418" i="7"/>
  <c r="B418" i="7"/>
  <c r="N417" i="7"/>
  <c r="L417" i="7"/>
  <c r="J417" i="7"/>
  <c r="I417" i="7"/>
  <c r="B417" i="7"/>
  <c r="M417" i="7" s="1"/>
  <c r="N416" i="7"/>
  <c r="M416" i="7"/>
  <c r="L416" i="7"/>
  <c r="J416" i="7"/>
  <c r="I416" i="7"/>
  <c r="B416" i="7"/>
  <c r="N415" i="7"/>
  <c r="L415" i="7"/>
  <c r="J415" i="7"/>
  <c r="I415" i="7"/>
  <c r="B415" i="7"/>
  <c r="M415" i="7" s="1"/>
  <c r="N414" i="7"/>
  <c r="M414" i="7"/>
  <c r="L414" i="7"/>
  <c r="J414" i="7"/>
  <c r="I414" i="7"/>
  <c r="B414" i="7"/>
  <c r="N413" i="7"/>
  <c r="L413" i="7"/>
  <c r="J413" i="7"/>
  <c r="I413" i="7"/>
  <c r="B413" i="7"/>
  <c r="M413" i="7" s="1"/>
  <c r="N412" i="7"/>
  <c r="M412" i="7"/>
  <c r="L412" i="7"/>
  <c r="J412" i="7"/>
  <c r="I412" i="7"/>
  <c r="B412" i="7"/>
  <c r="N411" i="7"/>
  <c r="L411" i="7"/>
  <c r="J411" i="7"/>
  <c r="I411" i="7"/>
  <c r="B411" i="7"/>
  <c r="M411" i="7" s="1"/>
  <c r="N410" i="7"/>
  <c r="M410" i="7"/>
  <c r="L410" i="7"/>
  <c r="J410" i="7"/>
  <c r="I410" i="7"/>
  <c r="B410" i="7"/>
  <c r="N409" i="7"/>
  <c r="L409" i="7"/>
  <c r="J409" i="7"/>
  <c r="I409" i="7"/>
  <c r="B409" i="7"/>
  <c r="M409" i="7" s="1"/>
  <c r="N408" i="7"/>
  <c r="M408" i="7"/>
  <c r="L408" i="7"/>
  <c r="J408" i="7"/>
  <c r="I408" i="7"/>
  <c r="B408" i="7"/>
  <c r="N407" i="7"/>
  <c r="L407" i="7"/>
  <c r="J407" i="7"/>
  <c r="I407" i="7"/>
  <c r="B407" i="7"/>
  <c r="M407" i="7" s="1"/>
  <c r="N406" i="7"/>
  <c r="M406" i="7"/>
  <c r="L406" i="7"/>
  <c r="J406" i="7"/>
  <c r="I406" i="7"/>
  <c r="B406" i="7"/>
  <c r="N405" i="7"/>
  <c r="L405" i="7"/>
  <c r="J405" i="7"/>
  <c r="I405" i="7"/>
  <c r="B405" i="7"/>
  <c r="M405" i="7" s="1"/>
  <c r="N404" i="7"/>
  <c r="M404" i="7"/>
  <c r="L404" i="7"/>
  <c r="J404" i="7"/>
  <c r="I404" i="7"/>
  <c r="B404" i="7"/>
  <c r="N403" i="7"/>
  <c r="L403" i="7"/>
  <c r="J403" i="7"/>
  <c r="I403" i="7"/>
  <c r="B403" i="7"/>
  <c r="M403" i="7" s="1"/>
  <c r="N402" i="7"/>
  <c r="M402" i="7"/>
  <c r="L402" i="7"/>
  <c r="J402" i="7"/>
  <c r="I402" i="7"/>
  <c r="B402" i="7"/>
  <c r="N401" i="7"/>
  <c r="L401" i="7"/>
  <c r="J401" i="7"/>
  <c r="I401" i="7"/>
  <c r="B401" i="7"/>
  <c r="M401" i="7" s="1"/>
  <c r="N400" i="7"/>
  <c r="M400" i="7"/>
  <c r="L400" i="7"/>
  <c r="J400" i="7"/>
  <c r="I400" i="7"/>
  <c r="B400" i="7"/>
  <c r="N399" i="7"/>
  <c r="L399" i="7"/>
  <c r="J399" i="7"/>
  <c r="I399" i="7"/>
  <c r="B399" i="7"/>
  <c r="M399" i="7" s="1"/>
  <c r="N398" i="7"/>
  <c r="M398" i="7"/>
  <c r="L398" i="7"/>
  <c r="J398" i="7"/>
  <c r="I398" i="7"/>
  <c r="B398" i="7"/>
  <c r="N397" i="7"/>
  <c r="L397" i="7"/>
  <c r="J397" i="7"/>
  <c r="I397" i="7"/>
  <c r="B397" i="7"/>
  <c r="M397" i="7" s="1"/>
  <c r="N396" i="7"/>
  <c r="M396" i="7"/>
  <c r="L396" i="7"/>
  <c r="J396" i="7"/>
  <c r="I396" i="7"/>
  <c r="B396" i="7"/>
  <c r="N395" i="7"/>
  <c r="L395" i="7"/>
  <c r="J395" i="7"/>
  <c r="I395" i="7"/>
  <c r="B395" i="7"/>
  <c r="M395" i="7" s="1"/>
  <c r="N394" i="7"/>
  <c r="M394" i="7"/>
  <c r="L394" i="7"/>
  <c r="J394" i="7"/>
  <c r="I394" i="7"/>
  <c r="B394" i="7"/>
  <c r="N393" i="7"/>
  <c r="L393" i="7"/>
  <c r="J393" i="7"/>
  <c r="I393" i="7"/>
  <c r="B393" i="7"/>
  <c r="M393" i="7" s="1"/>
  <c r="N392" i="7"/>
  <c r="M392" i="7"/>
  <c r="L392" i="7"/>
  <c r="J392" i="7"/>
  <c r="I392" i="7"/>
  <c r="B392" i="7"/>
  <c r="N391" i="7"/>
  <c r="L391" i="7"/>
  <c r="J391" i="7"/>
  <c r="I391" i="7"/>
  <c r="B391" i="7"/>
  <c r="M391" i="7" s="1"/>
  <c r="N390" i="7"/>
  <c r="M390" i="7"/>
  <c r="L390" i="7"/>
  <c r="J390" i="7"/>
  <c r="I390" i="7"/>
  <c r="B390" i="7"/>
  <c r="N389" i="7"/>
  <c r="L389" i="7"/>
  <c r="J389" i="7"/>
  <c r="I389" i="7"/>
  <c r="B389" i="7"/>
  <c r="M389" i="7" s="1"/>
  <c r="N388" i="7"/>
  <c r="M388" i="7"/>
  <c r="L388" i="7"/>
  <c r="J388" i="7"/>
  <c r="I388" i="7"/>
  <c r="B388" i="7"/>
  <c r="N387" i="7"/>
  <c r="L387" i="7"/>
  <c r="J387" i="7"/>
  <c r="I387" i="7"/>
  <c r="B387" i="7"/>
  <c r="M387" i="7" s="1"/>
  <c r="N386" i="7"/>
  <c r="M386" i="7"/>
  <c r="L386" i="7"/>
  <c r="J386" i="7"/>
  <c r="I386" i="7"/>
  <c r="B386" i="7"/>
  <c r="N385" i="7"/>
  <c r="L385" i="7"/>
  <c r="J385" i="7"/>
  <c r="I385" i="7"/>
  <c r="B385" i="7"/>
  <c r="M385" i="7" s="1"/>
  <c r="N384" i="7"/>
  <c r="M384" i="7"/>
  <c r="L384" i="7"/>
  <c r="J384" i="7"/>
  <c r="I384" i="7"/>
  <c r="B384" i="7"/>
  <c r="N383" i="7"/>
  <c r="L383" i="7"/>
  <c r="J383" i="7"/>
  <c r="I383" i="7"/>
  <c r="B383" i="7"/>
  <c r="M383" i="7" s="1"/>
  <c r="N382" i="7"/>
  <c r="M382" i="7"/>
  <c r="L382" i="7"/>
  <c r="J382" i="7"/>
  <c r="I382" i="7"/>
  <c r="B382" i="7"/>
  <c r="N381" i="7"/>
  <c r="L381" i="7"/>
  <c r="J381" i="7"/>
  <c r="I381" i="7"/>
  <c r="B381" i="7"/>
  <c r="M381" i="7" s="1"/>
  <c r="N380" i="7"/>
  <c r="M380" i="7"/>
  <c r="L380" i="7"/>
  <c r="J380" i="7"/>
  <c r="I380" i="7"/>
  <c r="B380" i="7"/>
  <c r="N379" i="7"/>
  <c r="L379" i="7"/>
  <c r="J379" i="7"/>
  <c r="I379" i="7"/>
  <c r="B379" i="7"/>
  <c r="M379" i="7" s="1"/>
  <c r="N378" i="7"/>
  <c r="M378" i="7"/>
  <c r="L378" i="7"/>
  <c r="J378" i="7"/>
  <c r="I378" i="7"/>
  <c r="B378" i="7"/>
  <c r="N377" i="7"/>
  <c r="L377" i="7"/>
  <c r="J377" i="7"/>
  <c r="I377" i="7"/>
  <c r="B377" i="7"/>
  <c r="M377" i="7" s="1"/>
  <c r="N376" i="7"/>
  <c r="M376" i="7"/>
  <c r="L376" i="7"/>
  <c r="J376" i="7"/>
  <c r="I376" i="7"/>
  <c r="B376" i="7"/>
  <c r="N375" i="7"/>
  <c r="L375" i="7"/>
  <c r="J375" i="7"/>
  <c r="I375" i="7"/>
  <c r="B375" i="7"/>
  <c r="M375" i="7" s="1"/>
  <c r="N374" i="7"/>
  <c r="M374" i="7"/>
  <c r="L374" i="7"/>
  <c r="J374" i="7"/>
  <c r="I374" i="7"/>
  <c r="B374" i="7"/>
  <c r="N373" i="7"/>
  <c r="L373" i="7"/>
  <c r="J373" i="7"/>
  <c r="I373" i="7"/>
  <c r="B373" i="7"/>
  <c r="M373" i="7" s="1"/>
  <c r="N372" i="7"/>
  <c r="M372" i="7"/>
  <c r="L372" i="7"/>
  <c r="J372" i="7"/>
  <c r="I372" i="7"/>
  <c r="B372" i="7"/>
  <c r="N371" i="7"/>
  <c r="L371" i="7"/>
  <c r="J371" i="7"/>
  <c r="I371" i="7"/>
  <c r="B371" i="7"/>
  <c r="M371" i="7" s="1"/>
  <c r="N370" i="7"/>
  <c r="M370" i="7"/>
  <c r="L370" i="7"/>
  <c r="J370" i="7"/>
  <c r="I370" i="7"/>
  <c r="B370" i="7"/>
  <c r="N369" i="7"/>
  <c r="L369" i="7"/>
  <c r="J369" i="7"/>
  <c r="I369" i="7"/>
  <c r="B369" i="7"/>
  <c r="M369" i="7" s="1"/>
  <c r="N368" i="7"/>
  <c r="M368" i="7"/>
  <c r="L368" i="7"/>
  <c r="J368" i="7"/>
  <c r="I368" i="7"/>
  <c r="B368" i="7"/>
  <c r="N367" i="7"/>
  <c r="L367" i="7"/>
  <c r="J367" i="7"/>
  <c r="I367" i="7"/>
  <c r="B367" i="7"/>
  <c r="M367" i="7" s="1"/>
  <c r="N366" i="7"/>
  <c r="M366" i="7"/>
  <c r="L366" i="7"/>
  <c r="J366" i="7"/>
  <c r="I366" i="7"/>
  <c r="B366" i="7"/>
  <c r="N365" i="7"/>
  <c r="L365" i="7"/>
  <c r="J365" i="7"/>
  <c r="I365" i="7"/>
  <c r="B365" i="7"/>
  <c r="M365" i="7" s="1"/>
  <c r="N364" i="7"/>
  <c r="M364" i="7"/>
  <c r="L364" i="7"/>
  <c r="J364" i="7"/>
  <c r="I364" i="7"/>
  <c r="B364" i="7"/>
  <c r="N363" i="7"/>
  <c r="L363" i="7"/>
  <c r="J363" i="7"/>
  <c r="I363" i="7"/>
  <c r="B363" i="7"/>
  <c r="M363" i="7" s="1"/>
  <c r="N362" i="7"/>
  <c r="M362" i="7"/>
  <c r="L362" i="7"/>
  <c r="J362" i="7"/>
  <c r="I362" i="7"/>
  <c r="B362" i="7"/>
  <c r="N361" i="7"/>
  <c r="L361" i="7"/>
  <c r="J361" i="7"/>
  <c r="I361" i="7"/>
  <c r="B361" i="7"/>
  <c r="M361" i="7" s="1"/>
  <c r="N360" i="7"/>
  <c r="M360" i="7"/>
  <c r="L360" i="7"/>
  <c r="J360" i="7"/>
  <c r="I360" i="7"/>
  <c r="B360" i="7"/>
  <c r="N359" i="7"/>
  <c r="L359" i="7"/>
  <c r="J359" i="7"/>
  <c r="I359" i="7"/>
  <c r="B359" i="7"/>
  <c r="M359" i="7" s="1"/>
  <c r="N358" i="7"/>
  <c r="M358" i="7"/>
  <c r="L358" i="7"/>
  <c r="J358" i="7"/>
  <c r="I358" i="7"/>
  <c r="B358" i="7"/>
  <c r="N357" i="7"/>
  <c r="L357" i="7"/>
  <c r="J357" i="7"/>
  <c r="I357" i="7"/>
  <c r="B357" i="7"/>
  <c r="M357" i="7" s="1"/>
  <c r="N356" i="7"/>
  <c r="M356" i="7"/>
  <c r="L356" i="7"/>
  <c r="J356" i="7"/>
  <c r="I356" i="7"/>
  <c r="B356" i="7"/>
  <c r="N355" i="7"/>
  <c r="L355" i="7"/>
  <c r="J355" i="7"/>
  <c r="I355" i="7"/>
  <c r="B355" i="7"/>
  <c r="M355" i="7" s="1"/>
  <c r="N354" i="7"/>
  <c r="M354" i="7"/>
  <c r="L354" i="7"/>
  <c r="J354" i="7"/>
  <c r="I354" i="7"/>
  <c r="B354" i="7"/>
  <c r="N353" i="7"/>
  <c r="L353" i="7"/>
  <c r="J353" i="7"/>
  <c r="I353" i="7"/>
  <c r="B353" i="7"/>
  <c r="M353" i="7" s="1"/>
  <c r="N352" i="7"/>
  <c r="M352" i="7"/>
  <c r="L352" i="7"/>
  <c r="J352" i="7"/>
  <c r="I352" i="7"/>
  <c r="B352" i="7"/>
  <c r="N351" i="7"/>
  <c r="L351" i="7"/>
  <c r="J351" i="7"/>
  <c r="I351" i="7"/>
  <c r="B351" i="7"/>
  <c r="M351" i="7" s="1"/>
  <c r="N350" i="7"/>
  <c r="M350" i="7"/>
  <c r="L350" i="7"/>
  <c r="J350" i="7"/>
  <c r="I350" i="7"/>
  <c r="B350" i="7"/>
  <c r="N349" i="7"/>
  <c r="L349" i="7"/>
  <c r="J349" i="7"/>
  <c r="I349" i="7"/>
  <c r="B349" i="7"/>
  <c r="M349" i="7" s="1"/>
  <c r="N348" i="7"/>
  <c r="M348" i="7"/>
  <c r="L348" i="7"/>
  <c r="J348" i="7"/>
  <c r="I348" i="7"/>
  <c r="B348" i="7"/>
  <c r="N347" i="7"/>
  <c r="L347" i="7"/>
  <c r="J347" i="7"/>
  <c r="I347" i="7"/>
  <c r="B347" i="7"/>
  <c r="M347" i="7" s="1"/>
  <c r="N346" i="7"/>
  <c r="M346" i="7"/>
  <c r="L346" i="7"/>
  <c r="J346" i="7"/>
  <c r="I346" i="7"/>
  <c r="B346" i="7"/>
  <c r="N345" i="7"/>
  <c r="L345" i="7"/>
  <c r="J345" i="7"/>
  <c r="I345" i="7"/>
  <c r="B345" i="7"/>
  <c r="M345" i="7" s="1"/>
  <c r="N344" i="7"/>
  <c r="M344" i="7"/>
  <c r="L344" i="7"/>
  <c r="J344" i="7"/>
  <c r="I344" i="7"/>
  <c r="B344" i="7"/>
  <c r="N343" i="7"/>
  <c r="L343" i="7"/>
  <c r="J343" i="7"/>
  <c r="I343" i="7"/>
  <c r="B343" i="7"/>
  <c r="M343" i="7" s="1"/>
  <c r="N342" i="7"/>
  <c r="M342" i="7"/>
  <c r="L342" i="7"/>
  <c r="J342" i="7"/>
  <c r="I342" i="7"/>
  <c r="B342" i="7"/>
  <c r="N341" i="7"/>
  <c r="L341" i="7"/>
  <c r="J341" i="7"/>
  <c r="I341" i="7"/>
  <c r="B341" i="7"/>
  <c r="M341" i="7" s="1"/>
  <c r="N340" i="7"/>
  <c r="M340" i="7"/>
  <c r="L340" i="7"/>
  <c r="J340" i="7"/>
  <c r="I340" i="7"/>
  <c r="B340" i="7"/>
  <c r="N339" i="7"/>
  <c r="L339" i="7"/>
  <c r="J339" i="7"/>
  <c r="I339" i="7"/>
  <c r="B339" i="7"/>
  <c r="M339" i="7" s="1"/>
  <c r="N338" i="7"/>
  <c r="M338" i="7"/>
  <c r="L338" i="7"/>
  <c r="J338" i="7"/>
  <c r="I338" i="7"/>
  <c r="B338" i="7"/>
  <c r="N337" i="7"/>
  <c r="L337" i="7"/>
  <c r="J337" i="7"/>
  <c r="I337" i="7"/>
  <c r="B337" i="7"/>
  <c r="M337" i="7" s="1"/>
  <c r="N336" i="7"/>
  <c r="M336" i="7"/>
  <c r="L336" i="7"/>
  <c r="J336" i="7"/>
  <c r="I336" i="7"/>
  <c r="B336" i="7"/>
  <c r="N335" i="7"/>
  <c r="L335" i="7"/>
  <c r="J335" i="7"/>
  <c r="I335" i="7"/>
  <c r="B335" i="7"/>
  <c r="M335" i="7" s="1"/>
  <c r="N334" i="7"/>
  <c r="M334" i="7"/>
  <c r="L334" i="7"/>
  <c r="J334" i="7"/>
  <c r="I334" i="7"/>
  <c r="B334" i="7"/>
  <c r="N333" i="7"/>
  <c r="L333" i="7"/>
  <c r="J333" i="7"/>
  <c r="I333" i="7"/>
  <c r="B333" i="7"/>
  <c r="M333" i="7" s="1"/>
  <c r="N332" i="7"/>
  <c r="M332" i="7"/>
  <c r="L332" i="7"/>
  <c r="J332" i="7"/>
  <c r="I332" i="7"/>
  <c r="B332" i="7"/>
  <c r="N331" i="7"/>
  <c r="L331" i="7"/>
  <c r="J331" i="7"/>
  <c r="I331" i="7"/>
  <c r="B331" i="7"/>
  <c r="M331" i="7" s="1"/>
  <c r="N330" i="7"/>
  <c r="M330" i="7"/>
  <c r="L330" i="7"/>
  <c r="J330" i="7"/>
  <c r="I330" i="7"/>
  <c r="B330" i="7"/>
  <c r="N329" i="7"/>
  <c r="L329" i="7"/>
  <c r="J329" i="7"/>
  <c r="I329" i="7"/>
  <c r="B329" i="7"/>
  <c r="M329" i="7" s="1"/>
  <c r="N328" i="7"/>
  <c r="M328" i="7"/>
  <c r="L328" i="7"/>
  <c r="J328" i="7"/>
  <c r="I328" i="7"/>
  <c r="B328" i="7"/>
  <c r="N327" i="7"/>
  <c r="L327" i="7"/>
  <c r="J327" i="7"/>
  <c r="I327" i="7"/>
  <c r="B327" i="7"/>
  <c r="M327" i="7" s="1"/>
  <c r="N326" i="7"/>
  <c r="M326" i="7"/>
  <c r="L326" i="7"/>
  <c r="J326" i="7"/>
  <c r="I326" i="7"/>
  <c r="B326" i="7"/>
  <c r="N325" i="7"/>
  <c r="L325" i="7"/>
  <c r="J325" i="7"/>
  <c r="I325" i="7"/>
  <c r="B325" i="7"/>
  <c r="M325" i="7" s="1"/>
  <c r="N324" i="7"/>
  <c r="M324" i="7"/>
  <c r="L324" i="7"/>
  <c r="J324" i="7"/>
  <c r="I324" i="7"/>
  <c r="B324" i="7"/>
  <c r="N323" i="7"/>
  <c r="L323" i="7"/>
  <c r="J323" i="7"/>
  <c r="I323" i="7"/>
  <c r="B323" i="7"/>
  <c r="M323" i="7" s="1"/>
  <c r="N322" i="7"/>
  <c r="M322" i="7"/>
  <c r="L322" i="7"/>
  <c r="J322" i="7"/>
  <c r="I322" i="7"/>
  <c r="B322" i="7"/>
  <c r="N321" i="7"/>
  <c r="L321" i="7"/>
  <c r="J321" i="7"/>
  <c r="I321" i="7"/>
  <c r="B321" i="7"/>
  <c r="M321" i="7" s="1"/>
  <c r="N320" i="7"/>
  <c r="M320" i="7"/>
  <c r="L320" i="7"/>
  <c r="J320" i="7"/>
  <c r="I320" i="7"/>
  <c r="B320" i="7"/>
  <c r="N319" i="7"/>
  <c r="L319" i="7"/>
  <c r="J319" i="7"/>
  <c r="I319" i="7"/>
  <c r="B319" i="7"/>
  <c r="M319" i="7" s="1"/>
  <c r="N318" i="7"/>
  <c r="M318" i="7"/>
  <c r="L318" i="7"/>
  <c r="J318" i="7"/>
  <c r="I318" i="7"/>
  <c r="B318" i="7"/>
  <c r="N317" i="7"/>
  <c r="L317" i="7"/>
  <c r="J317" i="7"/>
  <c r="I317" i="7"/>
  <c r="B317" i="7"/>
  <c r="M317" i="7" s="1"/>
  <c r="N316" i="7"/>
  <c r="M316" i="7"/>
  <c r="L316" i="7"/>
  <c r="J316" i="7"/>
  <c r="I316" i="7"/>
  <c r="B316" i="7"/>
  <c r="N315" i="7"/>
  <c r="L315" i="7"/>
  <c r="J315" i="7"/>
  <c r="I315" i="7"/>
  <c r="B315" i="7"/>
  <c r="M315" i="7" s="1"/>
  <c r="N314" i="7"/>
  <c r="M314" i="7"/>
  <c r="L314" i="7"/>
  <c r="J314" i="7"/>
  <c r="I314" i="7"/>
  <c r="B314" i="7"/>
  <c r="N313" i="7"/>
  <c r="L313" i="7"/>
  <c r="J313" i="7"/>
  <c r="I313" i="7"/>
  <c r="B313" i="7"/>
  <c r="M313" i="7" s="1"/>
  <c r="N312" i="7"/>
  <c r="M312" i="7"/>
  <c r="L312" i="7"/>
  <c r="J312" i="7"/>
  <c r="I312" i="7"/>
  <c r="B312" i="7"/>
  <c r="N311" i="7"/>
  <c r="L311" i="7"/>
  <c r="J311" i="7"/>
  <c r="I311" i="7"/>
  <c r="B311" i="7"/>
  <c r="M311" i="7" s="1"/>
  <c r="N310" i="7"/>
  <c r="M310" i="7"/>
  <c r="L310" i="7"/>
  <c r="J310" i="7"/>
  <c r="I310" i="7"/>
  <c r="B310" i="7"/>
  <c r="N309" i="7"/>
  <c r="L309" i="7"/>
  <c r="J309" i="7"/>
  <c r="I309" i="7"/>
  <c r="B309" i="7"/>
  <c r="M309" i="7" s="1"/>
  <c r="N308" i="7"/>
  <c r="M308" i="7"/>
  <c r="L308" i="7"/>
  <c r="J308" i="7"/>
  <c r="I308" i="7"/>
  <c r="B308" i="7"/>
  <c r="N307" i="7"/>
  <c r="L307" i="7"/>
  <c r="J307" i="7"/>
  <c r="I307" i="7"/>
  <c r="B307" i="7"/>
  <c r="M307" i="7" s="1"/>
  <c r="M306" i="7"/>
  <c r="L306" i="7"/>
  <c r="J306" i="7"/>
  <c r="I306" i="7"/>
  <c r="B306" i="7"/>
  <c r="L305" i="7"/>
  <c r="J305" i="7"/>
  <c r="I305" i="7"/>
  <c r="N305" i="7" s="1"/>
  <c r="B305" i="7"/>
  <c r="M305" i="7" s="1"/>
  <c r="M304" i="7"/>
  <c r="L304" i="7"/>
  <c r="J304" i="7"/>
  <c r="I304" i="7"/>
  <c r="N304" i="7" s="1"/>
  <c r="B304" i="7"/>
  <c r="L303" i="7"/>
  <c r="J303" i="7"/>
  <c r="I303" i="7"/>
  <c r="N303" i="7" s="1"/>
  <c r="B303" i="7"/>
  <c r="M303" i="7" s="1"/>
  <c r="L302" i="7"/>
  <c r="J302" i="7"/>
  <c r="I302" i="7"/>
  <c r="N302" i="7" s="1"/>
  <c r="B302" i="7"/>
  <c r="M302" i="7" s="1"/>
  <c r="M301" i="7"/>
  <c r="L301" i="7"/>
  <c r="J301" i="7"/>
  <c r="I301" i="7"/>
  <c r="N301" i="7" s="1"/>
  <c r="B301" i="7"/>
  <c r="L300" i="7"/>
  <c r="J300" i="7"/>
  <c r="I300" i="7"/>
  <c r="B300" i="7"/>
  <c r="M300" i="7" s="1"/>
  <c r="M299" i="7"/>
  <c r="L299" i="7"/>
  <c r="J299" i="7"/>
  <c r="I299" i="7"/>
  <c r="B299" i="7"/>
  <c r="M298" i="7"/>
  <c r="L298" i="7"/>
  <c r="J298" i="7"/>
  <c r="I298" i="7"/>
  <c r="B298" i="7"/>
  <c r="M297" i="7"/>
  <c r="L297" i="7"/>
  <c r="J297" i="7"/>
  <c r="I297" i="7"/>
  <c r="B297" i="7"/>
  <c r="L296" i="7"/>
  <c r="J296" i="7"/>
  <c r="I296" i="7"/>
  <c r="B296" i="7"/>
  <c r="M296" i="7" s="1"/>
  <c r="L295" i="7"/>
  <c r="J295" i="7"/>
  <c r="I295" i="7"/>
  <c r="B295" i="7"/>
  <c r="M295" i="7" s="1"/>
  <c r="L294" i="7"/>
  <c r="J294" i="7"/>
  <c r="I294" i="7"/>
  <c r="B294" i="7"/>
  <c r="M294" i="7" s="1"/>
  <c r="N293" i="7"/>
  <c r="L293" i="7"/>
  <c r="J293" i="7"/>
  <c r="I293" i="7"/>
  <c r="B293" i="7"/>
  <c r="M293" i="7" s="1"/>
  <c r="N292" i="7"/>
  <c r="L292" i="7"/>
  <c r="J292" i="7"/>
  <c r="I292" i="7"/>
  <c r="B292" i="7"/>
  <c r="M292" i="7" s="1"/>
  <c r="M291" i="7"/>
  <c r="L291" i="7"/>
  <c r="J291" i="7"/>
  <c r="I291" i="7"/>
  <c r="N291" i="7" s="1"/>
  <c r="B291" i="7"/>
  <c r="N290" i="7"/>
  <c r="L290" i="7"/>
  <c r="J290" i="7"/>
  <c r="I290" i="7"/>
  <c r="B290" i="7"/>
  <c r="M290" i="7" s="1"/>
  <c r="L289" i="7"/>
  <c r="J289" i="7"/>
  <c r="I289" i="7"/>
  <c r="N289" i="7" s="1"/>
  <c r="B289" i="7"/>
  <c r="M289" i="7" s="1"/>
  <c r="L288" i="7"/>
  <c r="J288" i="7"/>
  <c r="I288" i="7"/>
  <c r="N288" i="7" s="1"/>
  <c r="B288" i="7"/>
  <c r="M288" i="7" s="1"/>
  <c r="N287" i="7"/>
  <c r="L287" i="7"/>
  <c r="J287" i="7"/>
  <c r="I287" i="7"/>
  <c r="B287" i="7"/>
  <c r="M287" i="7" s="1"/>
  <c r="L286" i="7"/>
  <c r="J286" i="7"/>
  <c r="I286" i="7"/>
  <c r="N286" i="7" s="1"/>
  <c r="B286" i="7"/>
  <c r="M286" i="7" s="1"/>
  <c r="M285" i="7"/>
  <c r="L285" i="7"/>
  <c r="J285" i="7"/>
  <c r="I285" i="7"/>
  <c r="N285" i="7" s="1"/>
  <c r="B285" i="7"/>
  <c r="L284" i="7"/>
  <c r="J284" i="7"/>
  <c r="I284" i="7"/>
  <c r="N284" i="7" s="1"/>
  <c r="B284" i="7"/>
  <c r="M284" i="7" s="1"/>
  <c r="N283" i="7"/>
  <c r="L283" i="7"/>
  <c r="J283" i="7"/>
  <c r="I283" i="7"/>
  <c r="B283" i="7"/>
  <c r="M283" i="7" s="1"/>
  <c r="L282" i="7"/>
  <c r="J282" i="7"/>
  <c r="I282" i="7"/>
  <c r="N282" i="7" s="1"/>
  <c r="B282" i="7"/>
  <c r="M282" i="7" s="1"/>
  <c r="N281" i="7"/>
  <c r="M281" i="7"/>
  <c r="L281" i="7"/>
  <c r="J281" i="7"/>
  <c r="I281" i="7"/>
  <c r="B281" i="7"/>
  <c r="N280" i="7"/>
  <c r="L280" i="7"/>
  <c r="J280" i="7"/>
  <c r="I280" i="7"/>
  <c r="B280" i="7"/>
  <c r="M280" i="7" s="1"/>
  <c r="N279" i="7"/>
  <c r="M279" i="7"/>
  <c r="L279" i="7"/>
  <c r="J279" i="7"/>
  <c r="I279" i="7"/>
  <c r="B279" i="7"/>
  <c r="L278" i="7"/>
  <c r="J278" i="7"/>
  <c r="I278" i="7"/>
  <c r="N278" i="7" s="1"/>
  <c r="B278" i="7"/>
  <c r="M278" i="7" s="1"/>
  <c r="L277" i="7"/>
  <c r="J277" i="7"/>
  <c r="I277" i="7"/>
  <c r="N277" i="7" s="1"/>
  <c r="B277" i="7"/>
  <c r="M277" i="7" s="1"/>
  <c r="N276" i="7"/>
  <c r="L276" i="7"/>
  <c r="J276" i="7"/>
  <c r="I276" i="7"/>
  <c r="B276" i="7"/>
  <c r="M276" i="7" s="1"/>
  <c r="N275" i="7"/>
  <c r="L275" i="7"/>
  <c r="J275" i="7"/>
  <c r="I275" i="7"/>
  <c r="B275" i="7"/>
  <c r="M275" i="7" s="1"/>
  <c r="N274" i="7"/>
  <c r="L274" i="7"/>
  <c r="J274" i="7"/>
  <c r="I274" i="7"/>
  <c r="B274" i="7"/>
  <c r="M274" i="7" s="1"/>
  <c r="N273" i="7"/>
  <c r="M273" i="7"/>
  <c r="L273" i="7"/>
  <c r="J273" i="7"/>
  <c r="I273" i="7"/>
  <c r="B273" i="7"/>
  <c r="N272" i="7"/>
  <c r="L272" i="7"/>
  <c r="J272" i="7"/>
  <c r="I272" i="7"/>
  <c r="B272" i="7"/>
  <c r="M272" i="7" s="1"/>
  <c r="L271" i="7"/>
  <c r="J271" i="7"/>
  <c r="I271" i="7"/>
  <c r="N271" i="7" s="1"/>
  <c r="B271" i="7"/>
  <c r="M271" i="7" s="1"/>
  <c r="L270" i="7"/>
  <c r="J270" i="7"/>
  <c r="I270" i="7"/>
  <c r="N270" i="7" s="1"/>
  <c r="B270" i="7"/>
  <c r="M270" i="7" s="1"/>
  <c r="N269" i="7"/>
  <c r="L269" i="7"/>
  <c r="J269" i="7"/>
  <c r="I269" i="7"/>
  <c r="B269" i="7"/>
  <c r="M269" i="7" s="1"/>
  <c r="N268" i="7"/>
  <c r="L268" i="7"/>
  <c r="J268" i="7"/>
  <c r="I268" i="7"/>
  <c r="B268" i="7"/>
  <c r="M268" i="7" s="1"/>
  <c r="M267" i="7"/>
  <c r="L267" i="7"/>
  <c r="J267" i="7"/>
  <c r="I267" i="7"/>
  <c r="N267" i="7" s="1"/>
  <c r="B267" i="7"/>
  <c r="L266" i="7"/>
  <c r="J266" i="7"/>
  <c r="I266" i="7"/>
  <c r="N266" i="7" s="1"/>
  <c r="B266" i="7"/>
  <c r="M266" i="7" s="1"/>
  <c r="L265" i="7"/>
  <c r="J265" i="7"/>
  <c r="I265" i="7"/>
  <c r="N265" i="7" s="1"/>
  <c r="B265" i="7"/>
  <c r="M265" i="7" s="1"/>
  <c r="L264" i="7"/>
  <c r="J264" i="7"/>
  <c r="I264" i="7"/>
  <c r="N264" i="7" s="1"/>
  <c r="B264" i="7"/>
  <c r="M264" i="7" s="1"/>
  <c r="N263" i="7"/>
  <c r="L263" i="7"/>
  <c r="J263" i="7"/>
  <c r="I263" i="7"/>
  <c r="B263" i="7"/>
  <c r="M263" i="7" s="1"/>
  <c r="N262" i="7"/>
  <c r="L262" i="7"/>
  <c r="J262" i="7"/>
  <c r="I262" i="7"/>
  <c r="B262" i="7"/>
  <c r="M262" i="7" s="1"/>
  <c r="M261" i="7"/>
  <c r="L261" i="7"/>
  <c r="J261" i="7"/>
  <c r="I261" i="7"/>
  <c r="N261" i="7" s="1"/>
  <c r="B261" i="7"/>
  <c r="L260" i="7"/>
  <c r="J260" i="7"/>
  <c r="I260" i="7"/>
  <c r="N260" i="7" s="1"/>
  <c r="B260" i="7"/>
  <c r="M260" i="7" s="1"/>
  <c r="N259" i="7"/>
  <c r="L259" i="7"/>
  <c r="J259" i="7"/>
  <c r="I259" i="7"/>
  <c r="B259" i="7"/>
  <c r="M259" i="7" s="1"/>
  <c r="L258" i="7"/>
  <c r="J258" i="7"/>
  <c r="I258" i="7"/>
  <c r="N258" i="7" s="1"/>
  <c r="B258" i="7"/>
  <c r="M258" i="7" s="1"/>
  <c r="M257" i="7"/>
  <c r="L257" i="7"/>
  <c r="J257" i="7"/>
  <c r="I257" i="7"/>
  <c r="N257" i="7" s="1"/>
  <c r="B257" i="7"/>
  <c r="L256" i="7"/>
  <c r="J256" i="7"/>
  <c r="I256" i="7"/>
  <c r="N256" i="7" s="1"/>
  <c r="B256" i="7"/>
  <c r="M256" i="7" s="1"/>
  <c r="N255" i="7"/>
  <c r="L255" i="7"/>
  <c r="J255" i="7"/>
  <c r="I255" i="7"/>
  <c r="B255" i="7"/>
  <c r="M255" i="7" s="1"/>
  <c r="L254" i="7"/>
  <c r="J254" i="7"/>
  <c r="I254" i="7"/>
  <c r="N254" i="7" s="1"/>
  <c r="B254" i="7"/>
  <c r="M254" i="7" s="1"/>
  <c r="M253" i="7"/>
  <c r="L253" i="7"/>
  <c r="J253" i="7"/>
  <c r="I253" i="7"/>
  <c r="N253" i="7" s="1"/>
  <c r="B253" i="7"/>
  <c r="N252" i="7"/>
  <c r="L252" i="7"/>
  <c r="J252" i="7"/>
  <c r="I252" i="7"/>
  <c r="B252" i="7"/>
  <c r="M252" i="7" s="1"/>
  <c r="N251" i="7"/>
  <c r="L251" i="7"/>
  <c r="J251" i="7"/>
  <c r="I251" i="7"/>
  <c r="B251" i="7"/>
  <c r="M251" i="7" s="1"/>
  <c r="N250" i="7"/>
  <c r="L250" i="7"/>
  <c r="J250" i="7"/>
  <c r="I250" i="7"/>
  <c r="B250" i="7"/>
  <c r="M250" i="7" s="1"/>
  <c r="N249" i="7"/>
  <c r="M249" i="7"/>
  <c r="L249" i="7"/>
  <c r="J249" i="7"/>
  <c r="I249" i="7"/>
  <c r="B249" i="7"/>
  <c r="N248" i="7"/>
  <c r="L248" i="7"/>
  <c r="J248" i="7"/>
  <c r="I248" i="7"/>
  <c r="B248" i="7"/>
  <c r="M248" i="7" s="1"/>
  <c r="L247" i="7"/>
  <c r="J247" i="7"/>
  <c r="I247" i="7"/>
  <c r="N247" i="7" s="1"/>
  <c r="B247" i="7"/>
  <c r="M247" i="7" s="1"/>
  <c r="L246" i="7"/>
  <c r="J246" i="7"/>
  <c r="I246" i="7"/>
  <c r="N246" i="7" s="1"/>
  <c r="B246" i="7"/>
  <c r="M246" i="7" s="1"/>
  <c r="N245" i="7"/>
  <c r="L245" i="7"/>
  <c r="J245" i="7"/>
  <c r="I245" i="7"/>
  <c r="B245" i="7"/>
  <c r="M245" i="7" s="1"/>
  <c r="L244" i="7"/>
  <c r="J244" i="7"/>
  <c r="I244" i="7"/>
  <c r="N244" i="7" s="1"/>
  <c r="B244" i="7"/>
  <c r="M244" i="7" s="1"/>
  <c r="M243" i="7"/>
  <c r="L243" i="7"/>
  <c r="J243" i="7"/>
  <c r="I243" i="7"/>
  <c r="N243" i="7" s="1"/>
  <c r="B243" i="7"/>
  <c r="L242" i="7"/>
  <c r="J242" i="7"/>
  <c r="I242" i="7"/>
  <c r="N242" i="7" s="1"/>
  <c r="B242" i="7"/>
  <c r="M242" i="7" s="1"/>
  <c r="N241" i="7"/>
  <c r="L241" i="7"/>
  <c r="J241" i="7"/>
  <c r="I241" i="7"/>
  <c r="B241" i="7"/>
  <c r="M241" i="7" s="1"/>
  <c r="L240" i="7"/>
  <c r="J240" i="7"/>
  <c r="I240" i="7"/>
  <c r="N240" i="7" s="1"/>
  <c r="B240" i="7"/>
  <c r="M240" i="7" s="1"/>
  <c r="N239" i="7"/>
  <c r="M239" i="7"/>
  <c r="L239" i="7"/>
  <c r="J239" i="7"/>
  <c r="I239" i="7"/>
  <c r="B239" i="7"/>
  <c r="N238" i="7"/>
  <c r="L238" i="7"/>
  <c r="J238" i="7"/>
  <c r="I238" i="7"/>
  <c r="B238" i="7"/>
  <c r="M238" i="7" s="1"/>
  <c r="M237" i="7"/>
  <c r="L237" i="7"/>
  <c r="J237" i="7"/>
  <c r="I237" i="7"/>
  <c r="N237" i="7" s="1"/>
  <c r="B237" i="7"/>
  <c r="N236" i="7"/>
  <c r="L236" i="7"/>
  <c r="J236" i="7"/>
  <c r="I236" i="7"/>
  <c r="B236" i="7"/>
  <c r="M236" i="7" s="1"/>
  <c r="N235" i="7"/>
  <c r="L235" i="7"/>
  <c r="J235" i="7"/>
  <c r="I235" i="7"/>
  <c r="B235" i="7"/>
  <c r="M235" i="7" s="1"/>
  <c r="N234" i="7"/>
  <c r="L234" i="7"/>
  <c r="J234" i="7"/>
  <c r="I234" i="7"/>
  <c r="B234" i="7"/>
  <c r="M234" i="7" s="1"/>
  <c r="N233" i="7"/>
  <c r="M233" i="7"/>
  <c r="L233" i="7"/>
  <c r="J233" i="7"/>
  <c r="I233" i="7"/>
  <c r="B233" i="7"/>
  <c r="L232" i="7"/>
  <c r="J232" i="7"/>
  <c r="I232" i="7"/>
  <c r="N232" i="7" s="1"/>
  <c r="B232" i="7"/>
  <c r="M232" i="7" s="1"/>
  <c r="M231" i="7"/>
  <c r="L231" i="7"/>
  <c r="J231" i="7"/>
  <c r="I231" i="7"/>
  <c r="N231" i="7" s="1"/>
  <c r="B231" i="7"/>
  <c r="L230" i="7"/>
  <c r="J230" i="7"/>
  <c r="I230" i="7"/>
  <c r="N230" i="7" s="1"/>
  <c r="B230" i="7"/>
  <c r="M230" i="7" s="1"/>
  <c r="N229" i="7"/>
  <c r="L229" i="7"/>
  <c r="J229" i="7"/>
  <c r="I229" i="7"/>
  <c r="B229" i="7"/>
  <c r="M229" i="7" s="1"/>
  <c r="N228" i="7"/>
  <c r="L228" i="7"/>
  <c r="J228" i="7"/>
  <c r="I228" i="7"/>
  <c r="B228" i="7"/>
  <c r="M228" i="7" s="1"/>
  <c r="M227" i="7"/>
  <c r="L227" i="7"/>
  <c r="J227" i="7"/>
  <c r="I227" i="7"/>
  <c r="N227" i="7" s="1"/>
  <c r="B227" i="7"/>
  <c r="N226" i="7"/>
  <c r="L226" i="7"/>
  <c r="J226" i="7"/>
  <c r="I226" i="7"/>
  <c r="B226" i="7"/>
  <c r="M226" i="7" s="1"/>
  <c r="N225" i="7"/>
  <c r="L225" i="7"/>
  <c r="J225" i="7"/>
  <c r="I225" i="7"/>
  <c r="B225" i="7"/>
  <c r="M225" i="7" s="1"/>
  <c r="N224" i="7"/>
  <c r="L224" i="7"/>
  <c r="J224" i="7"/>
  <c r="I224" i="7"/>
  <c r="B224" i="7"/>
  <c r="M224" i="7" s="1"/>
  <c r="N223" i="7"/>
  <c r="M223" i="7"/>
  <c r="L223" i="7"/>
  <c r="J223" i="7"/>
  <c r="I223" i="7"/>
  <c r="B223" i="7"/>
  <c r="L222" i="7"/>
  <c r="J222" i="7"/>
  <c r="I222" i="7"/>
  <c r="N222" i="7" s="1"/>
  <c r="B222" i="7"/>
  <c r="M222" i="7" s="1"/>
  <c r="M221" i="7"/>
  <c r="L221" i="7"/>
  <c r="J221" i="7"/>
  <c r="I221" i="7"/>
  <c r="N221" i="7" s="1"/>
  <c r="B221" i="7"/>
  <c r="L220" i="7"/>
  <c r="J220" i="7"/>
  <c r="I220" i="7"/>
  <c r="N220" i="7" s="1"/>
  <c r="B220" i="7"/>
  <c r="M220" i="7" s="1"/>
  <c r="L219" i="7"/>
  <c r="J219" i="7"/>
  <c r="I219" i="7"/>
  <c r="N219" i="7" s="1"/>
  <c r="B219" i="7"/>
  <c r="M219" i="7" s="1"/>
  <c r="N218" i="7"/>
  <c r="L218" i="7"/>
  <c r="J218" i="7"/>
  <c r="I218" i="7"/>
  <c r="B218" i="7"/>
  <c r="M218" i="7" s="1"/>
  <c r="N217" i="7"/>
  <c r="L217" i="7"/>
  <c r="J217" i="7"/>
  <c r="I217" i="7"/>
  <c r="B217" i="7"/>
  <c r="M217" i="7" s="1"/>
  <c r="N216" i="7"/>
  <c r="L216" i="7"/>
  <c r="J216" i="7"/>
  <c r="I216" i="7"/>
  <c r="B216" i="7"/>
  <c r="M216" i="7" s="1"/>
  <c r="N215" i="7"/>
  <c r="M215" i="7"/>
  <c r="L215" i="7"/>
  <c r="J215" i="7"/>
  <c r="I215" i="7"/>
  <c r="B215" i="7"/>
  <c r="L214" i="7"/>
  <c r="J214" i="7"/>
  <c r="I214" i="7"/>
  <c r="N214" i="7" s="1"/>
  <c r="B214" i="7"/>
  <c r="M214" i="7" s="1"/>
  <c r="M213" i="7"/>
  <c r="L213" i="7"/>
  <c r="J213" i="7"/>
  <c r="I213" i="7"/>
  <c r="N213" i="7" s="1"/>
  <c r="B213" i="7"/>
  <c r="L212" i="7"/>
  <c r="J212" i="7"/>
  <c r="I212" i="7"/>
  <c r="N212" i="7" s="1"/>
  <c r="B212" i="7"/>
  <c r="M212" i="7" s="1"/>
  <c r="N211" i="7"/>
  <c r="L211" i="7"/>
  <c r="J211" i="7"/>
  <c r="I211" i="7"/>
  <c r="B211" i="7"/>
  <c r="M211" i="7" s="1"/>
  <c r="L210" i="7"/>
  <c r="J210" i="7"/>
  <c r="I210" i="7"/>
  <c r="N210" i="7" s="1"/>
  <c r="B210" i="7"/>
  <c r="M210" i="7" s="1"/>
  <c r="N209" i="7"/>
  <c r="M209" i="7"/>
  <c r="L209" i="7"/>
  <c r="J209" i="7"/>
  <c r="I209" i="7"/>
  <c r="B209" i="7"/>
  <c r="N208" i="7"/>
  <c r="L208" i="7"/>
  <c r="J208" i="7"/>
  <c r="I208" i="7"/>
  <c r="B208" i="7"/>
  <c r="M208" i="7" s="1"/>
  <c r="M207" i="7"/>
  <c r="L207" i="7"/>
  <c r="J207" i="7"/>
  <c r="I207" i="7"/>
  <c r="N207" i="7" s="1"/>
  <c r="B207" i="7"/>
  <c r="L206" i="7"/>
  <c r="J206" i="7"/>
  <c r="I206" i="7"/>
  <c r="N206" i="7" s="1"/>
  <c r="B206" i="7"/>
  <c r="M206" i="7" s="1"/>
  <c r="N205" i="7"/>
  <c r="M205" i="7"/>
  <c r="L205" i="7"/>
  <c r="J205" i="7"/>
  <c r="I205" i="7"/>
  <c r="B205" i="7"/>
  <c r="L204" i="7"/>
  <c r="J204" i="7"/>
  <c r="I204" i="7"/>
  <c r="N204" i="7" s="1"/>
  <c r="B204" i="7"/>
  <c r="M204" i="7" s="1"/>
  <c r="M203" i="7"/>
  <c r="L203" i="7"/>
  <c r="J203" i="7"/>
  <c r="I203" i="7"/>
  <c r="N203" i="7" s="1"/>
  <c r="B203" i="7"/>
  <c r="L202" i="7"/>
  <c r="J202" i="7"/>
  <c r="I202" i="7"/>
  <c r="N202" i="7" s="1"/>
  <c r="B202" i="7"/>
  <c r="M202" i="7" s="1"/>
  <c r="L201" i="7"/>
  <c r="J201" i="7"/>
  <c r="I201" i="7"/>
  <c r="N201" i="7" s="1"/>
  <c r="B201" i="7"/>
  <c r="M201" i="7" s="1"/>
  <c r="N200" i="7"/>
  <c r="L200" i="7"/>
  <c r="J200" i="7"/>
  <c r="I200" i="7"/>
  <c r="B200" i="7"/>
  <c r="M200" i="7" s="1"/>
  <c r="N199" i="7"/>
  <c r="L199" i="7"/>
  <c r="J199" i="7"/>
  <c r="I199" i="7"/>
  <c r="B199" i="7"/>
  <c r="M199" i="7" s="1"/>
  <c r="N198" i="7"/>
  <c r="L198" i="7"/>
  <c r="J198" i="7"/>
  <c r="I198" i="7"/>
  <c r="B198" i="7"/>
  <c r="M198" i="7" s="1"/>
  <c r="M197" i="7"/>
  <c r="L197" i="7"/>
  <c r="J197" i="7"/>
  <c r="I197" i="7"/>
  <c r="N197" i="7" s="1"/>
  <c r="B197" i="7"/>
  <c r="N196" i="7"/>
  <c r="L196" i="7"/>
  <c r="J196" i="7"/>
  <c r="I196" i="7"/>
  <c r="B196" i="7"/>
  <c r="M196" i="7" s="1"/>
  <c r="M195" i="7"/>
  <c r="L195" i="7"/>
  <c r="J195" i="7"/>
  <c r="I195" i="7"/>
  <c r="N195" i="7" s="1"/>
  <c r="B195" i="7"/>
  <c r="L194" i="7"/>
  <c r="J194" i="7"/>
  <c r="I194" i="7"/>
  <c r="N194" i="7" s="1"/>
  <c r="B194" i="7"/>
  <c r="M194" i="7" s="1"/>
  <c r="L193" i="7"/>
  <c r="J193" i="7"/>
  <c r="I193" i="7"/>
  <c r="N193" i="7" s="1"/>
  <c r="B193" i="7"/>
  <c r="M193" i="7" s="1"/>
  <c r="L192" i="7"/>
  <c r="J192" i="7"/>
  <c r="I192" i="7"/>
  <c r="N192" i="7" s="1"/>
  <c r="B192" i="7"/>
  <c r="M192" i="7" s="1"/>
  <c r="N191" i="7"/>
  <c r="L191" i="7"/>
  <c r="J191" i="7"/>
  <c r="I191" i="7"/>
  <c r="B191" i="7"/>
  <c r="M191" i="7" s="1"/>
  <c r="N190" i="7"/>
  <c r="L190" i="7"/>
  <c r="J190" i="7"/>
  <c r="I190" i="7"/>
  <c r="B190" i="7"/>
  <c r="M190" i="7" s="1"/>
  <c r="M189" i="7"/>
  <c r="L189" i="7"/>
  <c r="J189" i="7"/>
  <c r="I189" i="7"/>
  <c r="N189" i="7" s="1"/>
  <c r="B189" i="7"/>
  <c r="L188" i="7"/>
  <c r="J188" i="7"/>
  <c r="I188" i="7"/>
  <c r="N188" i="7" s="1"/>
  <c r="B188" i="7"/>
  <c r="M188" i="7" s="1"/>
  <c r="N187" i="7"/>
  <c r="L187" i="7"/>
  <c r="J187" i="7"/>
  <c r="I187" i="7"/>
  <c r="B187" i="7"/>
  <c r="M187" i="7" s="1"/>
  <c r="N186" i="7"/>
  <c r="L186" i="7"/>
  <c r="J186" i="7"/>
  <c r="I186" i="7"/>
  <c r="B186" i="7"/>
  <c r="M186" i="7" s="1"/>
  <c r="N185" i="7"/>
  <c r="M185" i="7"/>
  <c r="L185" i="7"/>
  <c r="J185" i="7"/>
  <c r="I185" i="7"/>
  <c r="B185" i="7"/>
  <c r="L184" i="7"/>
  <c r="J184" i="7"/>
  <c r="I184" i="7"/>
  <c r="N184" i="7" s="1"/>
  <c r="B184" i="7"/>
  <c r="M184" i="7" s="1"/>
  <c r="M183" i="7"/>
  <c r="L183" i="7"/>
  <c r="J183" i="7"/>
  <c r="I183" i="7"/>
  <c r="N183" i="7" s="1"/>
  <c r="B183" i="7"/>
  <c r="L182" i="7"/>
  <c r="J182" i="7"/>
  <c r="I182" i="7"/>
  <c r="N182" i="7" s="1"/>
  <c r="B182" i="7"/>
  <c r="M182" i="7" s="1"/>
  <c r="N181" i="7"/>
  <c r="L181" i="7"/>
  <c r="J181" i="7"/>
  <c r="I181" i="7"/>
  <c r="B181" i="7"/>
  <c r="M181" i="7" s="1"/>
  <c r="N180" i="7"/>
  <c r="L180" i="7"/>
  <c r="J180" i="7"/>
  <c r="I180" i="7"/>
  <c r="B180" i="7"/>
  <c r="M180" i="7" s="1"/>
  <c r="M179" i="7"/>
  <c r="L179" i="7"/>
  <c r="J179" i="7"/>
  <c r="I179" i="7"/>
  <c r="N179" i="7" s="1"/>
  <c r="B179" i="7"/>
  <c r="N178" i="7"/>
  <c r="L178" i="7"/>
  <c r="J178" i="7"/>
  <c r="I178" i="7"/>
  <c r="B178" i="7"/>
  <c r="M178" i="7" s="1"/>
  <c r="N177" i="7"/>
  <c r="L177" i="7"/>
  <c r="J177" i="7"/>
  <c r="I177" i="7"/>
  <c r="B177" i="7"/>
  <c r="M177" i="7" s="1"/>
  <c r="N176" i="7"/>
  <c r="L176" i="7"/>
  <c r="J176" i="7"/>
  <c r="I176" i="7"/>
  <c r="B176" i="7"/>
  <c r="M176" i="7" s="1"/>
  <c r="N175" i="7"/>
  <c r="M175" i="7"/>
  <c r="L175" i="7"/>
  <c r="J175" i="7"/>
  <c r="I175" i="7"/>
  <c r="B175" i="7"/>
  <c r="L174" i="7"/>
  <c r="J174" i="7"/>
  <c r="I174" i="7"/>
  <c r="N174" i="7" s="1"/>
  <c r="B174" i="7"/>
  <c r="M174" i="7" s="1"/>
  <c r="M173" i="7"/>
  <c r="L173" i="7"/>
  <c r="J173" i="7"/>
  <c r="I173" i="7"/>
  <c r="N173" i="7" s="1"/>
  <c r="B173" i="7"/>
  <c r="L172" i="7"/>
  <c r="J172" i="7"/>
  <c r="I172" i="7"/>
  <c r="N172" i="7" s="1"/>
  <c r="B172" i="7"/>
  <c r="M172" i="7" s="1"/>
  <c r="L171" i="7"/>
  <c r="J171" i="7"/>
  <c r="I171" i="7"/>
  <c r="N171" i="7" s="1"/>
  <c r="B171" i="7"/>
  <c r="M171" i="7" s="1"/>
  <c r="L170" i="7"/>
  <c r="J170" i="7"/>
  <c r="I170" i="7"/>
  <c r="N170" i="7" s="1"/>
  <c r="B170" i="7"/>
  <c r="M170" i="7" s="1"/>
  <c r="N169" i="7"/>
  <c r="L169" i="7"/>
  <c r="J169" i="7"/>
  <c r="I169" i="7"/>
  <c r="B169" i="7"/>
  <c r="M169" i="7" s="1"/>
  <c r="N168" i="7"/>
  <c r="L168" i="7"/>
  <c r="J168" i="7"/>
  <c r="I168" i="7"/>
  <c r="B168" i="7"/>
  <c r="M168" i="7" s="1"/>
  <c r="M167" i="7"/>
  <c r="L167" i="7"/>
  <c r="J167" i="7"/>
  <c r="I167" i="7"/>
  <c r="N167" i="7" s="1"/>
  <c r="B167" i="7"/>
  <c r="L166" i="7"/>
  <c r="J166" i="7"/>
  <c r="I166" i="7"/>
  <c r="N166" i="7" s="1"/>
  <c r="B166" i="7"/>
  <c r="M166" i="7" s="1"/>
  <c r="N165" i="7"/>
  <c r="L165" i="7"/>
  <c r="J165" i="7"/>
  <c r="I165" i="7"/>
  <c r="B165" i="7"/>
  <c r="M165" i="7" s="1"/>
  <c r="N164" i="7"/>
  <c r="L164" i="7"/>
  <c r="J164" i="7"/>
  <c r="I164" i="7"/>
  <c r="B164" i="7"/>
  <c r="M164" i="7" s="1"/>
  <c r="N163" i="7"/>
  <c r="M163" i="7"/>
  <c r="L163" i="7"/>
  <c r="J163" i="7"/>
  <c r="I163" i="7"/>
  <c r="B163" i="7"/>
  <c r="L162" i="7"/>
  <c r="J162" i="7"/>
  <c r="I162" i="7"/>
  <c r="N162" i="7" s="1"/>
  <c r="B162" i="7"/>
  <c r="M162" i="7" s="1"/>
  <c r="M161" i="7"/>
  <c r="L161" i="7"/>
  <c r="J161" i="7"/>
  <c r="I161" i="7"/>
  <c r="N161" i="7" s="1"/>
  <c r="B161" i="7"/>
  <c r="L160" i="7"/>
  <c r="J160" i="7"/>
  <c r="I160" i="7"/>
  <c r="N160" i="7" s="1"/>
  <c r="B160" i="7"/>
  <c r="M160" i="7" s="1"/>
  <c r="L159" i="7"/>
  <c r="J159" i="7"/>
  <c r="I159" i="7"/>
  <c r="N159" i="7" s="1"/>
  <c r="B159" i="7"/>
  <c r="M159" i="7" s="1"/>
  <c r="L158" i="7"/>
  <c r="J158" i="7"/>
  <c r="I158" i="7"/>
  <c r="N158" i="7" s="1"/>
  <c r="B158" i="7"/>
  <c r="M158" i="7" s="1"/>
  <c r="N157" i="7"/>
  <c r="L157" i="7"/>
  <c r="J157" i="7"/>
  <c r="I157" i="7"/>
  <c r="B157" i="7"/>
  <c r="M157" i="7" s="1"/>
  <c r="N156" i="7"/>
  <c r="L156" i="7"/>
  <c r="J156" i="7"/>
  <c r="I156" i="7"/>
  <c r="B156" i="7"/>
  <c r="M156" i="7" s="1"/>
  <c r="M155" i="7"/>
  <c r="L155" i="7"/>
  <c r="J155" i="7"/>
  <c r="I155" i="7"/>
  <c r="N155" i="7" s="1"/>
  <c r="B155" i="7"/>
  <c r="N154" i="7"/>
  <c r="L154" i="7"/>
  <c r="J154" i="7"/>
  <c r="I154" i="7"/>
  <c r="B154" i="7"/>
  <c r="M154" i="7" s="1"/>
  <c r="N153" i="7"/>
  <c r="L153" i="7"/>
  <c r="J153" i="7"/>
  <c r="I153" i="7"/>
  <c r="B153" i="7"/>
  <c r="M153" i="7" s="1"/>
  <c r="N152" i="7"/>
  <c r="L152" i="7"/>
  <c r="J152" i="7"/>
  <c r="I152" i="7"/>
  <c r="B152" i="7"/>
  <c r="M152" i="7" s="1"/>
  <c r="N151" i="7"/>
  <c r="M151" i="7"/>
  <c r="L151" i="7"/>
  <c r="J151" i="7"/>
  <c r="I151" i="7"/>
  <c r="B151" i="7"/>
  <c r="L150" i="7"/>
  <c r="J150" i="7"/>
  <c r="I150" i="7"/>
  <c r="N150" i="7" s="1"/>
  <c r="B150" i="7"/>
  <c r="M150" i="7" s="1"/>
  <c r="M149" i="7"/>
  <c r="L149" i="7"/>
  <c r="J149" i="7"/>
  <c r="I149" i="7"/>
  <c r="N149" i="7" s="1"/>
  <c r="B149" i="7"/>
  <c r="M148" i="7"/>
  <c r="L148" i="7"/>
  <c r="J148" i="7"/>
  <c r="I148" i="7"/>
  <c r="N148" i="7" s="1"/>
  <c r="B148" i="7"/>
  <c r="M147" i="7"/>
  <c r="L147" i="7"/>
  <c r="J147" i="7"/>
  <c r="I147" i="7"/>
  <c r="N147" i="7" s="1"/>
  <c r="B147" i="7"/>
  <c r="M146" i="7"/>
  <c r="L146" i="7"/>
  <c r="J146" i="7"/>
  <c r="I146" i="7"/>
  <c r="N146" i="7" s="1"/>
  <c r="B146" i="7"/>
  <c r="M145" i="7"/>
  <c r="L145" i="7"/>
  <c r="J145" i="7"/>
  <c r="I145" i="7"/>
  <c r="N145" i="7" s="1"/>
  <c r="B145" i="7"/>
  <c r="M144" i="7"/>
  <c r="L144" i="7"/>
  <c r="J144" i="7"/>
  <c r="I144" i="7"/>
  <c r="N144" i="7" s="1"/>
  <c r="B144" i="7"/>
  <c r="M143" i="7"/>
  <c r="L143" i="7"/>
  <c r="J143" i="7"/>
  <c r="I143" i="7"/>
  <c r="N143" i="7" s="1"/>
  <c r="B143" i="7"/>
  <c r="M142" i="7"/>
  <c r="L142" i="7"/>
  <c r="J142" i="7"/>
  <c r="I142" i="7"/>
  <c r="N142" i="7" s="1"/>
  <c r="B142" i="7"/>
  <c r="M141" i="7"/>
  <c r="L141" i="7"/>
  <c r="J141" i="7"/>
  <c r="I141" i="7"/>
  <c r="N141" i="7" s="1"/>
  <c r="B141" i="7"/>
  <c r="M140" i="7"/>
  <c r="L140" i="7"/>
  <c r="J140" i="7"/>
  <c r="I140" i="7"/>
  <c r="N140" i="7" s="1"/>
  <c r="B140" i="7"/>
  <c r="L139" i="7"/>
  <c r="J139" i="7"/>
  <c r="I139" i="7"/>
  <c r="N139" i="7" s="1"/>
  <c r="B139" i="7"/>
  <c r="M139" i="7" s="1"/>
  <c r="L138" i="7"/>
  <c r="J138" i="7"/>
  <c r="I138" i="7"/>
  <c r="N138" i="7" s="1"/>
  <c r="B138" i="7"/>
  <c r="M138" i="7" s="1"/>
  <c r="M137" i="7"/>
  <c r="L137" i="7"/>
  <c r="J137" i="7"/>
  <c r="I137" i="7"/>
  <c r="N137" i="7" s="1"/>
  <c r="B137" i="7"/>
  <c r="M136" i="7"/>
  <c r="L136" i="7"/>
  <c r="J136" i="7"/>
  <c r="I136" i="7"/>
  <c r="N136" i="7" s="1"/>
  <c r="B136" i="7"/>
  <c r="M135" i="7"/>
  <c r="L135" i="7"/>
  <c r="J135" i="7"/>
  <c r="I135" i="7"/>
  <c r="N135" i="7" s="1"/>
  <c r="B135" i="7"/>
  <c r="L134" i="7"/>
  <c r="J134" i="7"/>
  <c r="I134" i="7"/>
  <c r="N134" i="7" s="1"/>
  <c r="B134" i="7"/>
  <c r="M134" i="7" s="1"/>
  <c r="L133" i="7"/>
  <c r="J133" i="7"/>
  <c r="I133" i="7"/>
  <c r="N133" i="7" s="1"/>
  <c r="B133" i="7"/>
  <c r="M133" i="7" s="1"/>
  <c r="L132" i="7"/>
  <c r="J132" i="7"/>
  <c r="I132" i="7"/>
  <c r="N132" i="7" s="1"/>
  <c r="B132" i="7"/>
  <c r="M132" i="7" s="1"/>
  <c r="L131" i="7"/>
  <c r="J131" i="7"/>
  <c r="I131" i="7"/>
  <c r="N131" i="7" s="1"/>
  <c r="B131" i="7"/>
  <c r="M131" i="7" s="1"/>
  <c r="M130" i="7"/>
  <c r="L130" i="7"/>
  <c r="J130" i="7"/>
  <c r="I130" i="7"/>
  <c r="N130" i="7" s="1"/>
  <c r="B130" i="7"/>
  <c r="L129" i="7"/>
  <c r="J129" i="7"/>
  <c r="I129" i="7"/>
  <c r="N129" i="7" s="1"/>
  <c r="B129" i="7"/>
  <c r="M129" i="7" s="1"/>
  <c r="M128" i="7"/>
  <c r="L128" i="7"/>
  <c r="J128" i="7"/>
  <c r="I128" i="7"/>
  <c r="N128" i="7" s="1"/>
  <c r="B128" i="7"/>
  <c r="L127" i="7"/>
  <c r="J127" i="7"/>
  <c r="I127" i="7"/>
  <c r="N127" i="7" s="1"/>
  <c r="B127" i="7"/>
  <c r="M127" i="7" s="1"/>
  <c r="L126" i="7"/>
  <c r="J126" i="7"/>
  <c r="I126" i="7"/>
  <c r="N126" i="7" s="1"/>
  <c r="B126" i="7"/>
  <c r="M126" i="7" s="1"/>
  <c r="M125" i="7"/>
  <c r="L125" i="7"/>
  <c r="J125" i="7"/>
  <c r="I125" i="7"/>
  <c r="N125" i="7" s="1"/>
  <c r="B125" i="7"/>
  <c r="M124" i="7"/>
  <c r="L124" i="7"/>
  <c r="J124" i="7"/>
  <c r="I124" i="7"/>
  <c r="N124" i="7" s="1"/>
  <c r="B124" i="7"/>
  <c r="M123" i="7"/>
  <c r="L123" i="7"/>
  <c r="J123" i="7"/>
  <c r="I123" i="7"/>
  <c r="N123" i="7" s="1"/>
  <c r="B123" i="7"/>
  <c r="M122" i="7"/>
  <c r="L122" i="7"/>
  <c r="J122" i="7"/>
  <c r="I122" i="7"/>
  <c r="N122" i="7" s="1"/>
  <c r="B122" i="7"/>
  <c r="L121" i="7"/>
  <c r="J121" i="7"/>
  <c r="I121" i="7"/>
  <c r="N121" i="7" s="1"/>
  <c r="B121" i="7"/>
  <c r="M121" i="7" s="1"/>
  <c r="L120" i="7"/>
  <c r="J120" i="7"/>
  <c r="I120" i="7"/>
  <c r="N120" i="7" s="1"/>
  <c r="B120" i="7"/>
  <c r="M120" i="7" s="1"/>
  <c r="L119" i="7"/>
  <c r="J119" i="7"/>
  <c r="I119" i="7"/>
  <c r="N119" i="7" s="1"/>
  <c r="B119" i="7"/>
  <c r="M119" i="7" s="1"/>
  <c r="M118" i="7"/>
  <c r="L118" i="7"/>
  <c r="J118" i="7"/>
  <c r="I118" i="7"/>
  <c r="N118" i="7" s="1"/>
  <c r="B118" i="7"/>
  <c r="L117" i="7"/>
  <c r="J117" i="7"/>
  <c r="I117" i="7"/>
  <c r="N117" i="7" s="1"/>
  <c r="B117" i="7"/>
  <c r="M117" i="7" s="1"/>
  <c r="M116" i="7"/>
  <c r="L116" i="7"/>
  <c r="J116" i="7"/>
  <c r="I116" i="7"/>
  <c r="N116" i="7" s="1"/>
  <c r="B116" i="7"/>
  <c r="L115" i="7"/>
  <c r="J115" i="7"/>
  <c r="I115" i="7"/>
  <c r="N115" i="7" s="1"/>
  <c r="B115" i="7"/>
  <c r="M115" i="7" s="1"/>
  <c r="L114" i="7"/>
  <c r="J114" i="7"/>
  <c r="I114" i="7"/>
  <c r="N114" i="7" s="1"/>
  <c r="B114" i="7"/>
  <c r="M114" i="7" s="1"/>
  <c r="M113" i="7"/>
  <c r="L113" i="7"/>
  <c r="J113" i="7"/>
  <c r="I113" i="7"/>
  <c r="N113" i="7" s="1"/>
  <c r="B113" i="7"/>
  <c r="M112" i="7"/>
  <c r="L112" i="7"/>
  <c r="J112" i="7"/>
  <c r="I112" i="7"/>
  <c r="N112" i="7" s="1"/>
  <c r="B112" i="7"/>
  <c r="M111" i="7"/>
  <c r="L111" i="7"/>
  <c r="J111" i="7"/>
  <c r="I111" i="7"/>
  <c r="N111" i="7" s="1"/>
  <c r="B111" i="7"/>
  <c r="M110" i="7"/>
  <c r="L110" i="7"/>
  <c r="J110" i="7"/>
  <c r="I110" i="7"/>
  <c r="N110" i="7" s="1"/>
  <c r="B110" i="7"/>
  <c r="L109" i="7"/>
  <c r="J109" i="7"/>
  <c r="I109" i="7"/>
  <c r="N109" i="7" s="1"/>
  <c r="B109" i="7"/>
  <c r="M109" i="7" s="1"/>
  <c r="L108" i="7"/>
  <c r="J108" i="7"/>
  <c r="I108" i="7"/>
  <c r="N108" i="7" s="1"/>
  <c r="B108" i="7"/>
  <c r="M108" i="7" s="1"/>
  <c r="L107" i="7"/>
  <c r="J107" i="7"/>
  <c r="I107" i="7"/>
  <c r="N107" i="7" s="1"/>
  <c r="B107" i="7"/>
  <c r="M107" i="7" s="1"/>
  <c r="M106" i="7"/>
  <c r="L106" i="7"/>
  <c r="J106" i="7"/>
  <c r="I106" i="7"/>
  <c r="N106" i="7" s="1"/>
  <c r="B106" i="7"/>
  <c r="L105" i="7"/>
  <c r="J105" i="7"/>
  <c r="I105" i="7"/>
  <c r="N105" i="7" s="1"/>
  <c r="B105" i="7"/>
  <c r="M105" i="7" s="1"/>
  <c r="M104" i="7"/>
  <c r="L104" i="7"/>
  <c r="J104" i="7"/>
  <c r="I104" i="7"/>
  <c r="N104" i="7" s="1"/>
  <c r="B104" i="7"/>
  <c r="L103" i="7"/>
  <c r="J103" i="7"/>
  <c r="I103" i="7"/>
  <c r="N103" i="7" s="1"/>
  <c r="B103" i="7"/>
  <c r="M103" i="7" s="1"/>
  <c r="L102" i="7"/>
  <c r="J102" i="7"/>
  <c r="I102" i="7"/>
  <c r="N102" i="7" s="1"/>
  <c r="B102" i="7"/>
  <c r="M102" i="7" s="1"/>
  <c r="M101" i="7"/>
  <c r="L101" i="7"/>
  <c r="J101" i="7"/>
  <c r="I101" i="7"/>
  <c r="N101" i="7" s="1"/>
  <c r="B101" i="7"/>
  <c r="M100" i="7"/>
  <c r="L100" i="7"/>
  <c r="J100" i="7"/>
  <c r="I100" i="7"/>
  <c r="N100" i="7" s="1"/>
  <c r="B100" i="7"/>
  <c r="M99" i="7"/>
  <c r="L99" i="7"/>
  <c r="J99" i="7"/>
  <c r="I99" i="7"/>
  <c r="N99" i="7" s="1"/>
  <c r="B99" i="7"/>
  <c r="M98" i="7"/>
  <c r="L98" i="7"/>
  <c r="J98" i="7"/>
  <c r="I98" i="7"/>
  <c r="N98" i="7" s="1"/>
  <c r="B98" i="7"/>
  <c r="L97" i="7"/>
  <c r="J97" i="7"/>
  <c r="I97" i="7"/>
  <c r="N97" i="7" s="1"/>
  <c r="B97" i="7"/>
  <c r="M97" i="7" s="1"/>
  <c r="L96" i="7"/>
  <c r="J96" i="7"/>
  <c r="I96" i="7"/>
  <c r="N96" i="7" s="1"/>
  <c r="B96" i="7"/>
  <c r="M96" i="7" s="1"/>
  <c r="L95" i="7"/>
  <c r="J95" i="7"/>
  <c r="I95" i="7"/>
  <c r="N95" i="7" s="1"/>
  <c r="B95" i="7"/>
  <c r="M95" i="7" s="1"/>
  <c r="M94" i="7"/>
  <c r="L94" i="7"/>
  <c r="J94" i="7"/>
  <c r="I94" i="7"/>
  <c r="N94" i="7" s="1"/>
  <c r="B94" i="7"/>
  <c r="L93" i="7"/>
  <c r="J93" i="7"/>
  <c r="I93" i="7"/>
  <c r="N93" i="7" s="1"/>
  <c r="B93" i="7"/>
  <c r="M93" i="7" s="1"/>
  <c r="M92" i="7"/>
  <c r="L92" i="7"/>
  <c r="J92" i="7"/>
  <c r="I92" i="7"/>
  <c r="N92" i="7" s="1"/>
  <c r="B92" i="7"/>
  <c r="L91" i="7"/>
  <c r="J91" i="7"/>
  <c r="I91" i="7"/>
  <c r="N91" i="7" s="1"/>
  <c r="B91" i="7"/>
  <c r="M91" i="7" s="1"/>
  <c r="L90" i="7"/>
  <c r="J90" i="7"/>
  <c r="I90" i="7"/>
  <c r="N90" i="7" s="1"/>
  <c r="B90" i="7"/>
  <c r="M90" i="7" s="1"/>
  <c r="M89" i="7"/>
  <c r="L89" i="7"/>
  <c r="J89" i="7"/>
  <c r="I89" i="7"/>
  <c r="N89" i="7" s="1"/>
  <c r="B89" i="7"/>
  <c r="M88" i="7"/>
  <c r="L88" i="7"/>
  <c r="J88" i="7"/>
  <c r="I88" i="7"/>
  <c r="N88" i="7" s="1"/>
  <c r="B88" i="7"/>
  <c r="M87" i="7"/>
  <c r="L87" i="7"/>
  <c r="J87" i="7"/>
  <c r="I87" i="7"/>
  <c r="N87" i="7" s="1"/>
  <c r="B87" i="7"/>
  <c r="M86" i="7"/>
  <c r="L86" i="7"/>
  <c r="J86" i="7"/>
  <c r="I86" i="7"/>
  <c r="N86" i="7" s="1"/>
  <c r="B86" i="7"/>
  <c r="L85" i="7"/>
  <c r="J85" i="7"/>
  <c r="I85" i="7"/>
  <c r="N85" i="7" s="1"/>
  <c r="B85" i="7"/>
  <c r="M85" i="7" s="1"/>
  <c r="L84" i="7"/>
  <c r="J84" i="7"/>
  <c r="I84" i="7"/>
  <c r="N84" i="7" s="1"/>
  <c r="B84" i="7"/>
  <c r="M84" i="7" s="1"/>
  <c r="L83" i="7"/>
  <c r="J83" i="7"/>
  <c r="I83" i="7"/>
  <c r="N83" i="7" s="1"/>
  <c r="B83" i="7"/>
  <c r="M83" i="7" s="1"/>
  <c r="M82" i="7"/>
  <c r="L82" i="7"/>
  <c r="J82" i="7"/>
  <c r="I82" i="7"/>
  <c r="N82" i="7" s="1"/>
  <c r="B82" i="7"/>
  <c r="L81" i="7"/>
  <c r="J81" i="7"/>
  <c r="I81" i="7"/>
  <c r="N81" i="7" s="1"/>
  <c r="B81" i="7"/>
  <c r="M81" i="7" s="1"/>
  <c r="M80" i="7"/>
  <c r="L80" i="7"/>
  <c r="J80" i="7"/>
  <c r="I80" i="7"/>
  <c r="N80" i="7" s="1"/>
  <c r="B80" i="7"/>
  <c r="L79" i="7"/>
  <c r="J79" i="7"/>
  <c r="I79" i="7"/>
  <c r="N79" i="7" s="1"/>
  <c r="B79" i="7"/>
  <c r="M79" i="7" s="1"/>
  <c r="L78" i="7"/>
  <c r="J78" i="7"/>
  <c r="I78" i="7"/>
  <c r="N78" i="7" s="1"/>
  <c r="B78" i="7"/>
  <c r="M78" i="7" s="1"/>
  <c r="M77" i="7"/>
  <c r="L77" i="7"/>
  <c r="J77" i="7"/>
  <c r="I77" i="7"/>
  <c r="N77" i="7" s="1"/>
  <c r="B77" i="7"/>
  <c r="M76" i="7"/>
  <c r="L76" i="7"/>
  <c r="J76" i="7"/>
  <c r="I76" i="7"/>
  <c r="N76" i="7" s="1"/>
  <c r="B76" i="7"/>
  <c r="M75" i="7"/>
  <c r="L75" i="7"/>
  <c r="J75" i="7"/>
  <c r="I75" i="7"/>
  <c r="N75" i="7" s="1"/>
  <c r="B75" i="7"/>
  <c r="M74" i="7"/>
  <c r="L74" i="7"/>
  <c r="J74" i="7"/>
  <c r="I74" i="7"/>
  <c r="N74" i="7" s="1"/>
  <c r="B74" i="7"/>
  <c r="L73" i="7"/>
  <c r="J73" i="7"/>
  <c r="I73" i="7"/>
  <c r="N73" i="7" s="1"/>
  <c r="B73" i="7"/>
  <c r="M73" i="7" s="1"/>
  <c r="L72" i="7"/>
  <c r="J72" i="7"/>
  <c r="I72" i="7"/>
  <c r="N72" i="7" s="1"/>
  <c r="B72" i="7"/>
  <c r="M72" i="7" s="1"/>
  <c r="L71" i="7"/>
  <c r="J71" i="7"/>
  <c r="I71" i="7"/>
  <c r="N71" i="7" s="1"/>
  <c r="B71" i="7"/>
  <c r="M71" i="7" s="1"/>
  <c r="M70" i="7"/>
  <c r="L70" i="7"/>
  <c r="J70" i="7"/>
  <c r="I70" i="7"/>
  <c r="N70" i="7" s="1"/>
  <c r="B70" i="7"/>
  <c r="L69" i="7"/>
  <c r="J69" i="7"/>
  <c r="I69" i="7"/>
  <c r="N69" i="7" s="1"/>
  <c r="B69" i="7"/>
  <c r="M69" i="7" s="1"/>
  <c r="M68" i="7"/>
  <c r="L68" i="7"/>
  <c r="J68" i="7"/>
  <c r="I68" i="7"/>
  <c r="N68" i="7" s="1"/>
  <c r="B68" i="7"/>
  <c r="L67" i="7"/>
  <c r="J67" i="7"/>
  <c r="I67" i="7"/>
  <c r="N67" i="7" s="1"/>
  <c r="B67" i="7"/>
  <c r="M67" i="7" s="1"/>
  <c r="L66" i="7"/>
  <c r="J66" i="7"/>
  <c r="I66" i="7"/>
  <c r="N66" i="7" s="1"/>
  <c r="B66" i="7"/>
  <c r="M66" i="7" s="1"/>
  <c r="M65" i="7"/>
  <c r="L65" i="7"/>
  <c r="J65" i="7"/>
  <c r="I65" i="7"/>
  <c r="N65" i="7" s="1"/>
  <c r="B65" i="7"/>
  <c r="M64" i="7"/>
  <c r="L64" i="7"/>
  <c r="J64" i="7"/>
  <c r="I64" i="7"/>
  <c r="N64" i="7" s="1"/>
  <c r="B64" i="7"/>
  <c r="M63" i="7"/>
  <c r="L63" i="7"/>
  <c r="J63" i="7"/>
  <c r="I63" i="7"/>
  <c r="N63" i="7" s="1"/>
  <c r="B63" i="7"/>
  <c r="M62" i="7"/>
  <c r="L62" i="7"/>
  <c r="J62" i="7"/>
  <c r="I62" i="7"/>
  <c r="N62" i="7" s="1"/>
  <c r="B62" i="7"/>
  <c r="L61" i="7"/>
  <c r="J61" i="7"/>
  <c r="I61" i="7"/>
  <c r="N61" i="7" s="1"/>
  <c r="B61" i="7"/>
  <c r="M61" i="7" s="1"/>
  <c r="L60" i="7"/>
  <c r="J60" i="7"/>
  <c r="I60" i="7"/>
  <c r="N60" i="7" s="1"/>
  <c r="B60" i="7"/>
  <c r="M60" i="7" s="1"/>
  <c r="L59" i="7"/>
  <c r="J59" i="7"/>
  <c r="I59" i="7"/>
  <c r="N59" i="7" s="1"/>
  <c r="B59" i="7"/>
  <c r="M59" i="7" s="1"/>
  <c r="M58" i="7"/>
  <c r="L58" i="7"/>
  <c r="J58" i="7"/>
  <c r="I58" i="7"/>
  <c r="N58" i="7" s="1"/>
  <c r="B58" i="7"/>
  <c r="L57" i="7"/>
  <c r="J57" i="7"/>
  <c r="I57" i="7"/>
  <c r="N57" i="7" s="1"/>
  <c r="B57" i="7"/>
  <c r="M57" i="7" s="1"/>
  <c r="M56" i="7"/>
  <c r="L56" i="7"/>
  <c r="J56" i="7"/>
  <c r="I56" i="7"/>
  <c r="N56" i="7" s="1"/>
  <c r="B56" i="7"/>
  <c r="L55" i="7"/>
  <c r="J55" i="7"/>
  <c r="I55" i="7"/>
  <c r="N55" i="7" s="1"/>
  <c r="B55" i="7"/>
  <c r="M55" i="7" s="1"/>
  <c r="L54" i="7"/>
  <c r="J54" i="7"/>
  <c r="I54" i="7"/>
  <c r="N54" i="7" s="1"/>
  <c r="B54" i="7"/>
  <c r="M54" i="7" s="1"/>
  <c r="M53" i="7"/>
  <c r="L53" i="7"/>
  <c r="J53" i="7"/>
  <c r="I53" i="7"/>
  <c r="N53" i="7" s="1"/>
  <c r="B53" i="7"/>
  <c r="M52" i="7"/>
  <c r="L52" i="7"/>
  <c r="J52" i="7"/>
  <c r="I52" i="7"/>
  <c r="N52" i="7" s="1"/>
  <c r="B52" i="7"/>
  <c r="M51" i="7"/>
  <c r="L51" i="7"/>
  <c r="J51" i="7"/>
  <c r="I51" i="7"/>
  <c r="N51" i="7" s="1"/>
  <c r="B51" i="7"/>
  <c r="M50" i="7"/>
  <c r="L50" i="7"/>
  <c r="J50" i="7"/>
  <c r="I50" i="7"/>
  <c r="N50" i="7" s="1"/>
  <c r="B50" i="7"/>
  <c r="L49" i="7"/>
  <c r="J49" i="7"/>
  <c r="I49" i="7"/>
  <c r="N49" i="7" s="1"/>
  <c r="B49" i="7"/>
  <c r="M49" i="7" s="1"/>
  <c r="L48" i="7"/>
  <c r="J48" i="7"/>
  <c r="I48" i="7"/>
  <c r="N48" i="7" s="1"/>
  <c r="B48" i="7"/>
  <c r="M48" i="7" s="1"/>
  <c r="L47" i="7"/>
  <c r="J47" i="7"/>
  <c r="I47" i="7"/>
  <c r="N47" i="7" s="1"/>
  <c r="B47" i="7"/>
  <c r="M47" i="7" s="1"/>
  <c r="M46" i="7"/>
  <c r="L46" i="7"/>
  <c r="J46" i="7"/>
  <c r="I46" i="7"/>
  <c r="N46" i="7" s="1"/>
  <c r="B46" i="7"/>
  <c r="L45" i="7"/>
  <c r="J45" i="7"/>
  <c r="I45" i="7"/>
  <c r="N45" i="7" s="1"/>
  <c r="B45" i="7"/>
  <c r="M45" i="7" s="1"/>
  <c r="M44" i="7"/>
  <c r="L44" i="7"/>
  <c r="J44" i="7"/>
  <c r="I44" i="7"/>
  <c r="N44" i="7" s="1"/>
  <c r="B44" i="7"/>
  <c r="L43" i="7"/>
  <c r="J43" i="7"/>
  <c r="I43" i="7"/>
  <c r="N43" i="7" s="1"/>
  <c r="B43" i="7"/>
  <c r="M43" i="7" s="1"/>
  <c r="L42" i="7"/>
  <c r="J42" i="7"/>
  <c r="I42" i="7"/>
  <c r="N42" i="7" s="1"/>
  <c r="B42" i="7"/>
  <c r="M42" i="7" s="1"/>
  <c r="M41" i="7"/>
  <c r="L41" i="7"/>
  <c r="J41" i="7"/>
  <c r="I41" i="7"/>
  <c r="N41" i="7" s="1"/>
  <c r="B41" i="7"/>
  <c r="M40" i="7"/>
  <c r="L40" i="7"/>
  <c r="J40" i="7"/>
  <c r="I40" i="7"/>
  <c r="N40" i="7" s="1"/>
  <c r="B40" i="7"/>
  <c r="M39" i="7"/>
  <c r="L39" i="7"/>
  <c r="J39" i="7"/>
  <c r="I39" i="7"/>
  <c r="N39" i="7" s="1"/>
  <c r="B39" i="7"/>
  <c r="M38" i="7"/>
  <c r="L38" i="7"/>
  <c r="J38" i="7"/>
  <c r="I38" i="7"/>
  <c r="N38" i="7" s="1"/>
  <c r="B38" i="7"/>
  <c r="L37" i="7"/>
  <c r="J37" i="7"/>
  <c r="I37" i="7"/>
  <c r="N37" i="7" s="1"/>
  <c r="B37" i="7"/>
  <c r="M37" i="7" s="1"/>
  <c r="L36" i="7"/>
  <c r="J36" i="7"/>
  <c r="I36" i="7"/>
  <c r="N36" i="7" s="1"/>
  <c r="B36" i="7"/>
  <c r="M36" i="7" s="1"/>
  <c r="L35" i="7"/>
  <c r="J35" i="7"/>
  <c r="I35" i="7"/>
  <c r="N35" i="7" s="1"/>
  <c r="B35" i="7"/>
  <c r="M35" i="7" s="1"/>
  <c r="M34" i="7"/>
  <c r="L34" i="7"/>
  <c r="J34" i="7"/>
  <c r="I34" i="7"/>
  <c r="N34" i="7" s="1"/>
  <c r="B34" i="7"/>
  <c r="L33" i="7"/>
  <c r="J33" i="7"/>
  <c r="I33" i="7"/>
  <c r="N33" i="7" s="1"/>
  <c r="B33" i="7"/>
  <c r="M33" i="7" s="1"/>
  <c r="M32" i="7"/>
  <c r="L32" i="7"/>
  <c r="J32" i="7"/>
  <c r="I32" i="7"/>
  <c r="N32" i="7" s="1"/>
  <c r="B32" i="7"/>
  <c r="L31" i="7"/>
  <c r="J31" i="7"/>
  <c r="I31" i="7"/>
  <c r="N31" i="7" s="1"/>
  <c r="B31" i="7"/>
  <c r="M31" i="7" s="1"/>
  <c r="L30" i="7"/>
  <c r="J30" i="7"/>
  <c r="I30" i="7"/>
  <c r="N30" i="7" s="1"/>
  <c r="B30" i="7"/>
  <c r="M30" i="7" s="1"/>
  <c r="M29" i="7"/>
  <c r="L29" i="7"/>
  <c r="J29" i="7"/>
  <c r="I29" i="7"/>
  <c r="N29" i="7" s="1"/>
  <c r="B29" i="7"/>
  <c r="M28" i="7"/>
  <c r="L28" i="7"/>
  <c r="J28" i="7"/>
  <c r="I28" i="7"/>
  <c r="N28" i="7" s="1"/>
  <c r="B28" i="7"/>
  <c r="M27" i="7"/>
  <c r="L27" i="7"/>
  <c r="J27" i="7"/>
  <c r="I27" i="7"/>
  <c r="N27" i="7" s="1"/>
  <c r="B27" i="7"/>
  <c r="M26" i="7"/>
  <c r="L26" i="7"/>
  <c r="J26" i="7"/>
  <c r="I26" i="7"/>
  <c r="N26" i="7" s="1"/>
  <c r="B26" i="7"/>
  <c r="L25" i="7"/>
  <c r="J25" i="7"/>
  <c r="I25" i="7"/>
  <c r="N25" i="7" s="1"/>
  <c r="B25" i="7"/>
  <c r="M25" i="7" s="1"/>
  <c r="L24" i="7"/>
  <c r="J24" i="7"/>
  <c r="I24" i="7"/>
  <c r="N24" i="7" s="1"/>
  <c r="B24" i="7"/>
  <c r="M24" i="7" s="1"/>
  <c r="L23" i="7"/>
  <c r="J23" i="7"/>
  <c r="I23" i="7"/>
  <c r="N23" i="7" s="1"/>
  <c r="B23" i="7"/>
  <c r="M23" i="7" s="1"/>
  <c r="N22" i="7"/>
  <c r="L22" i="7"/>
  <c r="J22" i="7"/>
  <c r="I22" i="7"/>
  <c r="B22" i="7"/>
  <c r="M22" i="7" s="1"/>
  <c r="L21" i="7"/>
  <c r="J21" i="7"/>
  <c r="I21" i="7"/>
  <c r="N21" i="7" s="1"/>
  <c r="B21" i="7"/>
  <c r="M21" i="7" s="1"/>
  <c r="N20" i="7"/>
  <c r="M20" i="7"/>
  <c r="L20" i="7"/>
  <c r="J20" i="7"/>
  <c r="I20" i="7"/>
  <c r="B20" i="7"/>
  <c r="M19" i="7"/>
  <c r="L19" i="7"/>
  <c r="J19" i="7"/>
  <c r="I19" i="7"/>
  <c r="N19" i="7" s="1"/>
  <c r="B19" i="7"/>
  <c r="N18" i="7"/>
  <c r="M18" i="7"/>
  <c r="L18" i="7"/>
  <c r="J18" i="7"/>
  <c r="I18" i="7"/>
  <c r="B18" i="7"/>
  <c r="L17" i="7"/>
  <c r="J17" i="7"/>
  <c r="I17" i="7"/>
  <c r="N17" i="7" s="1"/>
  <c r="B17" i="7"/>
  <c r="M17" i="7" s="1"/>
  <c r="N16" i="7"/>
  <c r="M16" i="7"/>
  <c r="L16" i="7"/>
  <c r="J16" i="7"/>
  <c r="I16" i="7"/>
  <c r="B16" i="7"/>
  <c r="M15" i="7"/>
  <c r="L15" i="7"/>
  <c r="J15" i="7"/>
  <c r="I15" i="7"/>
  <c r="N15" i="7" s="1"/>
  <c r="B15" i="7"/>
  <c r="M14" i="7"/>
  <c r="L14" i="7"/>
  <c r="J14" i="7"/>
  <c r="I14" i="7"/>
  <c r="N14" i="7" s="1"/>
  <c r="B14" i="7"/>
  <c r="L13" i="7"/>
  <c r="J13" i="7"/>
  <c r="I13" i="7"/>
  <c r="N13" i="7" s="1"/>
  <c r="B13" i="7"/>
  <c r="M13" i="7" s="1"/>
  <c r="L12" i="7"/>
  <c r="J12" i="7"/>
  <c r="I12" i="7"/>
  <c r="N12" i="7" s="1"/>
  <c r="B12" i="7"/>
  <c r="M12" i="7" s="1"/>
  <c r="L11" i="7"/>
  <c r="J11" i="7"/>
  <c r="I11" i="7"/>
  <c r="N11" i="7" s="1"/>
  <c r="B11" i="7"/>
  <c r="M11" i="7" s="1"/>
  <c r="L10" i="7"/>
  <c r="J10" i="7"/>
  <c r="I10" i="7"/>
  <c r="N10" i="7" s="1"/>
  <c r="B10" i="7"/>
  <c r="M10" i="7" s="1"/>
  <c r="M9" i="7"/>
  <c r="L9" i="7"/>
  <c r="J9" i="7"/>
  <c r="I9" i="7"/>
  <c r="N9" i="7" s="1"/>
  <c r="B9" i="7"/>
  <c r="N8" i="7"/>
  <c r="L8" i="7"/>
  <c r="J8" i="7"/>
  <c r="I8" i="7"/>
  <c r="B8" i="7"/>
  <c r="M8" i="7" s="1"/>
  <c r="M7" i="7"/>
  <c r="L7" i="7"/>
  <c r="J7" i="7"/>
  <c r="I7" i="7"/>
  <c r="N7" i="7" s="1"/>
  <c r="B7" i="7"/>
  <c r="N6" i="7"/>
  <c r="M6" i="7"/>
  <c r="L6" i="7"/>
  <c r="J6" i="7"/>
  <c r="I6" i="7"/>
  <c r="B6" i="7"/>
  <c r="N5" i="7"/>
  <c r="M5" i="7"/>
  <c r="L5" i="7"/>
  <c r="J5" i="7"/>
  <c r="I5" i="7"/>
  <c r="B5" i="7"/>
  <c r="N4" i="7"/>
  <c r="M4" i="7"/>
  <c r="L4" i="7"/>
  <c r="J4" i="7"/>
  <c r="I4" i="7"/>
  <c r="B4" i="7"/>
  <c r="N3" i="7"/>
  <c r="M3" i="7"/>
  <c r="L3" i="7"/>
  <c r="J3" i="7"/>
  <c r="I3" i="7"/>
  <c r="B3" i="7"/>
  <c r="N2" i="7"/>
  <c r="M2" i="7"/>
  <c r="L2" i="7"/>
  <c r="J2" i="7"/>
  <c r="I2" i="7"/>
  <c r="B2" i="7"/>
  <c r="R154" i="6"/>
  <c r="R153" i="6"/>
  <c r="R152" i="6"/>
  <c r="R151" i="6"/>
  <c r="R150" i="6"/>
  <c r="R149" i="6"/>
  <c r="R148" i="6"/>
  <c r="R147" i="6"/>
  <c r="R146" i="6"/>
  <c r="R145" i="6"/>
  <c r="R144" i="6"/>
  <c r="R143" i="6"/>
  <c r="R142" i="6"/>
  <c r="R141" i="6"/>
  <c r="R140" i="6"/>
  <c r="R139" i="6"/>
  <c r="R138" i="6"/>
  <c r="R137" i="6"/>
  <c r="R136" i="6"/>
  <c r="R135" i="6"/>
  <c r="R134" i="6"/>
  <c r="R133" i="6"/>
  <c r="R132" i="6"/>
  <c r="R131" i="6"/>
  <c r="R130" i="6"/>
  <c r="R129" i="6"/>
  <c r="R128" i="6"/>
  <c r="R127" i="6"/>
  <c r="R126" i="6"/>
  <c r="R125" i="6"/>
  <c r="R124" i="6"/>
  <c r="R123" i="6"/>
  <c r="R122" i="6"/>
  <c r="R121" i="6"/>
  <c r="R120" i="6"/>
  <c r="R119" i="6"/>
  <c r="R118" i="6"/>
  <c r="R117" i="6"/>
  <c r="R116" i="6"/>
  <c r="R115" i="6"/>
  <c r="R114" i="6"/>
  <c r="R113" i="6"/>
  <c r="R112" i="6"/>
  <c r="R111" i="6"/>
  <c r="R110" i="6"/>
  <c r="R109" i="6"/>
  <c r="R108" i="6"/>
  <c r="R107" i="6"/>
  <c r="R106" i="6"/>
  <c r="R105" i="6"/>
  <c r="R104" i="6"/>
  <c r="R103" i="6"/>
  <c r="R102" i="6"/>
  <c r="R101" i="6"/>
  <c r="R100" i="6"/>
  <c r="R99" i="6"/>
  <c r="R98" i="6"/>
  <c r="R97" i="6"/>
  <c r="R96" i="6"/>
  <c r="R95" i="6"/>
  <c r="R94" i="6"/>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R4" i="6"/>
  <c r="R3" i="6"/>
  <c r="R2" i="6"/>
  <c r="B3" i="5"/>
  <c r="C87" i="5" s="1"/>
  <c r="B1" i="5"/>
  <c r="B2" i="5" s="1"/>
  <c r="H130" i="4"/>
  <c r="L129" i="4"/>
  <c r="J129" i="4"/>
  <c r="K45" i="4"/>
  <c r="L39" i="4"/>
  <c r="L38" i="4"/>
  <c r="K40" i="4" s="1"/>
  <c r="I34" i="4"/>
  <c r="I33" i="4"/>
  <c r="I32" i="4"/>
  <c r="I31" i="4"/>
  <c r="I30" i="4"/>
  <c r="I29" i="4"/>
  <c r="I28" i="4"/>
  <c r="I27" i="4"/>
  <c r="I26" i="4"/>
  <c r="I25" i="4"/>
  <c r="I24" i="4"/>
  <c r="I23" i="4"/>
  <c r="I22" i="4"/>
  <c r="I21" i="4"/>
  <c r="I20" i="4"/>
  <c r="I19" i="4"/>
  <c r="I18" i="4"/>
  <c r="I17" i="4"/>
  <c r="C14" i="4"/>
  <c r="C13" i="4"/>
  <c r="C12" i="4"/>
  <c r="C11" i="4"/>
  <c r="C10" i="4"/>
  <c r="C10" i="3" s="1"/>
  <c r="C6" i="4"/>
  <c r="C5" i="4"/>
  <c r="I4" i="4"/>
  <c r="C4" i="4"/>
  <c r="I3" i="4"/>
  <c r="C3" i="4"/>
  <c r="B5" i="3"/>
  <c r="B4" i="3"/>
  <c r="B3" i="3"/>
  <c r="H3" i="2"/>
  <c r="H2" i="2"/>
  <c r="C13" i="3" l="1"/>
  <c r="C11" i="3"/>
  <c r="C15" i="3" s="1"/>
  <c r="I44" i="4"/>
  <c r="J40" i="4"/>
  <c r="A1" i="10"/>
  <c r="A1" i="9"/>
  <c r="I39" i="4"/>
  <c r="B38" i="4"/>
  <c r="C18" i="9"/>
  <c r="C19" i="10"/>
  <c r="C14" i="3"/>
  <c r="B43" i="4"/>
  <c r="H11" i="5"/>
  <c r="B63" i="4" s="1"/>
  <c r="A32" i="5"/>
  <c r="H57" i="5"/>
  <c r="B109" i="4" s="1"/>
  <c r="L43" i="4"/>
  <c r="L46" i="4" s="1"/>
  <c r="A12" i="5"/>
  <c r="C34" i="5"/>
  <c r="I59" i="5"/>
  <c r="A85" i="5"/>
  <c r="K85" i="5" s="1"/>
  <c r="A13" i="5"/>
  <c r="K13" i="5" s="1"/>
  <c r="D36" i="5"/>
  <c r="A88" i="4" s="1"/>
  <c r="J61" i="5"/>
  <c r="F94" i="5"/>
  <c r="A93" i="5"/>
  <c r="K93" i="5" s="1"/>
  <c r="I91" i="5"/>
  <c r="C90" i="5"/>
  <c r="J88" i="5"/>
  <c r="F87" i="5"/>
  <c r="H84" i="5"/>
  <c r="C83" i="5"/>
  <c r="J81" i="5"/>
  <c r="D80" i="5"/>
  <c r="H77" i="5"/>
  <c r="A76" i="5"/>
  <c r="I74" i="5"/>
  <c r="D73" i="5"/>
  <c r="A125" i="4" s="1"/>
  <c r="F70" i="5"/>
  <c r="K122" i="4" s="1"/>
  <c r="A69" i="5"/>
  <c r="K69" i="5" s="1"/>
  <c r="I67" i="5"/>
  <c r="C66" i="5"/>
  <c r="J64" i="5"/>
  <c r="F63" i="5"/>
  <c r="K115" i="4" s="1"/>
  <c r="H60" i="5"/>
  <c r="B112" i="4" s="1"/>
  <c r="C59" i="5"/>
  <c r="J57" i="5"/>
  <c r="D56" i="5"/>
  <c r="A108" i="4" s="1"/>
  <c r="H53" i="5"/>
  <c r="B105" i="4" s="1"/>
  <c r="A52" i="5"/>
  <c r="I50" i="5"/>
  <c r="D49" i="5"/>
  <c r="A101" i="4" s="1"/>
  <c r="F46" i="5"/>
  <c r="K98" i="4" s="1"/>
  <c r="A45" i="5"/>
  <c r="K45" i="5" s="1"/>
  <c r="I43" i="5"/>
  <c r="C42" i="5"/>
  <c r="J40" i="5"/>
  <c r="F39" i="5"/>
  <c r="K91" i="4" s="1"/>
  <c r="H36" i="5"/>
  <c r="B88" i="4" s="1"/>
  <c r="C35" i="5"/>
  <c r="J33" i="5"/>
  <c r="D32" i="5"/>
  <c r="A84" i="4" s="1"/>
  <c r="H29" i="5"/>
  <c r="B81" i="4" s="1"/>
  <c r="A28" i="5"/>
  <c r="I26" i="5"/>
  <c r="D25" i="5"/>
  <c r="A77" i="4" s="1"/>
  <c r="F22" i="5"/>
  <c r="K74" i="4" s="1"/>
  <c r="A21" i="5"/>
  <c r="K21" i="5" s="1"/>
  <c r="I19" i="5"/>
  <c r="C18" i="5"/>
  <c r="J16" i="5"/>
  <c r="F15" i="5"/>
  <c r="K67" i="4" s="1"/>
  <c r="H12" i="5"/>
  <c r="B64" i="4" s="1"/>
  <c r="C11" i="5"/>
  <c r="D8" i="5"/>
  <c r="A60" i="4" s="1"/>
  <c r="H5" i="5"/>
  <c r="B57" i="4" s="1"/>
  <c r="A4" i="5"/>
  <c r="F1" i="5"/>
  <c r="K53" i="4" s="1"/>
  <c r="D94" i="5"/>
  <c r="H91" i="5"/>
  <c r="A90" i="5"/>
  <c r="I88" i="5"/>
  <c r="D87" i="5"/>
  <c r="F84" i="5"/>
  <c r="A83" i="5"/>
  <c r="K83" i="5" s="1"/>
  <c r="I81" i="5"/>
  <c r="C80" i="5"/>
  <c r="J78" i="5"/>
  <c r="F77" i="5"/>
  <c r="K129" i="4" s="1"/>
  <c r="M129" i="4" s="1"/>
  <c r="H74" i="5"/>
  <c r="B126" i="4" s="1"/>
  <c r="C73" i="5"/>
  <c r="J71" i="5"/>
  <c r="D70" i="5"/>
  <c r="A122" i="4" s="1"/>
  <c r="H67" i="5"/>
  <c r="B119" i="4" s="1"/>
  <c r="A66" i="5"/>
  <c r="I64" i="5"/>
  <c r="D63" i="5"/>
  <c r="A115" i="4" s="1"/>
  <c r="F60" i="5"/>
  <c r="K112" i="4" s="1"/>
  <c r="A59" i="5"/>
  <c r="K59" i="5" s="1"/>
  <c r="I57" i="5"/>
  <c r="C56" i="5"/>
  <c r="J54" i="5"/>
  <c r="F53" i="5"/>
  <c r="K105" i="4" s="1"/>
  <c r="H50" i="5"/>
  <c r="B102" i="4" s="1"/>
  <c r="C49" i="5"/>
  <c r="J47" i="5"/>
  <c r="D46" i="5"/>
  <c r="A98" i="4" s="1"/>
  <c r="H43" i="5"/>
  <c r="B95" i="4" s="1"/>
  <c r="A42" i="5"/>
  <c r="I40" i="5"/>
  <c r="D39" i="5"/>
  <c r="A91" i="4" s="1"/>
  <c r="F36" i="5"/>
  <c r="K88" i="4" s="1"/>
  <c r="A35" i="5"/>
  <c r="K35" i="5" s="1"/>
  <c r="I33" i="5"/>
  <c r="C32" i="5"/>
  <c r="J30" i="5"/>
  <c r="F29" i="5"/>
  <c r="K81" i="4" s="1"/>
  <c r="H26" i="5"/>
  <c r="B78" i="4" s="1"/>
  <c r="C25" i="5"/>
  <c r="J23" i="5"/>
  <c r="D22" i="5"/>
  <c r="A74" i="4" s="1"/>
  <c r="H19" i="5"/>
  <c r="B71" i="4" s="1"/>
  <c r="A18" i="5"/>
  <c r="I16" i="5"/>
  <c r="D15" i="5"/>
  <c r="A67" i="4" s="1"/>
  <c r="F12" i="5"/>
  <c r="K64" i="4" s="1"/>
  <c r="A11" i="5"/>
  <c r="K11" i="5" s="1"/>
  <c r="I9" i="5"/>
  <c r="C8" i="5"/>
  <c r="F5" i="5"/>
  <c r="K57" i="4" s="1"/>
  <c r="D1" i="5"/>
  <c r="A53" i="4" s="1"/>
  <c r="A94" i="5"/>
  <c r="I92" i="5"/>
  <c r="D91" i="5"/>
  <c r="F88" i="5"/>
  <c r="A87" i="5"/>
  <c r="K87" i="5" s="1"/>
  <c r="I85" i="5"/>
  <c r="C84" i="5"/>
  <c r="J82" i="5"/>
  <c r="F81" i="5"/>
  <c r="H78" i="5"/>
  <c r="C77" i="5"/>
  <c r="J75" i="5"/>
  <c r="D74" i="5"/>
  <c r="A126" i="4" s="1"/>
  <c r="H71" i="5"/>
  <c r="B123" i="4" s="1"/>
  <c r="A70" i="5"/>
  <c r="I68" i="5"/>
  <c r="D67" i="5"/>
  <c r="A119" i="4" s="1"/>
  <c r="F64" i="5"/>
  <c r="K116" i="4" s="1"/>
  <c r="A63" i="5"/>
  <c r="K63" i="5" s="1"/>
  <c r="I61" i="5"/>
  <c r="C60" i="5"/>
  <c r="J58" i="5"/>
  <c r="F57" i="5"/>
  <c r="K109" i="4" s="1"/>
  <c r="H54" i="5"/>
  <c r="B106" i="4" s="1"/>
  <c r="C53" i="5"/>
  <c r="J51" i="5"/>
  <c r="D50" i="5"/>
  <c r="A102" i="4" s="1"/>
  <c r="H47" i="5"/>
  <c r="B99" i="4" s="1"/>
  <c r="A46" i="5"/>
  <c r="I44" i="5"/>
  <c r="D43" i="5"/>
  <c r="A95" i="4" s="1"/>
  <c r="F40" i="5"/>
  <c r="K92" i="4" s="1"/>
  <c r="A39" i="5"/>
  <c r="K39" i="5" s="1"/>
  <c r="I37" i="5"/>
  <c r="C36" i="5"/>
  <c r="J34" i="5"/>
  <c r="F33" i="5"/>
  <c r="K85" i="4" s="1"/>
  <c r="H30" i="5"/>
  <c r="B82" i="4" s="1"/>
  <c r="C29" i="5"/>
  <c r="J27" i="5"/>
  <c r="D26" i="5"/>
  <c r="A78" i="4" s="1"/>
  <c r="H23" i="5"/>
  <c r="B75" i="4" s="1"/>
  <c r="A22" i="5"/>
  <c r="I20" i="5"/>
  <c r="D19" i="5"/>
  <c r="A71" i="4" s="1"/>
  <c r="F16" i="5"/>
  <c r="K68" i="4" s="1"/>
  <c r="A15" i="5"/>
  <c r="K15" i="5" s="1"/>
  <c r="I13" i="5"/>
  <c r="C12" i="5"/>
  <c r="F9" i="5"/>
  <c r="K61" i="4" s="1"/>
  <c r="H6" i="5"/>
  <c r="B58" i="4" s="1"/>
  <c r="C5" i="5"/>
  <c r="F2" i="5"/>
  <c r="K54" i="4" s="1"/>
  <c r="F92" i="5"/>
  <c r="A91" i="5"/>
  <c r="K91" i="5" s="1"/>
  <c r="I89" i="5"/>
  <c r="C88" i="5"/>
  <c r="J86" i="5"/>
  <c r="F85" i="5"/>
  <c r="H82" i="5"/>
  <c r="C81" i="5"/>
  <c r="J79" i="5"/>
  <c r="D78" i="5"/>
  <c r="H75" i="5"/>
  <c r="B127" i="4" s="1"/>
  <c r="A74" i="5"/>
  <c r="I72" i="5"/>
  <c r="D71" i="5"/>
  <c r="A123" i="4" s="1"/>
  <c r="F68" i="5"/>
  <c r="K120" i="4" s="1"/>
  <c r="A67" i="5"/>
  <c r="K67" i="5" s="1"/>
  <c r="I65" i="5"/>
  <c r="C64" i="5"/>
  <c r="J62" i="5"/>
  <c r="F61" i="5"/>
  <c r="K113" i="4" s="1"/>
  <c r="H58" i="5"/>
  <c r="B110" i="4" s="1"/>
  <c r="C57" i="5"/>
  <c r="J55" i="5"/>
  <c r="D54" i="5"/>
  <c r="A106" i="4" s="1"/>
  <c r="H51" i="5"/>
  <c r="B103" i="4" s="1"/>
  <c r="A50" i="5"/>
  <c r="I48" i="5"/>
  <c r="D47" i="5"/>
  <c r="A99" i="4" s="1"/>
  <c r="F44" i="5"/>
  <c r="K96" i="4" s="1"/>
  <c r="A43" i="5"/>
  <c r="K43" i="5" s="1"/>
  <c r="I41" i="5"/>
  <c r="C40" i="5"/>
  <c r="J38" i="5"/>
  <c r="F37" i="5"/>
  <c r="K89" i="4" s="1"/>
  <c r="H34" i="5"/>
  <c r="B86" i="4" s="1"/>
  <c r="C33" i="5"/>
  <c r="J31" i="5"/>
  <c r="D30" i="5"/>
  <c r="A82" i="4" s="1"/>
  <c r="H27" i="5"/>
  <c r="B79" i="4" s="1"/>
  <c r="A26" i="5"/>
  <c r="I24" i="5"/>
  <c r="D23" i="5"/>
  <c r="A75" i="4" s="1"/>
  <c r="F20" i="5"/>
  <c r="K72" i="4" s="1"/>
  <c r="A19" i="5"/>
  <c r="K19" i="5" s="1"/>
  <c r="I17" i="5"/>
  <c r="C16" i="5"/>
  <c r="J14" i="5"/>
  <c r="F13" i="5"/>
  <c r="K65" i="4" s="1"/>
  <c r="H10" i="5"/>
  <c r="B62" i="4" s="1"/>
  <c r="C9" i="5"/>
  <c r="D6" i="5"/>
  <c r="A58" i="4" s="1"/>
  <c r="H3" i="5"/>
  <c r="B55" i="4" s="1"/>
  <c r="C2" i="5"/>
  <c r="J93" i="5"/>
  <c r="D92" i="5"/>
  <c r="H89" i="5"/>
  <c r="A88" i="5"/>
  <c r="I86" i="5"/>
  <c r="D85" i="5"/>
  <c r="F82" i="5"/>
  <c r="A81" i="5"/>
  <c r="K81" i="5" s="1"/>
  <c r="I79" i="5"/>
  <c r="C78" i="5"/>
  <c r="J76" i="5"/>
  <c r="F75" i="5"/>
  <c r="K127" i="4" s="1"/>
  <c r="H72" i="5"/>
  <c r="B124" i="4" s="1"/>
  <c r="C71" i="5"/>
  <c r="J69" i="5"/>
  <c r="D68" i="5"/>
  <c r="A120" i="4" s="1"/>
  <c r="H65" i="5"/>
  <c r="B117" i="4" s="1"/>
  <c r="A64" i="5"/>
  <c r="I62" i="5"/>
  <c r="D61" i="5"/>
  <c r="A113" i="4" s="1"/>
  <c r="F58" i="5"/>
  <c r="K110" i="4" s="1"/>
  <c r="A57" i="5"/>
  <c r="K57" i="5" s="1"/>
  <c r="I55" i="5"/>
  <c r="C54" i="5"/>
  <c r="J52" i="5"/>
  <c r="F51" i="5"/>
  <c r="K103" i="4" s="1"/>
  <c r="H48" i="5"/>
  <c r="B100" i="4" s="1"/>
  <c r="C47" i="5"/>
  <c r="J45" i="5"/>
  <c r="D44" i="5"/>
  <c r="A96" i="4" s="1"/>
  <c r="H41" i="5"/>
  <c r="B93" i="4" s="1"/>
  <c r="A40" i="5"/>
  <c r="I38" i="5"/>
  <c r="D37" i="5"/>
  <c r="A89" i="4" s="1"/>
  <c r="F34" i="5"/>
  <c r="K86" i="4" s="1"/>
  <c r="A33" i="5"/>
  <c r="K33" i="5" s="1"/>
  <c r="I31" i="5"/>
  <c r="C30" i="5"/>
  <c r="J28" i="5"/>
  <c r="F27" i="5"/>
  <c r="K79" i="4" s="1"/>
  <c r="H24" i="5"/>
  <c r="B76" i="4" s="1"/>
  <c r="C23" i="5"/>
  <c r="J21" i="5"/>
  <c r="D20" i="5"/>
  <c r="A72" i="4" s="1"/>
  <c r="H17" i="5"/>
  <c r="B69" i="4" s="1"/>
  <c r="A16" i="5"/>
  <c r="I14" i="5"/>
  <c r="D13" i="5"/>
  <c r="A65" i="4" s="1"/>
  <c r="F10" i="5"/>
  <c r="K62" i="4" s="1"/>
  <c r="A9" i="5"/>
  <c r="K9" i="5" s="1"/>
  <c r="J9" i="5" s="1"/>
  <c r="C6" i="5"/>
  <c r="F3" i="5"/>
  <c r="K55" i="4" s="1"/>
  <c r="F95" i="5"/>
  <c r="I93" i="5"/>
  <c r="C92" i="5"/>
  <c r="J90" i="5"/>
  <c r="F89" i="5"/>
  <c r="H86" i="5"/>
  <c r="C85" i="5"/>
  <c r="J83" i="5"/>
  <c r="D82" i="5"/>
  <c r="H79" i="5"/>
  <c r="A78" i="5"/>
  <c r="I76" i="5"/>
  <c r="D75" i="5"/>
  <c r="A127" i="4" s="1"/>
  <c r="F72" i="5"/>
  <c r="K124" i="4" s="1"/>
  <c r="A71" i="5"/>
  <c r="K71" i="5" s="1"/>
  <c r="I69" i="5"/>
  <c r="C68" i="5"/>
  <c r="J66" i="5"/>
  <c r="F65" i="5"/>
  <c r="K117" i="4" s="1"/>
  <c r="H62" i="5"/>
  <c r="B114" i="4" s="1"/>
  <c r="C61" i="5"/>
  <c r="J59" i="5"/>
  <c r="D58" i="5"/>
  <c r="A110" i="4" s="1"/>
  <c r="H55" i="5"/>
  <c r="B107" i="4" s="1"/>
  <c r="A54" i="5"/>
  <c r="I52" i="5"/>
  <c r="D51" i="5"/>
  <c r="A103" i="4" s="1"/>
  <c r="F48" i="5"/>
  <c r="K100" i="4" s="1"/>
  <c r="A47" i="5"/>
  <c r="K47" i="5" s="1"/>
  <c r="I45" i="5"/>
  <c r="C44" i="5"/>
  <c r="J42" i="5"/>
  <c r="F41" i="5"/>
  <c r="K93" i="4" s="1"/>
  <c r="H38" i="5"/>
  <c r="B90" i="4" s="1"/>
  <c r="C37" i="5"/>
  <c r="J35" i="5"/>
  <c r="D34" i="5"/>
  <c r="A86" i="4" s="1"/>
  <c r="H31" i="5"/>
  <c r="B83" i="4" s="1"/>
  <c r="A30" i="5"/>
  <c r="I28" i="5"/>
  <c r="D27" i="5"/>
  <c r="A79" i="4" s="1"/>
  <c r="F24" i="5"/>
  <c r="K76" i="4" s="1"/>
  <c r="A23" i="5"/>
  <c r="K23" i="5" s="1"/>
  <c r="I21" i="5"/>
  <c r="C20" i="5"/>
  <c r="J18" i="5"/>
  <c r="F17" i="5"/>
  <c r="K69" i="4" s="1"/>
  <c r="H14" i="5"/>
  <c r="B66" i="4" s="1"/>
  <c r="C13" i="5"/>
  <c r="J11" i="5"/>
  <c r="D10" i="5"/>
  <c r="A62" i="4" s="1"/>
  <c r="H7" i="5"/>
  <c r="B59" i="4" s="1"/>
  <c r="A6" i="5"/>
  <c r="I4" i="5"/>
  <c r="D3" i="5"/>
  <c r="A55" i="4" s="1"/>
  <c r="A2" i="5"/>
  <c r="I2" i="5" s="1"/>
  <c r="J94" i="5"/>
  <c r="F93" i="5"/>
  <c r="H90" i="5"/>
  <c r="C89" i="5"/>
  <c r="J87" i="5"/>
  <c r="D86" i="5"/>
  <c r="H83" i="5"/>
  <c r="A82" i="5"/>
  <c r="I80" i="5"/>
  <c r="D79" i="5"/>
  <c r="F76" i="5"/>
  <c r="K128" i="4" s="1"/>
  <c r="A75" i="5"/>
  <c r="K75" i="5" s="1"/>
  <c r="I73" i="5"/>
  <c r="C72" i="5"/>
  <c r="J70" i="5"/>
  <c r="F69" i="5"/>
  <c r="K121" i="4" s="1"/>
  <c r="H66" i="5"/>
  <c r="B118" i="4" s="1"/>
  <c r="C65" i="5"/>
  <c r="J63" i="5"/>
  <c r="D62" i="5"/>
  <c r="A114" i="4" s="1"/>
  <c r="H59" i="5"/>
  <c r="B111" i="4" s="1"/>
  <c r="A58" i="5"/>
  <c r="I56" i="5"/>
  <c r="D55" i="5"/>
  <c r="A107" i="4" s="1"/>
  <c r="F52" i="5"/>
  <c r="K104" i="4" s="1"/>
  <c r="A51" i="5"/>
  <c r="K51" i="5" s="1"/>
  <c r="I49" i="5"/>
  <c r="C48" i="5"/>
  <c r="J46" i="5"/>
  <c r="F45" i="5"/>
  <c r="K97" i="4" s="1"/>
  <c r="H42" i="5"/>
  <c r="B94" i="4" s="1"/>
  <c r="C41" i="5"/>
  <c r="J39" i="5"/>
  <c r="D38" i="5"/>
  <c r="A90" i="4" s="1"/>
  <c r="H35" i="5"/>
  <c r="B87" i="4" s="1"/>
  <c r="A34" i="5"/>
  <c r="I32" i="5"/>
  <c r="D31" i="5"/>
  <c r="A83" i="4" s="1"/>
  <c r="F28" i="5"/>
  <c r="K80" i="4" s="1"/>
  <c r="A27" i="5"/>
  <c r="K27" i="5" s="1"/>
  <c r="I25" i="5"/>
  <c r="C24" i="5"/>
  <c r="J22" i="5"/>
  <c r="F21" i="5"/>
  <c r="K73" i="4" s="1"/>
  <c r="H18" i="5"/>
  <c r="B70" i="4" s="1"/>
  <c r="C17" i="5"/>
  <c r="J15" i="5"/>
  <c r="D14" i="5"/>
  <c r="A66" i="4" s="1"/>
  <c r="H94" i="5"/>
  <c r="C93" i="5"/>
  <c r="J91" i="5"/>
  <c r="D90" i="5"/>
  <c r="H87" i="5"/>
  <c r="A86" i="5"/>
  <c r="I84" i="5"/>
  <c r="D83" i="5"/>
  <c r="F80" i="5"/>
  <c r="A79" i="5"/>
  <c r="K79" i="5" s="1"/>
  <c r="I77" i="5"/>
  <c r="C76" i="5"/>
  <c r="J74" i="5"/>
  <c r="F73" i="5"/>
  <c r="K125" i="4" s="1"/>
  <c r="H70" i="5"/>
  <c r="B122" i="4" s="1"/>
  <c r="C69" i="5"/>
  <c r="J67" i="5"/>
  <c r="D66" i="5"/>
  <c r="H63" i="5"/>
  <c r="B115" i="4" s="1"/>
  <c r="A62" i="5"/>
  <c r="I60" i="5"/>
  <c r="D59" i="5"/>
  <c r="A111" i="4" s="1"/>
  <c r="F56" i="5"/>
  <c r="K108" i="4" s="1"/>
  <c r="A55" i="5"/>
  <c r="K55" i="5" s="1"/>
  <c r="I53" i="5"/>
  <c r="C52" i="5"/>
  <c r="J50" i="5"/>
  <c r="F49" i="5"/>
  <c r="K101" i="4" s="1"/>
  <c r="H46" i="5"/>
  <c r="B98" i="4" s="1"/>
  <c r="C45" i="5"/>
  <c r="J43" i="5"/>
  <c r="D42" i="5"/>
  <c r="A94" i="4" s="1"/>
  <c r="H39" i="5"/>
  <c r="B91" i="4" s="1"/>
  <c r="A38" i="5"/>
  <c r="I36" i="5"/>
  <c r="D35" i="5"/>
  <c r="A87" i="4" s="1"/>
  <c r="F32" i="5"/>
  <c r="K84" i="4" s="1"/>
  <c r="A31" i="5"/>
  <c r="K31" i="5" s="1"/>
  <c r="I29" i="5"/>
  <c r="C28" i="5"/>
  <c r="J26" i="5"/>
  <c r="F25" i="5"/>
  <c r="K77" i="4" s="1"/>
  <c r="H22" i="5"/>
  <c r="B74" i="4" s="1"/>
  <c r="J92" i="5"/>
  <c r="H88" i="5"/>
  <c r="D84" i="5"/>
  <c r="A80" i="5"/>
  <c r="I71" i="5"/>
  <c r="F67" i="5"/>
  <c r="K119" i="4" s="1"/>
  <c r="C63" i="5"/>
  <c r="I54" i="5"/>
  <c r="F50" i="5"/>
  <c r="K102" i="4" s="1"/>
  <c r="C46" i="5"/>
  <c r="J37" i="5"/>
  <c r="H33" i="5"/>
  <c r="B85" i="4" s="1"/>
  <c r="D29" i="5"/>
  <c r="A81" i="4" s="1"/>
  <c r="A25" i="5"/>
  <c r="K25" i="5" s="1"/>
  <c r="C21" i="5"/>
  <c r="J17" i="5"/>
  <c r="C14" i="5"/>
  <c r="D11" i="5"/>
  <c r="A63" i="4" s="1"/>
  <c r="F8" i="5"/>
  <c r="K60" i="4" s="1"/>
  <c r="H92" i="5"/>
  <c r="D88" i="5"/>
  <c r="A84" i="5"/>
  <c r="I75" i="5"/>
  <c r="F71" i="5"/>
  <c r="K123" i="4" s="1"/>
  <c r="C67" i="5"/>
  <c r="I58" i="5"/>
  <c r="F54" i="5"/>
  <c r="K106" i="4" s="1"/>
  <c r="C50" i="5"/>
  <c r="J41" i="5"/>
  <c r="H37" i="5"/>
  <c r="B89" i="4" s="1"/>
  <c r="D33" i="5"/>
  <c r="A85" i="4" s="1"/>
  <c r="A29" i="5"/>
  <c r="K29" i="5" s="1"/>
  <c r="J24" i="5"/>
  <c r="J20" i="5"/>
  <c r="D17" i="5"/>
  <c r="A69" i="4" s="1"/>
  <c r="A14" i="5"/>
  <c r="A8" i="5"/>
  <c r="D5" i="5"/>
  <c r="A57" i="4" s="1"/>
  <c r="H2" i="5"/>
  <c r="B54" i="4" s="1"/>
  <c r="A92" i="5"/>
  <c r="I83" i="5"/>
  <c r="F79" i="5"/>
  <c r="C75" i="5"/>
  <c r="I66" i="5"/>
  <c r="F62" i="5"/>
  <c r="K114" i="4" s="1"/>
  <c r="C58" i="5"/>
  <c r="J49" i="5"/>
  <c r="H45" i="5"/>
  <c r="B97" i="4" s="1"/>
  <c r="D41" i="5"/>
  <c r="A93" i="4" s="1"/>
  <c r="A37" i="5"/>
  <c r="K37" i="5" s="1"/>
  <c r="J32" i="5"/>
  <c r="H28" i="5"/>
  <c r="B80" i="4" s="1"/>
  <c r="D24" i="5"/>
  <c r="A76" i="4" s="1"/>
  <c r="H20" i="5"/>
  <c r="B72" i="4" s="1"/>
  <c r="A17" i="5"/>
  <c r="K17" i="5" s="1"/>
  <c r="J13" i="5"/>
  <c r="A5" i="5"/>
  <c r="K5" i="5" s="1"/>
  <c r="J5" i="5" s="1"/>
  <c r="D2" i="5"/>
  <c r="A54" i="4" s="1"/>
  <c r="I87" i="5"/>
  <c r="F83" i="5"/>
  <c r="C79" i="5"/>
  <c r="I70" i="5"/>
  <c r="F66" i="5"/>
  <c r="K118" i="4" s="1"/>
  <c r="C62" i="5"/>
  <c r="J53" i="5"/>
  <c r="H49" i="5"/>
  <c r="B101" i="4" s="1"/>
  <c r="D45" i="5"/>
  <c r="A97" i="4" s="1"/>
  <c r="A41" i="5"/>
  <c r="K41" i="5" s="1"/>
  <c r="J36" i="5"/>
  <c r="H32" i="5"/>
  <c r="B84" i="4" s="1"/>
  <c r="D28" i="5"/>
  <c r="A80" i="4" s="1"/>
  <c r="A24" i="5"/>
  <c r="A20" i="5"/>
  <c r="H13" i="5"/>
  <c r="B65" i="4" s="1"/>
  <c r="C10" i="5"/>
  <c r="F7" i="5"/>
  <c r="K59" i="4" s="1"/>
  <c r="H4" i="5"/>
  <c r="B56" i="4" s="1"/>
  <c r="C91" i="5"/>
  <c r="I82" i="5"/>
  <c r="F78" i="5"/>
  <c r="C74" i="5"/>
  <c r="J65" i="5"/>
  <c r="H61" i="5"/>
  <c r="B113" i="4" s="1"/>
  <c r="D57" i="5"/>
  <c r="A109" i="4" s="1"/>
  <c r="A53" i="5"/>
  <c r="K53" i="5" s="1"/>
  <c r="J48" i="5"/>
  <c r="H44" i="5"/>
  <c r="B96" i="4" s="1"/>
  <c r="D40" i="5"/>
  <c r="A92" i="4" s="1"/>
  <c r="A36" i="5"/>
  <c r="I27" i="5"/>
  <c r="F23" i="5"/>
  <c r="K75" i="4" s="1"/>
  <c r="J19" i="5"/>
  <c r="D16" i="5"/>
  <c r="A68" i="4" s="1"/>
  <c r="J12" i="5"/>
  <c r="C7" i="5"/>
  <c r="D4" i="5"/>
  <c r="A56" i="4" s="1"/>
  <c r="I1" i="5"/>
  <c r="I90" i="5"/>
  <c r="F86" i="5"/>
  <c r="C82" i="5"/>
  <c r="J73" i="5"/>
  <c r="H69" i="5"/>
  <c r="B121" i="4" s="1"/>
  <c r="D65" i="5"/>
  <c r="A117" i="4" s="1"/>
  <c r="A61" i="5"/>
  <c r="K61" i="5" s="1"/>
  <c r="J56" i="5"/>
  <c r="H52" i="5"/>
  <c r="B104" i="4" s="1"/>
  <c r="D48" i="5"/>
  <c r="A100" i="4" s="1"/>
  <c r="A44" i="5"/>
  <c r="I35" i="5"/>
  <c r="F31" i="5"/>
  <c r="K83" i="4" s="1"/>
  <c r="C27" i="5"/>
  <c r="F19" i="5"/>
  <c r="K71" i="4" s="1"/>
  <c r="I12" i="5"/>
  <c r="A7" i="5"/>
  <c r="K7" i="5" s="1"/>
  <c r="J7" i="5" s="1"/>
  <c r="C4" i="5"/>
  <c r="H1" i="5"/>
  <c r="B53" i="4" s="1"/>
  <c r="H45" i="4" s="1"/>
  <c r="I94" i="5"/>
  <c r="F90" i="5"/>
  <c r="C86" i="5"/>
  <c r="J77" i="5"/>
  <c r="H73" i="5"/>
  <c r="B125" i="4" s="1"/>
  <c r="D69" i="5"/>
  <c r="A121" i="4" s="1"/>
  <c r="A65" i="5"/>
  <c r="K65" i="5" s="1"/>
  <c r="J60" i="5"/>
  <c r="H56" i="5"/>
  <c r="B108" i="4" s="1"/>
  <c r="D52" i="5"/>
  <c r="A104" i="4" s="1"/>
  <c r="A48" i="5"/>
  <c r="I39" i="5"/>
  <c r="F35" i="5"/>
  <c r="K87" i="4" s="1"/>
  <c r="C31" i="5"/>
  <c r="I22" i="5"/>
  <c r="C19" i="5"/>
  <c r="I15" i="5"/>
  <c r="D12" i="5"/>
  <c r="A64" i="4" s="1"/>
  <c r="H9" i="5"/>
  <c r="B61" i="4" s="1"/>
  <c r="I6" i="5"/>
  <c r="C1" i="5"/>
  <c r="C94" i="5"/>
  <c r="J85" i="5"/>
  <c r="H81" i="5"/>
  <c r="D77" i="5"/>
  <c r="A73" i="5"/>
  <c r="K73" i="5" s="1"/>
  <c r="J68" i="5"/>
  <c r="H64" i="5"/>
  <c r="B116" i="4" s="1"/>
  <c r="D60" i="5"/>
  <c r="A112" i="4" s="1"/>
  <c r="A56" i="5"/>
  <c r="I47" i="5"/>
  <c r="F43" i="5"/>
  <c r="K95" i="4" s="1"/>
  <c r="C39" i="5"/>
  <c r="I30" i="5"/>
  <c r="F26" i="5"/>
  <c r="K78" i="4" s="1"/>
  <c r="C22" i="5"/>
  <c r="I18" i="5"/>
  <c r="H15" i="5"/>
  <c r="B67" i="4" s="1"/>
  <c r="J89" i="5"/>
  <c r="H85" i="5"/>
  <c r="D81" i="5"/>
  <c r="A77" i="5"/>
  <c r="K77" i="5" s="1"/>
  <c r="J72" i="5"/>
  <c r="H68" i="5"/>
  <c r="B120" i="4" s="1"/>
  <c r="D64" i="5"/>
  <c r="A116" i="4" s="1"/>
  <c r="A60" i="5"/>
  <c r="I51" i="5"/>
  <c r="F47" i="5"/>
  <c r="K99" i="4" s="1"/>
  <c r="C43" i="5"/>
  <c r="I34" i="5"/>
  <c r="F30" i="5"/>
  <c r="K82" i="4" s="1"/>
  <c r="C26" i="5"/>
  <c r="F18" i="5"/>
  <c r="K70" i="4" s="1"/>
  <c r="C15" i="5"/>
  <c r="I11" i="5"/>
  <c r="C3" i="5"/>
  <c r="A1" i="5"/>
  <c r="K1" i="5" s="1"/>
  <c r="J1" i="5" s="1"/>
  <c r="D93" i="5"/>
  <c r="A89" i="5"/>
  <c r="K89" i="5" s="1"/>
  <c r="J84" i="5"/>
  <c r="H80" i="5"/>
  <c r="D76" i="5"/>
  <c r="A128" i="4" s="1"/>
  <c r="A72" i="5"/>
  <c r="I63" i="5"/>
  <c r="F59" i="5"/>
  <c r="K111" i="4" s="1"/>
  <c r="C55" i="5"/>
  <c r="I46" i="5"/>
  <c r="F42" i="5"/>
  <c r="K94" i="4" s="1"/>
  <c r="C38" i="5"/>
  <c r="J29" i="5"/>
  <c r="H25" i="5"/>
  <c r="B77" i="4" s="1"/>
  <c r="D21" i="5"/>
  <c r="A73" i="4" s="1"/>
  <c r="F14" i="5"/>
  <c r="K66" i="4" s="1"/>
  <c r="F11" i="5"/>
  <c r="K63" i="4" s="1"/>
  <c r="H8" i="5"/>
  <c r="B60" i="4" s="1"/>
  <c r="A3" i="5"/>
  <c r="K3" i="5" s="1"/>
  <c r="J3" i="5" s="1"/>
  <c r="F38" i="5"/>
  <c r="K90" i="4" s="1"/>
  <c r="D89" i="5"/>
  <c r="I3" i="5"/>
  <c r="H16" i="5"/>
  <c r="B68" i="4" s="1"/>
  <c r="H40" i="5"/>
  <c r="B92" i="4" s="1"/>
  <c r="F91" i="5"/>
  <c r="L41" i="4"/>
  <c r="F4" i="5"/>
  <c r="K56" i="4" s="1"/>
  <c r="D18" i="5"/>
  <c r="A70" i="4" s="1"/>
  <c r="I42" i="5"/>
  <c r="A68" i="5"/>
  <c r="H93" i="5"/>
  <c r="J44" i="5"/>
  <c r="C70" i="5"/>
  <c r="F6" i="5"/>
  <c r="K58" i="4" s="1"/>
  <c r="H21" i="5"/>
  <c r="B73" i="4" s="1"/>
  <c r="D72" i="5"/>
  <c r="A124" i="4" s="1"/>
  <c r="D7" i="5"/>
  <c r="A59" i="4" s="1"/>
  <c r="I23" i="5"/>
  <c r="A49" i="5"/>
  <c r="K49" i="5" s="1"/>
  <c r="F74" i="5"/>
  <c r="K126" i="4" s="1"/>
  <c r="I8" i="5"/>
  <c r="J25" i="5"/>
  <c r="C51" i="5"/>
  <c r="H76" i="5"/>
  <c r="B128" i="4" s="1"/>
  <c r="D9" i="5"/>
  <c r="A61" i="4" s="1"/>
  <c r="D53" i="5"/>
  <c r="A105" i="4" s="1"/>
  <c r="I78" i="5"/>
  <c r="A10" i="5"/>
  <c r="I10" i="5" s="1"/>
  <c r="F55" i="5"/>
  <c r="K107" i="4" s="1"/>
  <c r="J80" i="5"/>
  <c r="K44" i="5" l="1"/>
  <c r="M45" i="5"/>
  <c r="I70" i="4"/>
  <c r="C70" i="4"/>
  <c r="E70" i="4"/>
  <c r="D70" i="4"/>
  <c r="L70" i="4"/>
  <c r="F70" i="4"/>
  <c r="M63" i="4"/>
  <c r="F128" i="4"/>
  <c r="E128" i="4"/>
  <c r="D128" i="4"/>
  <c r="C128" i="4"/>
  <c r="I128" i="4"/>
  <c r="L128" i="4"/>
  <c r="I100" i="4"/>
  <c r="C100" i="4"/>
  <c r="L100" i="4"/>
  <c r="M100" i="4" s="1"/>
  <c r="F100" i="4"/>
  <c r="E100" i="4"/>
  <c r="D100" i="4"/>
  <c r="I80" i="4"/>
  <c r="C80" i="4"/>
  <c r="L80" i="4"/>
  <c r="F80" i="4"/>
  <c r="D80" i="4"/>
  <c r="J80" i="4" s="1"/>
  <c r="E80" i="4"/>
  <c r="M15" i="5"/>
  <c r="K14" i="5"/>
  <c r="M123" i="4"/>
  <c r="I81" i="4"/>
  <c r="C81" i="4"/>
  <c r="L81" i="4"/>
  <c r="F81" i="4"/>
  <c r="E81" i="4"/>
  <c r="D81" i="4"/>
  <c r="J81" i="4" s="1"/>
  <c r="I94" i="4"/>
  <c r="C94" i="4"/>
  <c r="E94" i="4"/>
  <c r="D94" i="4"/>
  <c r="J94" i="4" s="1"/>
  <c r="L94" i="4"/>
  <c r="F94" i="4"/>
  <c r="M63" i="5"/>
  <c r="K62" i="5"/>
  <c r="I114" i="4"/>
  <c r="F114" i="4"/>
  <c r="C114" i="4"/>
  <c r="L114" i="4"/>
  <c r="E114" i="4"/>
  <c r="D114" i="4"/>
  <c r="J114" i="4" s="1"/>
  <c r="M83" i="5"/>
  <c r="K82" i="5"/>
  <c r="K16" i="5"/>
  <c r="M17" i="5"/>
  <c r="I89" i="4"/>
  <c r="C89" i="4"/>
  <c r="F89" i="4"/>
  <c r="E89" i="4"/>
  <c r="D89" i="4"/>
  <c r="J89" i="4" s="1"/>
  <c r="L89" i="4"/>
  <c r="L58" i="4"/>
  <c r="C58" i="4"/>
  <c r="M27" i="5"/>
  <c r="K26" i="5"/>
  <c r="I99" i="4"/>
  <c r="C99" i="4"/>
  <c r="F99" i="4"/>
  <c r="E99" i="4"/>
  <c r="D99" i="4"/>
  <c r="J99" i="4" s="1"/>
  <c r="L99" i="4"/>
  <c r="M109" i="4"/>
  <c r="I84" i="4"/>
  <c r="C84" i="4"/>
  <c r="F84" i="4"/>
  <c r="E84" i="4"/>
  <c r="D84" i="4"/>
  <c r="J84" i="4" s="1"/>
  <c r="L84" i="4"/>
  <c r="K52" i="5"/>
  <c r="M53" i="5"/>
  <c r="F125" i="4"/>
  <c r="E125" i="4"/>
  <c r="L125" i="4"/>
  <c r="M125" i="4" s="1"/>
  <c r="D125" i="4"/>
  <c r="C125" i="4"/>
  <c r="I125" i="4"/>
  <c r="K32" i="5"/>
  <c r="M33" i="5"/>
  <c r="T41" i="4"/>
  <c r="R41" i="4"/>
  <c r="L42" i="4"/>
  <c r="P41" i="4"/>
  <c r="N41" i="4"/>
  <c r="L11" i="4"/>
  <c r="I68" i="4"/>
  <c r="C68" i="4"/>
  <c r="L68" i="4"/>
  <c r="F68" i="4"/>
  <c r="D68" i="4"/>
  <c r="J68" i="4" s="1"/>
  <c r="E68" i="4"/>
  <c r="A130" i="4"/>
  <c r="A118" i="4"/>
  <c r="I117" i="4"/>
  <c r="F117" i="4"/>
  <c r="C117" i="4"/>
  <c r="L117" i="4"/>
  <c r="E117" i="4"/>
  <c r="D117" i="4"/>
  <c r="K68" i="5"/>
  <c r="M69" i="5"/>
  <c r="M70" i="4"/>
  <c r="I112" i="4"/>
  <c r="F112" i="4"/>
  <c r="C112" i="4"/>
  <c r="L112" i="4"/>
  <c r="E112" i="4"/>
  <c r="D112" i="4"/>
  <c r="G125" i="4"/>
  <c r="G84" i="4"/>
  <c r="C54" i="4"/>
  <c r="L54" i="4"/>
  <c r="I69" i="4"/>
  <c r="C69" i="4"/>
  <c r="L69" i="4"/>
  <c r="F69" i="4"/>
  <c r="E69" i="4"/>
  <c r="D69" i="4"/>
  <c r="J69" i="4" s="1"/>
  <c r="G94" i="4"/>
  <c r="C62" i="4"/>
  <c r="L62" i="4"/>
  <c r="K30" i="5"/>
  <c r="M31" i="5"/>
  <c r="I103" i="4"/>
  <c r="C103" i="4"/>
  <c r="F103" i="4"/>
  <c r="E103" i="4"/>
  <c r="D103" i="4"/>
  <c r="L103" i="4"/>
  <c r="M68" i="4"/>
  <c r="I98" i="4"/>
  <c r="C98" i="4"/>
  <c r="L98" i="4"/>
  <c r="F98" i="4"/>
  <c r="E98" i="4"/>
  <c r="D98" i="4"/>
  <c r="K66" i="5"/>
  <c r="M67" i="5"/>
  <c r="M124" i="4"/>
  <c r="I72" i="4"/>
  <c r="C72" i="4"/>
  <c r="F72" i="4"/>
  <c r="E72" i="4"/>
  <c r="D72" i="4"/>
  <c r="L72" i="4"/>
  <c r="K40" i="5"/>
  <c r="M41" i="5"/>
  <c r="I113" i="4"/>
  <c r="F113" i="4"/>
  <c r="C113" i="4"/>
  <c r="G113" i="4" s="1"/>
  <c r="L113" i="4"/>
  <c r="E113" i="4"/>
  <c r="D113" i="4"/>
  <c r="I82" i="4"/>
  <c r="C82" i="4"/>
  <c r="E82" i="4"/>
  <c r="D82" i="4"/>
  <c r="J82" i="4" s="1"/>
  <c r="L82" i="4"/>
  <c r="M82" i="4" s="1"/>
  <c r="F82" i="4"/>
  <c r="M51" i="5"/>
  <c r="K50" i="5"/>
  <c r="I123" i="4"/>
  <c r="F123" i="4"/>
  <c r="E123" i="4"/>
  <c r="C123" i="4"/>
  <c r="L123" i="4"/>
  <c r="D123" i="4"/>
  <c r="I71" i="4"/>
  <c r="C71" i="4"/>
  <c r="F71" i="4"/>
  <c r="E71" i="4"/>
  <c r="D71" i="4"/>
  <c r="J71" i="4" s="1"/>
  <c r="L71" i="4"/>
  <c r="I108" i="4"/>
  <c r="C108" i="4"/>
  <c r="L108" i="4"/>
  <c r="F108" i="4"/>
  <c r="E108" i="4"/>
  <c r="D108" i="4"/>
  <c r="J108" i="4" s="1"/>
  <c r="K76" i="5"/>
  <c r="M77" i="5"/>
  <c r="M85" i="5"/>
  <c r="K84" i="5"/>
  <c r="M107" i="4"/>
  <c r="L59" i="4"/>
  <c r="C59" i="4"/>
  <c r="F59" i="4"/>
  <c r="M99" i="4"/>
  <c r="M114" i="4"/>
  <c r="I86" i="4"/>
  <c r="C86" i="4"/>
  <c r="L86" i="4"/>
  <c r="F86" i="4"/>
  <c r="D86" i="4"/>
  <c r="J86" i="4" s="1"/>
  <c r="E86" i="4"/>
  <c r="K54" i="5"/>
  <c r="M55" i="5"/>
  <c r="F127" i="4"/>
  <c r="E127" i="4"/>
  <c r="L127" i="4"/>
  <c r="C127" i="4"/>
  <c r="I127" i="4"/>
  <c r="D127" i="4"/>
  <c r="M81" i="4"/>
  <c r="I122" i="4"/>
  <c r="F122" i="4"/>
  <c r="E122" i="4"/>
  <c r="C122" i="4"/>
  <c r="D122" i="4"/>
  <c r="J122" i="4" s="1"/>
  <c r="L122" i="4"/>
  <c r="K90" i="5"/>
  <c r="M91" i="5"/>
  <c r="I88" i="4"/>
  <c r="C88" i="4"/>
  <c r="E88" i="4"/>
  <c r="D88" i="4"/>
  <c r="J88" i="4" s="1"/>
  <c r="L88" i="4"/>
  <c r="F88" i="4"/>
  <c r="H44" i="4"/>
  <c r="I73" i="4"/>
  <c r="C73" i="4"/>
  <c r="L73" i="4"/>
  <c r="M73" i="4" s="1"/>
  <c r="F73" i="4"/>
  <c r="E73" i="4"/>
  <c r="D73" i="4"/>
  <c r="J73" i="4" s="1"/>
  <c r="M87" i="5"/>
  <c r="K86" i="5"/>
  <c r="M11" i="5"/>
  <c r="K10" i="5"/>
  <c r="J10" i="5" s="1"/>
  <c r="D62" i="4" s="1"/>
  <c r="F124" i="4"/>
  <c r="E124" i="4"/>
  <c r="I124" i="4"/>
  <c r="C124" i="4"/>
  <c r="L124" i="4"/>
  <c r="D124" i="4"/>
  <c r="G124" i="4" s="1"/>
  <c r="K48" i="5"/>
  <c r="M49" i="5"/>
  <c r="I97" i="4"/>
  <c r="C97" i="4"/>
  <c r="L97" i="4"/>
  <c r="M97" i="4" s="1"/>
  <c r="F97" i="4"/>
  <c r="E97" i="4"/>
  <c r="D97" i="4"/>
  <c r="I96" i="4"/>
  <c r="C96" i="4"/>
  <c r="L96" i="4"/>
  <c r="F96" i="4"/>
  <c r="E96" i="4"/>
  <c r="D96" i="4"/>
  <c r="K64" i="5"/>
  <c r="M65" i="5"/>
  <c r="I106" i="4"/>
  <c r="C106" i="4"/>
  <c r="L106" i="4"/>
  <c r="F106" i="4"/>
  <c r="E106" i="4"/>
  <c r="D106" i="4"/>
  <c r="J106" i="4" s="1"/>
  <c r="M75" i="5"/>
  <c r="K74" i="5"/>
  <c r="M54" i="4"/>
  <c r="M23" i="5"/>
  <c r="K22" i="5"/>
  <c r="I95" i="4"/>
  <c r="C95" i="4"/>
  <c r="F95" i="4"/>
  <c r="E95" i="4"/>
  <c r="D95" i="4"/>
  <c r="J95" i="4" s="1"/>
  <c r="L95" i="4"/>
  <c r="F44" i="4"/>
  <c r="E44" i="4"/>
  <c r="C44" i="4"/>
  <c r="G44" i="4" s="1"/>
  <c r="D44" i="4"/>
  <c r="G68" i="4"/>
  <c r="M61" i="5"/>
  <c r="K60" i="5"/>
  <c r="I104" i="4"/>
  <c r="C104" i="4"/>
  <c r="L104" i="4"/>
  <c r="M104" i="4" s="1"/>
  <c r="F104" i="4"/>
  <c r="E104" i="4"/>
  <c r="D104" i="4"/>
  <c r="I85" i="4"/>
  <c r="C85" i="4"/>
  <c r="L85" i="4"/>
  <c r="F85" i="4"/>
  <c r="E85" i="4"/>
  <c r="D85" i="4"/>
  <c r="J85" i="4" s="1"/>
  <c r="I5" i="5"/>
  <c r="D57" i="4" s="1"/>
  <c r="M80" i="4"/>
  <c r="M69" i="4"/>
  <c r="I110" i="4"/>
  <c r="C110" i="4"/>
  <c r="L110" i="4"/>
  <c r="M110" i="4" s="1"/>
  <c r="F110" i="4"/>
  <c r="E110" i="4"/>
  <c r="D110" i="4"/>
  <c r="J110" i="4" s="1"/>
  <c r="K78" i="5"/>
  <c r="M79" i="5"/>
  <c r="G117" i="4"/>
  <c r="G86" i="4"/>
  <c r="G112" i="4"/>
  <c r="M94" i="4"/>
  <c r="I116" i="4"/>
  <c r="F116" i="4"/>
  <c r="C116" i="4"/>
  <c r="E116" i="4"/>
  <c r="D116" i="4"/>
  <c r="J116" i="4" s="1"/>
  <c r="L116" i="4"/>
  <c r="M116" i="4" s="1"/>
  <c r="M37" i="5"/>
  <c r="K36" i="5"/>
  <c r="G72" i="4"/>
  <c r="G89" i="4"/>
  <c r="I83" i="4"/>
  <c r="C83" i="4"/>
  <c r="G83" i="4" s="1"/>
  <c r="F83" i="4"/>
  <c r="E83" i="4"/>
  <c r="D83" i="4"/>
  <c r="L83" i="4"/>
  <c r="M83" i="4" s="1"/>
  <c r="I120" i="4"/>
  <c r="F120" i="4"/>
  <c r="C120" i="4"/>
  <c r="E120" i="4"/>
  <c r="D120" i="4"/>
  <c r="J120" i="4" s="1"/>
  <c r="L120" i="4"/>
  <c r="M120" i="4" s="1"/>
  <c r="K88" i="5"/>
  <c r="M89" i="5"/>
  <c r="M89" i="4"/>
  <c r="I78" i="4"/>
  <c r="C78" i="4"/>
  <c r="F78" i="4"/>
  <c r="E78" i="4"/>
  <c r="D78" i="4"/>
  <c r="G78" i="4" s="1"/>
  <c r="L78" i="4"/>
  <c r="M78" i="4" s="1"/>
  <c r="M47" i="5"/>
  <c r="K46" i="5"/>
  <c r="I119" i="4"/>
  <c r="F119" i="4"/>
  <c r="C119" i="4"/>
  <c r="G119" i="4" s="1"/>
  <c r="L119" i="4"/>
  <c r="M119" i="4" s="1"/>
  <c r="E119" i="4"/>
  <c r="D119" i="4"/>
  <c r="M71" i="4"/>
  <c r="I92" i="4"/>
  <c r="C92" i="4"/>
  <c r="L92" i="4"/>
  <c r="M92" i="4" s="1"/>
  <c r="F92" i="4"/>
  <c r="D92" i="4"/>
  <c r="E92" i="4"/>
  <c r="M59" i="4"/>
  <c r="I76" i="4"/>
  <c r="C76" i="4"/>
  <c r="E76" i="4"/>
  <c r="D76" i="4"/>
  <c r="J76" i="4" s="1"/>
  <c r="L76" i="4"/>
  <c r="F76" i="4"/>
  <c r="F63" i="4"/>
  <c r="D63" i="4"/>
  <c r="J63" i="4" s="1"/>
  <c r="C63" i="4"/>
  <c r="G63" i="4" s="1"/>
  <c r="L63" i="4"/>
  <c r="M84" i="4"/>
  <c r="I7" i="5"/>
  <c r="D59" i="4" s="1"/>
  <c r="G100" i="4"/>
  <c r="G110" i="4"/>
  <c r="G99" i="4"/>
  <c r="I67" i="4"/>
  <c r="L67" i="4"/>
  <c r="M67" i="4" s="1"/>
  <c r="F67" i="4"/>
  <c r="E67" i="4"/>
  <c r="D67" i="4"/>
  <c r="C67" i="4"/>
  <c r="G67" i="4" s="1"/>
  <c r="G96" i="4"/>
  <c r="G80" i="4"/>
  <c r="K92" i="5"/>
  <c r="M93" i="5"/>
  <c r="I87" i="4"/>
  <c r="C87" i="4"/>
  <c r="L87" i="4"/>
  <c r="M87" i="4" s="1"/>
  <c r="F87" i="4"/>
  <c r="E87" i="4"/>
  <c r="D87" i="4"/>
  <c r="J87" i="4" s="1"/>
  <c r="I66" i="4"/>
  <c r="L66" i="4"/>
  <c r="M66" i="4" s="1"/>
  <c r="F66" i="4"/>
  <c r="E66" i="4"/>
  <c r="D66" i="4"/>
  <c r="J66" i="4" s="1"/>
  <c r="C66" i="4"/>
  <c r="G66" i="4" s="1"/>
  <c r="M35" i="5"/>
  <c r="K34" i="5"/>
  <c r="I107" i="4"/>
  <c r="C107" i="4"/>
  <c r="F107" i="4"/>
  <c r="E107" i="4"/>
  <c r="D107" i="4"/>
  <c r="J107" i="4" s="1"/>
  <c r="L107" i="4"/>
  <c r="M3" i="5"/>
  <c r="K2" i="5"/>
  <c r="J2" i="5" s="1"/>
  <c r="D54" i="4" s="1"/>
  <c r="G114" i="4"/>
  <c r="M103" i="4"/>
  <c r="M113" i="4"/>
  <c r="I102" i="4"/>
  <c r="C102" i="4"/>
  <c r="L102" i="4"/>
  <c r="M102" i="4" s="1"/>
  <c r="F102" i="4"/>
  <c r="E102" i="4"/>
  <c r="D102" i="4"/>
  <c r="J102" i="4" s="1"/>
  <c r="M71" i="5"/>
  <c r="K70" i="5"/>
  <c r="M88" i="4"/>
  <c r="K4" i="5"/>
  <c r="J4" i="5" s="1"/>
  <c r="F56" i="4" s="1"/>
  <c r="M5" i="5"/>
  <c r="I77" i="4"/>
  <c r="C77" i="4"/>
  <c r="F77" i="4"/>
  <c r="E77" i="4"/>
  <c r="D77" i="4"/>
  <c r="J77" i="4" s="1"/>
  <c r="L77" i="4"/>
  <c r="M77" i="4" s="1"/>
  <c r="G102" i="4"/>
  <c r="M91" i="4"/>
  <c r="I105" i="4"/>
  <c r="C105" i="4"/>
  <c r="L105" i="4"/>
  <c r="M105" i="4" s="1"/>
  <c r="F105" i="4"/>
  <c r="E105" i="4"/>
  <c r="D105" i="4"/>
  <c r="M58" i="4"/>
  <c r="D61" i="4"/>
  <c r="C61" i="4"/>
  <c r="G61" i="4" s="1"/>
  <c r="L61" i="4"/>
  <c r="M61" i="4" s="1"/>
  <c r="F61" i="4"/>
  <c r="E61" i="4"/>
  <c r="G120" i="4"/>
  <c r="M95" i="4"/>
  <c r="G128" i="4"/>
  <c r="K56" i="5"/>
  <c r="M57" i="5"/>
  <c r="I64" i="4"/>
  <c r="F64" i="4"/>
  <c r="E64" i="4"/>
  <c r="D64" i="4"/>
  <c r="C64" i="4"/>
  <c r="L64" i="4"/>
  <c r="M64" i="4" s="1"/>
  <c r="I121" i="4"/>
  <c r="F121" i="4"/>
  <c r="C121" i="4"/>
  <c r="L121" i="4"/>
  <c r="M121" i="4" s="1"/>
  <c r="E121" i="4"/>
  <c r="D121" i="4"/>
  <c r="J121" i="4" s="1"/>
  <c r="M106" i="4"/>
  <c r="K80" i="5"/>
  <c r="M81" i="5"/>
  <c r="M108" i="4"/>
  <c r="G87" i="4"/>
  <c r="M128" i="4"/>
  <c r="L55" i="4"/>
  <c r="M55" i="4" s="1"/>
  <c r="F55" i="4"/>
  <c r="D55" i="4"/>
  <c r="C55" i="4"/>
  <c r="M117" i="4"/>
  <c r="M62" i="4"/>
  <c r="M72" i="4"/>
  <c r="G82" i="4"/>
  <c r="G123" i="4"/>
  <c r="K18" i="5"/>
  <c r="M19" i="5"/>
  <c r="I91" i="4"/>
  <c r="C91" i="4"/>
  <c r="L91" i="4"/>
  <c r="F91" i="4"/>
  <c r="E91" i="4"/>
  <c r="D91" i="4"/>
  <c r="J91" i="4" s="1"/>
  <c r="M98" i="4"/>
  <c r="M13" i="5"/>
  <c r="K12" i="5"/>
  <c r="H39" i="4"/>
  <c r="M76" i="4"/>
  <c r="I65" i="4"/>
  <c r="F65" i="4"/>
  <c r="E65" i="4"/>
  <c r="D65" i="4"/>
  <c r="C65" i="4"/>
  <c r="G65" i="4" s="1"/>
  <c r="L65" i="4"/>
  <c r="M65" i="4" s="1"/>
  <c r="M127" i="4"/>
  <c r="I75" i="4"/>
  <c r="C75" i="4"/>
  <c r="L75" i="4"/>
  <c r="M75" i="4" s="1"/>
  <c r="F75" i="4"/>
  <c r="E75" i="4"/>
  <c r="D75" i="4"/>
  <c r="J75" i="4" s="1"/>
  <c r="M85" i="4"/>
  <c r="F126" i="4"/>
  <c r="E126" i="4"/>
  <c r="L126" i="4"/>
  <c r="M126" i="4" s="1"/>
  <c r="I126" i="4"/>
  <c r="D126" i="4"/>
  <c r="C126" i="4"/>
  <c r="M95" i="5"/>
  <c r="K94" i="5"/>
  <c r="G71" i="4"/>
  <c r="M112" i="4"/>
  <c r="C60" i="4"/>
  <c r="L60" i="4"/>
  <c r="M60" i="4" s="1"/>
  <c r="K28" i="5"/>
  <c r="M29" i="5"/>
  <c r="I101" i="4"/>
  <c r="C101" i="4"/>
  <c r="L101" i="4"/>
  <c r="M101" i="4" s="1"/>
  <c r="F101" i="4"/>
  <c r="E101" i="4"/>
  <c r="D101" i="4"/>
  <c r="J101" i="4" s="1"/>
  <c r="L47" i="4"/>
  <c r="C45" i="4"/>
  <c r="R46" i="4"/>
  <c r="P46" i="4"/>
  <c r="N46" i="4"/>
  <c r="T46" i="4"/>
  <c r="L13" i="4"/>
  <c r="F39" i="4"/>
  <c r="E39" i="4"/>
  <c r="D39" i="4"/>
  <c r="C39" i="4"/>
  <c r="K20" i="5"/>
  <c r="M21" i="5"/>
  <c r="L57" i="4"/>
  <c r="M57" i="4" s="1"/>
  <c r="F57" i="4"/>
  <c r="C57" i="4"/>
  <c r="M39" i="5"/>
  <c r="K38" i="5"/>
  <c r="I111" i="4"/>
  <c r="F111" i="4"/>
  <c r="C111" i="4"/>
  <c r="E111" i="4"/>
  <c r="D111" i="4"/>
  <c r="J111" i="4" s="1"/>
  <c r="L111" i="4"/>
  <c r="M111" i="4" s="1"/>
  <c r="I90" i="4"/>
  <c r="C90" i="4"/>
  <c r="G90" i="4" s="1"/>
  <c r="F90" i="4"/>
  <c r="E90" i="4"/>
  <c r="D90" i="4"/>
  <c r="J90" i="4" s="1"/>
  <c r="L90" i="4"/>
  <c r="M90" i="4" s="1"/>
  <c r="M59" i="5"/>
  <c r="K58" i="5"/>
  <c r="K72" i="5"/>
  <c r="M73" i="5"/>
  <c r="L56" i="4"/>
  <c r="M56" i="4" s="1"/>
  <c r="C56" i="4"/>
  <c r="I109" i="4"/>
  <c r="C109" i="4"/>
  <c r="L109" i="4"/>
  <c r="F109" i="4"/>
  <c r="E109" i="4"/>
  <c r="D109" i="4"/>
  <c r="J109" i="4" s="1"/>
  <c r="K24" i="5"/>
  <c r="M25" i="5"/>
  <c r="I93" i="4"/>
  <c r="C93" i="4"/>
  <c r="L93" i="4"/>
  <c r="M93" i="4" s="1"/>
  <c r="F93" i="4"/>
  <c r="E93" i="4"/>
  <c r="D93" i="4"/>
  <c r="J93" i="4" s="1"/>
  <c r="K8" i="5"/>
  <c r="J8" i="5" s="1"/>
  <c r="F60" i="4" s="1"/>
  <c r="M9" i="5"/>
  <c r="G91" i="4"/>
  <c r="G70" i="4"/>
  <c r="G111" i="4"/>
  <c r="K6" i="5"/>
  <c r="J6" i="5" s="1"/>
  <c r="D58" i="4" s="1"/>
  <c r="M7" i="5"/>
  <c r="I79" i="4"/>
  <c r="C79" i="4"/>
  <c r="L79" i="4"/>
  <c r="M79" i="4" s="1"/>
  <c r="F79" i="4"/>
  <c r="E79" i="4"/>
  <c r="D79" i="4"/>
  <c r="J79" i="4" s="1"/>
  <c r="M86" i="4"/>
  <c r="G55" i="4"/>
  <c r="M96" i="4"/>
  <c r="G106" i="4"/>
  <c r="F53" i="4"/>
  <c r="D53" i="4"/>
  <c r="C53" i="4"/>
  <c r="L53" i="4"/>
  <c r="M53" i="4" s="1"/>
  <c r="I74" i="4"/>
  <c r="C74" i="4"/>
  <c r="L74" i="4"/>
  <c r="M74" i="4" s="1"/>
  <c r="F74" i="4"/>
  <c r="D74" i="4"/>
  <c r="J74" i="4" s="1"/>
  <c r="E74" i="4"/>
  <c r="K42" i="5"/>
  <c r="M43" i="5"/>
  <c r="I115" i="4"/>
  <c r="F115" i="4"/>
  <c r="C115" i="4"/>
  <c r="G115" i="4" s="1"/>
  <c r="L115" i="4"/>
  <c r="M115" i="4" s="1"/>
  <c r="E115" i="4"/>
  <c r="D115" i="4"/>
  <c r="J115" i="4" s="1"/>
  <c r="G81" i="4"/>
  <c r="M122" i="4"/>
  <c r="G79" i="4" l="1"/>
  <c r="G93" i="4"/>
  <c r="I61" i="4"/>
  <c r="G75" i="4"/>
  <c r="G97" i="4"/>
  <c r="G109" i="4"/>
  <c r="G101" i="4"/>
  <c r="G121" i="4"/>
  <c r="G88" i="4"/>
  <c r="G104" i="4"/>
  <c r="G127" i="4"/>
  <c r="G74" i="4"/>
  <c r="G126" i="4"/>
  <c r="G64" i="4"/>
  <c r="G105" i="4"/>
  <c r="G77" i="4"/>
  <c r="G92" i="4"/>
  <c r="G108" i="4"/>
  <c r="G116" i="4"/>
  <c r="G76" i="4"/>
  <c r="G95" i="4"/>
  <c r="G103" i="4"/>
  <c r="G98" i="4"/>
  <c r="J62" i="4"/>
  <c r="E62" i="4"/>
  <c r="G62" i="4"/>
  <c r="J57" i="4"/>
  <c r="E57" i="4"/>
  <c r="G57" i="4"/>
  <c r="I57" i="4" s="1"/>
  <c r="J59" i="4"/>
  <c r="E59" i="4"/>
  <c r="G59" i="4"/>
  <c r="G45" i="4"/>
  <c r="J58" i="4"/>
  <c r="E58" i="4"/>
  <c r="G58" i="4"/>
  <c r="J54" i="4"/>
  <c r="E54" i="4"/>
  <c r="H40" i="4"/>
  <c r="G40" i="4" s="1"/>
  <c r="G54" i="4"/>
  <c r="J92" i="4"/>
  <c r="J83" i="4"/>
  <c r="J104" i="4"/>
  <c r="J96" i="4"/>
  <c r="H47" i="4"/>
  <c r="H46" i="4"/>
  <c r="G85" i="4"/>
  <c r="E40" i="4"/>
  <c r="E42" i="4" s="1"/>
  <c r="E63" i="4"/>
  <c r="I63" i="4" s="1"/>
  <c r="G122" i="4"/>
  <c r="I118" i="4"/>
  <c r="F118" i="4"/>
  <c r="C118" i="4"/>
  <c r="G118" i="4" s="1"/>
  <c r="E118" i="4"/>
  <c r="D118" i="4"/>
  <c r="L118" i="4"/>
  <c r="M118" i="4" s="1"/>
  <c r="T42" i="4"/>
  <c r="R42" i="4"/>
  <c r="P42" i="4"/>
  <c r="N42" i="4"/>
  <c r="D40" i="4" s="1"/>
  <c r="L12" i="4"/>
  <c r="J70" i="4"/>
  <c r="F62" i="4"/>
  <c r="F40" i="4"/>
  <c r="F42" i="4" s="1"/>
  <c r="D45" i="4"/>
  <c r="D47" i="4" s="1"/>
  <c r="R47" i="4"/>
  <c r="F45" i="4" s="1"/>
  <c r="P47" i="4"/>
  <c r="N47" i="4"/>
  <c r="T47" i="4"/>
  <c r="L14" i="4"/>
  <c r="J55" i="4"/>
  <c r="C40" i="4"/>
  <c r="C46" i="4"/>
  <c r="F54" i="4"/>
  <c r="F58" i="4"/>
  <c r="F130" i="4" s="1"/>
  <c r="D60" i="4"/>
  <c r="J61" i="4"/>
  <c r="G107" i="4"/>
  <c r="G69" i="4"/>
  <c r="D56" i="4"/>
  <c r="J78" i="4"/>
  <c r="J124" i="4"/>
  <c r="J72" i="4"/>
  <c r="J98" i="4"/>
  <c r="J112" i="4"/>
  <c r="J117" i="4"/>
  <c r="J126" i="4"/>
  <c r="E45" i="4"/>
  <c r="E47" i="4" s="1"/>
  <c r="E55" i="4"/>
  <c r="I55" i="4" s="1"/>
  <c r="C130" i="4"/>
  <c r="J53" i="4"/>
  <c r="E53" i="4"/>
  <c r="H41" i="4"/>
  <c r="H42" i="4"/>
  <c r="J105" i="4"/>
  <c r="J67" i="4"/>
  <c r="J123" i="4"/>
  <c r="J103" i="4"/>
  <c r="J128" i="4"/>
  <c r="C47" i="4"/>
  <c r="J65" i="4"/>
  <c r="G39" i="4"/>
  <c r="G73" i="4"/>
  <c r="J97" i="4"/>
  <c r="J127" i="4"/>
  <c r="J119" i="4"/>
  <c r="J113" i="4"/>
  <c r="J125" i="4"/>
  <c r="J100" i="4"/>
  <c r="G46" i="4" l="1"/>
  <c r="F46" i="4"/>
  <c r="G47" i="4"/>
  <c r="I47" i="4" s="1"/>
  <c r="F47" i="4"/>
  <c r="D42" i="4"/>
  <c r="D41" i="4"/>
  <c r="G42" i="4"/>
  <c r="G41" i="4"/>
  <c r="F41" i="4"/>
  <c r="I45" i="4"/>
  <c r="E41" i="4"/>
  <c r="J60" i="4"/>
  <c r="E60" i="4"/>
  <c r="G60" i="4"/>
  <c r="I60" i="4" s="1"/>
  <c r="I54" i="4"/>
  <c r="C42" i="4"/>
  <c r="I40" i="4"/>
  <c r="J56" i="4"/>
  <c r="E56" i="4"/>
  <c r="E130" i="4" s="1"/>
  <c r="E46" i="4"/>
  <c r="D130" i="4"/>
  <c r="J130" i="4" s="1"/>
  <c r="C41" i="4"/>
  <c r="I58" i="4"/>
  <c r="G56" i="4"/>
  <c r="D46" i="4"/>
  <c r="I62" i="4"/>
  <c r="J118" i="4"/>
  <c r="I59" i="4"/>
  <c r="I42" i="4" l="1"/>
  <c r="I56" i="4"/>
  <c r="K47" i="4"/>
  <c r="J42" i="4" s="1"/>
  <c r="I46" i="4"/>
  <c r="K46" i="4" s="1"/>
  <c r="J41" i="4" s="1"/>
  <c r="K42" i="4" l="1"/>
  <c r="G53" i="4" s="1"/>
  <c r="E11" i="4"/>
  <c r="D11" i="4" s="1"/>
  <c r="I41" i="4"/>
  <c r="K41" i="4" s="1"/>
  <c r="E12" i="4" l="1"/>
  <c r="D12" i="4" s="1"/>
  <c r="E10" i="4"/>
  <c r="D10" i="4" s="1"/>
  <c r="E13" i="4"/>
  <c r="D13" i="4" s="1"/>
  <c r="E14" i="4"/>
  <c r="D14" i="4" s="1"/>
  <c r="G130" i="4"/>
  <c r="I53" i="4"/>
  <c r="I13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tc={006A0095-0087-4ED4-A048-00F400B60015}</author>
    <author>tc={000E0050-0078-42F4-B65F-00D300D8009F}</author>
    <author>tc={00250046-00FC-4F3A-BADB-00DC002800B0}</author>
    <author>tc={009100AC-002C-481D-8F14-0072000400FE}</author>
    <author>tc={00A7003B-00F5-4F79-9A95-003C00610062}</author>
    <author>tc={00B200AF-0099-470D-BFA0-00A50045005B}</author>
    <author>tc={006F0048-002C-42FE-9FA8-005A004B008A}</author>
    <author>tc={0092004C-0017-4C52-AFD7-00CE00230034}</author>
    <author>tc={00400082-0098-4376-9D85-00B9000F00C4}</author>
    <author>tc={009200B8-0040-42B9-82C6-009500680046}</author>
  </authors>
  <commentList>
    <comment ref="A4" authorId="0" shapeId="0" xr:uid="{006A0095-0087-4ED4-A048-00F400B60015}">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Vybrať z rozbaľovacieho zoznamu
</t>
      </text>
    </comment>
    <comment ref="A7" authorId="1" shapeId="0" xr:uid="{000E0050-0078-42F4-B65F-00D300D8009F}">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a v rámci účelov podľa Popisu úhrady Doklady nevkladať podľa dátumu úhrady, ani podľa abecedy.
</t>
      </text>
    </comment>
    <comment ref="B7" authorId="2" shapeId="0" xr:uid="{00250046-00FC-4F3A-BADB-00DC002800B0}">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text>
    </comment>
    <comment ref="C7" authorId="3" shapeId="0" xr:uid="{009100AC-002C-481D-8F14-0072000400FE}">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text>
    </comment>
    <comment ref="D7" authorId="4" shapeId="0" xr:uid="{00A7003B-00F5-4F79-9A95-003C00610062}">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text>
    </comment>
    <comment ref="E7" authorId="5" shapeId="0" xr:uid="{00B200AF-0099-470D-BFA0-00A50045005B}">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
</t>
      </text>
    </comment>
    <comment ref="F7" authorId="6" shapeId="0" xr:uid="{006F0048-002C-42FE-9FA8-005A004B008A}">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
      </text>
    </comment>
    <comment ref="G7" authorId="7" shapeId="0" xr:uid="{0092004C-0017-4C52-AFD7-00CE00230034}">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text>
    </comment>
    <comment ref="H7" authorId="8" shapeId="0" xr:uid="{00400082-0098-4376-9D85-00B9000F00C4}">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(uhradená alebo refundovaná zo samostatného bankového účtu)
Uviesť skutočne uhradenú sumu s presnosťou na dve desatinné miesta. Sumy je potrebné uvádzať presne (ako na faktúre), nielen približne.
</t>
      </text>
    </comment>
    <comment ref="I7" authorId="9" shapeId="0" xr:uid="{009200B8-0040-42B9-82C6-009500680046}">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1 = šport mládeže do 23 rokov (cez kluby)
2 = talentovaní športovci
3 = športová reprezentácia
4 = správa a prevádzka
99 = spolufinancovanie (výlučne v prípade dotácie, pri ktorej bola zmluvne určená povinnosť spolufinancovania) 
TOTO SA NETÝKA:
1. Príspevku uznanému športu
2. Príspevku športovcom top-tímov
3. Príspevkov SOV a SPV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tc={0019003F-0074-40CE-AADD-0020001700EC}</author>
    <author>tc={0054006A-00ED-434E-A6C2-00DD001C008D}</author>
    <author>tc={003C0013-0038-4134-B1A0-0093000A0021}</author>
    <author>tc={00B80016-0037-455F-A559-00CC00880047}</author>
    <author>tc={002900D4-009D-4114-BEFE-005700D200BF}</author>
    <author>tc={00E000B1-0076-4E79-B35C-00C6003600F0}</author>
    <author>tc={00A30095-009D-431B-936B-00F100980063}</author>
    <author>tc={002C006F-0044-4269-80DE-007100EE0045}</author>
    <author>tc={00A900AE-0070-4037-B298-002600C500E9}</author>
    <author>tc={003D00C6-0079-433C-892F-00B200BA0044}</author>
  </authors>
  <commentList>
    <comment ref="A104" authorId="0" shapeId="0" xr:uid="{0019003F-0074-40CE-AADD-0020001700EC}">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Uvádzať NÁZOV účelu/podujatia na všetky doklady ktorých sa to týka.
</t>
      </text>
    </comment>
    <comment ref="B104" authorId="1" shapeId="0" xr:uid="{0054006A-00ED-434E-A6C2-00DD001C008D}">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t>
      </text>
    </comment>
    <comment ref="C104" authorId="2" shapeId="0" xr:uid="{003C0013-0038-4134-B1A0-0093000A0021}">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text>
    </comment>
    <comment ref="D104" authorId="3" shapeId="0" xr:uid="{00B80016-0037-455F-A559-00CC00880047}">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text>
    </comment>
    <comment ref="E104" authorId="4" shapeId="0" xr:uid="{002900D4-009D-4114-BEFE-005700D200BF}">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refundácie účtovného dokladu
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text>
    </comment>
    <comment ref="F104" authorId="5" shapeId="0" xr:uid="{00E000B1-0076-4E79-B35C-00C6003600F0}">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text>
    </comment>
    <comment ref="G104" authorId="6" shapeId="0" xr:uid="{00A30095-009D-431B-936B-00F100980063}">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
      </text>
    </comment>
    <comment ref="H104" authorId="7" shapeId="0" xr:uid="{002C006F-0044-4269-80DE-007100EE0045}">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text>
    </comment>
    <comment ref="I104" authorId="8" shapeId="0" xr:uid="{00A900AE-0070-4037-B298-002600C500E9}">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Uviesť skutočne uhradenú sumu v eurách s presnosťou na dve desatinné miesta. Sumy je potrebné uvádzať presne ako na faktúre (nielen približne).
</t>
      </text>
    </comment>
    <comment ref="J104" authorId="9" shapeId="0" xr:uid="{003D00C6-0079-433C-892F-00B200BA0044}">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(je ho potrebné vždy zadať výberom zo zoznamu)
PRE PRÍSPEVOK UZNANÉMU ŠPORTU
1 = šport mládeže do 23 rokov (cez kluby)
2 = talentovaní športovci
3 = športová reprezentácia
4 = správa a prevádzka
5  = iné (ostatná športová činnosť, vrátane kapitálových transferov z PUŠ) 
Analytický kód
PRE OSTATNÉ FINANČNÉ PROSTRIEDKY
10 = ostatné účely
99 = spolufinancovanie (výlučne iba ak bola zmluvne určená povinnosť spolufinancovania)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tc={007D00B1-008E-4794-B372-00FB00020070}</author>
  </authors>
  <commentList>
    <comment ref="K1" authorId="0" shapeId="0" xr:uid="{007D00B1-008E-4794-B372-00FB00020070}">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uviesť názov uznaného športu iba v prípade PUŠ (bežné alebo kapitálové transfery); inak ponechať prázdne !!
</t>
      </text>
    </comment>
  </commentList>
</comments>
</file>

<file path=xl/sharedStrings.xml><?xml version="1.0" encoding="utf-8"?>
<sst xmlns="http://schemas.openxmlformats.org/spreadsheetml/2006/main" count="8278" uniqueCount="3584">
  <si>
    <t>Usmernenie k priebežnému čerpaniu a vyúčtovaniu finančných prostriedkov poskytnutých v roku 2024</t>
  </si>
  <si>
    <t>ZÁKLADNÉ POKYNY</t>
  </si>
  <si>
    <t>1. Vložiť údaje do hárkov "Príjmy" a "Doklady".</t>
  </si>
  <si>
    <t>2. Skontrolovať hárky "Doklady" a "Spolu".</t>
  </si>
  <si>
    <r>
      <rPr>
        <sz val="10"/>
        <rFont val="Arial"/>
        <family val="2"/>
        <charset val="238"/>
      </rPr>
      <t xml:space="preserve">3. Po kontrole odoslať elektronickú verziu formuláru na adresu </t>
    </r>
    <r>
      <rPr>
        <b/>
        <sz val="10"/>
        <rFont val="Arial"/>
        <family val="2"/>
        <charset val="238"/>
      </rPr>
      <t>ziadosti.sport@mincrs.sk.</t>
    </r>
  </si>
  <si>
    <t>4. Vyplniť hárok  "Avízo - vratka" (len Prijímatelia, ktorí nevyčerpali celú sumu).</t>
  </si>
  <si>
    <r>
      <rPr>
        <sz val="10"/>
        <rFont val="Arial"/>
        <family val="2"/>
        <charset val="238"/>
      </rPr>
      <t xml:space="preserve">5. </t>
    </r>
    <r>
      <rPr>
        <b/>
        <sz val="10"/>
        <rFont val="Arial"/>
        <family val="2"/>
        <charset val="238"/>
      </rPr>
      <t>Vytlačiť hárky</t>
    </r>
    <r>
      <rPr>
        <sz val="10"/>
        <rFont val="Arial"/>
        <family val="2"/>
        <charset val="238"/>
      </rPr>
      <t xml:space="preserve"> "Spolu", "Doklady", "Avízo - vratka".</t>
    </r>
  </si>
  <si>
    <t>6. Dopísať do hárku "Spolu" dátum a čas odoslania elektronickej verzie formuláru vyúčtovania.</t>
  </si>
  <si>
    <r>
      <rPr>
        <sz val="10"/>
        <rFont val="Arial"/>
        <family val="2"/>
        <charset val="238"/>
      </rPr>
      <t xml:space="preserve">7. </t>
    </r>
    <r>
      <rPr>
        <b/>
        <sz val="10"/>
        <rFont val="Arial"/>
        <family val="2"/>
        <charset val="238"/>
      </rPr>
      <t xml:space="preserve">Podpísať všetky hárky štatutárnym zástupcom/zástupcami. </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</si>
  <si>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</si>
  <si>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Pri vypĺňaní odporúčame použiť hárok „Príklady“, v ktorom sú vysvetlené najčastejšie druhy výdavkov. Pomôže v prípade, ak si nie ste istí, ako uviesť určitý typ výdavku.</t>
  </si>
  <si>
    <r>
      <rPr>
        <b/>
        <sz val="10"/>
        <rFont val="Arial"/>
        <family val="2"/>
        <charset val="238"/>
      </rPr>
      <t xml:space="preserve">INFORMÁCIA – PRIEBEŽNÉ ZVEREJŇOVANIE A VYÚČTOVANIE PRÍSPEVKOV PRE KLUBY
</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2. Príspevok poskytne formou refundácie výdavkov klubu na bankový účet klubu. V tomto prípade:
a) KLUB nie je povinný zverejniť priebežné prijatie a čerpanie poskytnutých prostriedkov z príspevku uznanému športu, nakoľko tieto položky sú priebežne zverejňované prijímateľom,
b) Prijímateľ zverejňuje v hárku „Doklady“ refundované sumy klubu ako samostatné položky podľa konkrétneho účelu, pričom okrem sumy, účelu a dodávateľa plnenia uvedie aj názov KLUBU, ktorému výdavky refunduje,  
c) Prijímateľ vo formulári vyúčtovania finančných prostriedkov uvádza výdavky refundované klubom v rovnakej forme a štruktúre ako ostatné účely uvedené v zmluve, vrátane názvu KLUBU, ktorému výdavok refunduje. 
</t>
    </r>
  </si>
  <si>
    <r>
      <rPr>
        <b/>
        <sz val="10"/>
        <rFont val="Arial"/>
        <family val="2"/>
        <charset val="238"/>
      </rPr>
      <t xml:space="preserve">INFORMÁCIA - PRIEBEŽNÉ ZVEREJŇOVANIE A VYÚČTOVANIE PRÍSPEVKU SLOVENSKÉMU PARALYMPIJSKÉMU VÝBORU
</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</si>
  <si>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</si>
  <si>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</si>
  <si>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family val="2"/>
        <charset val="238"/>
      </rPr>
      <t>vrátane oznámenia tejto webovej adresy MCRaŠ SR</t>
    </r>
    <r>
      <rPr>
        <sz val="10"/>
        <rFont val="Arial"/>
        <family val="2"/>
        <charset val="238"/>
      </rPr>
      <t>, si túto povinnosť splníte.</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</si>
  <si>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</si>
  <si>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01.01.2024 do 31.12.2024.</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</si>
  <si>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</si>
  <si>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(6)</t>
    </r>
    <r>
      <rPr>
        <sz val="10"/>
        <rFont val="Arial"/>
        <family val="2"/>
        <charset val="238"/>
      </rPr>
      <t xml:space="preserve"> Formulár si uložte vo vašom počítači. V akomkoľvek hárku </t>
    </r>
    <r>
      <rPr>
        <b/>
        <sz val="10"/>
        <rFont val="Arial"/>
        <family val="2"/>
        <charset val="238"/>
      </rPr>
      <t>vypĺňate len žlté polia.</t>
    </r>
    <r>
      <rPr>
        <sz val="10"/>
        <rFont val="Arial"/>
        <family val="2"/>
        <charset val="238"/>
      </rPr>
      <t xml:space="preserve"> V prípade nezrovnalostí alebo problémov pri vypĺňaní sa obráťte na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</si>
  <si>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charset val="238"/>
      </rPr>
      <t>Doklady</t>
    </r>
    <r>
      <rPr>
        <sz val="10"/>
        <rFont val="Arial"/>
        <family val="2"/>
        <charset val="238"/>
      </rPr>
      <t>“ vyberte zo zoznamu svoju organizáciu („Prijímateľ Finančných prostriedkov“).</t>
    </r>
  </si>
  <si>
    <r>
      <rPr>
        <b/>
        <sz val="10"/>
        <rFont val="Arial"/>
        <family val="2"/>
        <charset val="238"/>
      </rPr>
      <t>(8)</t>
    </r>
    <r>
      <rPr>
        <sz val="10"/>
        <rFont val="Arial"/>
        <family val="2"/>
        <charset val="238"/>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t>
    </r>
  </si>
  <si>
    <r>
      <rPr>
        <b/>
        <sz val="10"/>
        <rFont val="Arial"/>
        <family val="2"/>
        <charset val="238"/>
      </rPr>
      <t>(9)</t>
    </r>
    <r>
      <rPr>
        <sz val="10"/>
        <rFont val="Arial"/>
        <family val="2"/>
        <charset val="238"/>
      </rPr>
      <t xml:space="preserve"> Pri vkladaní údajov </t>
    </r>
    <r>
      <rPr>
        <b/>
        <sz val="10"/>
        <rFont val="Arial"/>
        <family val="2"/>
        <charset val="238"/>
      </rPr>
      <t xml:space="preserve">použite </t>
    </r>
    <r>
      <rPr>
        <sz val="10"/>
        <rFont val="Arial"/>
        <family val="2"/>
        <charset val="238"/>
      </rPr>
      <t>ako pomôcky</t>
    </r>
    <r>
      <rPr>
        <b/>
        <sz val="10"/>
        <rFont val="Arial"/>
        <family val="2"/>
        <charset val="238"/>
      </rPr>
      <t xml:space="preserve"> komentáre</t>
    </r>
    <r>
      <rPr>
        <sz val="10"/>
        <rFont val="Arial"/>
        <family val="2"/>
        <charset val="238"/>
      </rPr>
      <t>, ktoré sa zobrazia, keď podržíte kurzor myši nad bunkami označenými malými červenými trojuholníčkami v záhlaví stĺpcov.</t>
    </r>
  </si>
  <si>
    <r>
      <rPr>
        <b/>
        <sz val="10"/>
        <rFont val="Arial"/>
        <family val="2"/>
        <charset val="238"/>
      </rPr>
      <t>(10)</t>
    </r>
    <r>
      <rPr>
        <sz val="10"/>
        <rFont val="Arial"/>
        <family val="2"/>
        <charset val="238"/>
      </rPr>
      <t xml:space="preserve">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 Poskytovateľ môže vrátiť neprehľadné vyúčtovanie na prepracovanie.</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</si>
  <si>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</si>
  <si>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rFont val="Arial"/>
        <family val="2"/>
        <charset val="238"/>
      </rPr>
      <t>(12)</t>
    </r>
    <r>
      <rPr>
        <sz val="10"/>
        <rFont val="Arial"/>
        <family val="2"/>
        <charset val="238"/>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family val="2"/>
        <charset val="238"/>
      </rPr>
      <t>Pri vyúčtovaní kapitálových transferov je</t>
    </r>
    <r>
      <rPr>
        <sz val="10"/>
        <rFont val="Arial"/>
        <family val="2"/>
        <charset val="238"/>
      </rPr>
      <t xml:space="preserve"> </t>
    </r>
    <r>
      <rPr>
        <b/>
        <sz val="10"/>
        <rFont val="Arial"/>
        <family val="2"/>
        <charset val="238"/>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</si>
  <si>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rPr>
        <b/>
        <sz val="10"/>
        <rFont val="Arial"/>
        <family val="2"/>
        <charset val="238"/>
      </rPr>
      <t xml:space="preserve">Upozornenie: </t>
    </r>
    <r>
      <rPr>
        <sz val="10"/>
        <rFont val="Arial"/>
        <family val="2"/>
        <charset val="238"/>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</si>
  <si>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r>
      <rPr>
        <b/>
        <sz val="10"/>
        <rFont val="Arial"/>
        <family val="2"/>
        <charset val="238"/>
      </rPr>
      <t>(13)</t>
    </r>
    <r>
      <rPr>
        <sz val="10"/>
        <rFont val="Arial"/>
        <family val="2"/>
        <charset val="238"/>
      </rPr>
      <t xml:space="preserve"> Vyúčtovávané sumy vkladajte s presnosťou na dve desatinné miesta.</t>
    </r>
  </si>
  <si>
    <r>
      <rPr>
        <b/>
        <sz val="10"/>
        <rFont val="Arial"/>
        <family val="2"/>
        <charset val="238"/>
      </rPr>
      <t>(14)</t>
    </r>
    <r>
      <rPr>
        <sz val="10"/>
        <rFont val="Arial"/>
        <family val="2"/>
        <charset val="238"/>
      </rPr>
      <t xml:space="preserve"> V prípade inej meny ako euro, sumu na účtovnom doklade (napr. na faktúre) prepočítajte na eurá podľa kurzu na účtovnom doklade, resp. aktuálnym kurzom NBS ku dňu realizácie platby. </t>
    </r>
    <r>
      <rPr>
        <b/>
        <sz val="10"/>
        <rFont val="Arial"/>
        <family val="2"/>
        <charset val="238"/>
      </rPr>
      <t>V prípade doloženia faktúr (dokladov) za kapitálové výdavky je potrebné doložiť faktúru (doklad), na ktorej je uvedený kurz a dátum kurzu, podľa ktorého je suma prepočítaná, a zároveň uvedená aj samotná prepočítaná suma.</t>
    </r>
  </si>
  <si>
    <r>
      <rPr>
        <b/>
        <sz val="10"/>
        <rFont val="Arial"/>
        <family val="2"/>
        <charset val="238"/>
      </rPr>
      <t>(15)</t>
    </r>
    <r>
      <rPr>
        <sz val="10"/>
        <rFont val="Arial"/>
        <family val="2"/>
        <charset val="238"/>
      </rPr>
      <t xml:space="preserve"> Je dôležité vyplniť všetky bunky v každom riadku. Prázdne bunky nie sú prípustné. Výnimku tvorí úvodný riadok k danej aktivite s presnou kvantifikáciou akcie/podujatia/súťaže/konferencie/školenia.</t>
    </r>
  </si>
  <si>
    <r>
      <rPr>
        <b/>
        <sz val="10"/>
        <rFont val="Arial"/>
        <family val="2"/>
        <charset val="238"/>
      </rPr>
      <t>(16)</t>
    </r>
    <r>
      <rPr>
        <sz val="10"/>
        <rFont val="Arial"/>
        <family val="2"/>
        <charset val="238"/>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zakúpený/á na pracovnej ceste sa zúčtuje ako samostatná položka (nie je súčasťou vyúčtovania pracovnej cesty).</t>
    </r>
  </si>
  <si>
    <r>
      <rPr>
        <b/>
        <sz val="10"/>
        <rFont val="Arial"/>
        <family val="2"/>
        <charset val="238"/>
      </rPr>
      <t>(17)</t>
    </r>
    <r>
      <rPr>
        <sz val="10"/>
        <rFont val="Arial"/>
        <family val="2"/>
        <charset val="238"/>
      </rPr>
      <t xml:space="preserve"> Nakoľko elektronická forma vyúčtovania bude zverejnená na internete, pri </t>
    </r>
    <r>
      <rPr>
        <b/>
        <sz val="10"/>
        <rFont val="Arial"/>
        <family val="2"/>
        <charset val="238"/>
      </rPr>
      <t>osobných nákladoch</t>
    </r>
    <r>
      <rPr>
        <sz val="10"/>
        <rFont val="Arial"/>
        <family val="2"/>
        <charset val="238"/>
      </rPr>
      <t xml:space="preserve"> neuvádzajte mená osôb, ale „osoba 1“, „osoba 2“, „osoba 3“, atď. 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</si>
  <si>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</si>
  <si>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</si>
  <si>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(20)</t>
    </r>
    <r>
      <rPr>
        <sz val="10"/>
        <rFont val="Arial"/>
        <family val="2"/>
        <charset val="238"/>
      </rPr>
      <t xml:space="preserve"> Vyúčtovacie údaje sú spracovávané a analyzované automaticky v priebehu ich vkladania a je možné preibežne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</si>
  <si>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rPr>
        <b/>
        <sz val="10"/>
        <rFont val="Arial"/>
        <family val="2"/>
        <charset val="238"/>
      </rPr>
      <t>(21)</t>
    </r>
    <r>
      <rPr>
        <sz val="10"/>
        <rFont val="Arial"/>
        <family val="2"/>
        <charset val="238"/>
      </rPr>
      <t xml:space="preserve"> Pred tlačou</t>
    </r>
  </si>
  <si>
    <r>
      <rPr>
        <sz val="10"/>
        <rFont val="Arial"/>
        <family val="2"/>
        <charset val="238"/>
      </rP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</si>
  <si>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sz val="10"/>
        <rFont val="Arial"/>
        <family val="2"/>
        <charset val="238"/>
      </rPr>
      <t>b) skontrolujte identifikačné údaje o Vašej organizácii (v prípade potreby zmeny identifikačných údajov organizácie kontaktujte zamestnancov</t>
    </r>
    <r>
      <rPr>
        <sz val="10"/>
        <color indexed="2"/>
        <rFont val="Arial"/>
        <family val="2"/>
        <charset val="238"/>
      </rPr>
      <t xml:space="preserve"> </t>
    </r>
    <r>
      <rPr>
        <sz val="10"/>
        <rFont val="Arial"/>
        <family val="2"/>
        <charset val="238"/>
      </rPr>
      <t>sekcie financovania športu a štátnej  športovej politiky MCRaŠ SR).</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</si>
  <si>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</si>
  <si>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</si>
  <si>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rFont val="Arial"/>
        <family val="2"/>
        <charset val="238"/>
      </rPr>
      <t>Poskytovanie preddavkov</t>
    </r>
    <r>
      <rPr>
        <sz val="10"/>
        <rFont val="Arial"/>
        <family val="2"/>
        <charset val="238"/>
      </rPr>
      <t xml:space="preserve"> z finančných prostriedkov (platby za zálohové faktúry) </t>
    </r>
    <r>
      <rPr>
        <b/>
        <sz val="10"/>
        <rFont val="Arial"/>
        <family val="2"/>
        <charset val="238"/>
      </rPr>
      <t>je</t>
    </r>
    <r>
      <rPr>
        <sz val="10"/>
        <rFont val="Arial"/>
        <family val="2"/>
        <charset val="238"/>
      </rPr>
      <t xml:space="preserve"> </t>
    </r>
    <r>
      <rPr>
        <b/>
        <sz val="10"/>
        <rFont val="Arial"/>
        <family val="2"/>
        <charset val="238"/>
      </rPr>
      <t>podľa § 19</t>
    </r>
    <r>
      <rPr>
        <sz val="10"/>
        <rFont val="Arial"/>
        <family val="2"/>
        <charset val="238"/>
      </rPr>
      <t xml:space="preserve"> ods. 8  zákona 523/2004 Z. z. o rozpočtových pravidlách verejnej správy a o zmene a doplnení niektorých  zákonov v znení neskorších predpisov </t>
    </r>
    <r>
      <rPr>
        <b/>
        <sz val="10"/>
        <rFont val="Arial"/>
        <family val="2"/>
        <charset val="238"/>
      </rPr>
      <t>možné len</t>
    </r>
    <r>
      <rPr>
        <sz val="10"/>
        <rFont val="Arial"/>
        <family val="2"/>
        <charset val="238"/>
      </rPr>
      <t xml:space="preserve"> v prípade, </t>
    </r>
    <r>
      <rPr>
        <b/>
        <sz val="10"/>
        <rFont val="Arial"/>
        <family val="2"/>
        <charset val="238"/>
      </rPr>
      <t>ak boli vopred v zmluve o dodávke výkonov a tovarov písomne dohodnuté</t>
    </r>
    <r>
      <rPr>
        <sz val="10"/>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rFont val="Arial"/>
        <family val="2"/>
        <charset val="238"/>
      </rPr>
      <t xml:space="preserve"> musia byť uložené u Prijímateľa Finančných prostriedkov a na požiadanie predložené príslušným orgánom vykonávajúcim kontrolu.                                                                                                                                                             
</t>
    </r>
  </si>
  <si>
    <r>
      <rPr>
        <sz val="10"/>
        <rFont val="Arial"/>
        <family val="2"/>
        <charset val="238"/>
      </rPr>
      <t xml:space="preserve">Ak Prijímateľ zrealizuje prevod Finančných prostriedkov z </t>
    </r>
    <r>
      <rPr>
        <b/>
        <sz val="10"/>
        <rFont val="Arial"/>
        <family val="2"/>
        <charset val="238"/>
      </rPr>
      <t xml:space="preserve">bankového účtu uvedeného v Zmluve (ďalej len "samostatný účet") </t>
    </r>
    <r>
      <rPr>
        <sz val="10"/>
        <rFont val="Arial"/>
        <family val="2"/>
        <charset val="238"/>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</si>
  <si>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POZOR:</t>
  </si>
  <si>
    <r>
      <rPr>
        <sz val="10"/>
        <rFont val="Arial"/>
        <family val="2"/>
        <charset val="238"/>
      </rP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</si>
  <si>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</si>
  <si>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</si>
  <si>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</si>
  <si>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3.9.2024</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</si>
  <si>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</si>
  <si>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</si>
  <si>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</si>
  <si>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</si>
  <si>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</si>
  <si>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</si>
  <si>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</si>
  <si>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</si>
  <si>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</si>
  <si>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</si>
  <si>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</si>
  <si>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</si>
  <si>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</si>
  <si>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</si>
  <si>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t>Dátum skutočnej úhrady účtovného dokladu (stĺpec D)</t>
  </si>
  <si>
    <t>Uviesť dátum pôvodnej úhrady dokladu, a to dátum uvedený na výpise z účtu alebo dátum uvedený na pokladničnom doklade.</t>
  </si>
  <si>
    <t>neuvádzať dátum zadania príkazu na úhradu,</t>
  </si>
  <si>
    <t>neuvádzať dátum splatnosti/vystavenia/zdaniteľného plnenia faktúry,</t>
  </si>
  <si>
    <t>dátum skutočnej úhrady musí súhlasiť s oprávneným obdobím použitia finančných prostriedkov uvedeným v zmluve.</t>
  </si>
  <si>
    <t>Dátum refundácie účtovného dokladu (stĺpec E) - (vyplniť len v prípade refundácie)</t>
  </si>
  <si>
    <r>
      <rPr>
        <sz val="10"/>
        <rFont val="Arial"/>
        <family val="2"/>
        <charset val="238"/>
      </rP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t>
    </r>
  </si>
  <si>
    <t xml:space="preserve">1. za úhradu výdavkov priameho realizátora, výdavkov klubu alebo výdavkov športovca, ak títo daný výdavok už vopred uhradili zo svojho účtu, </t>
  </si>
  <si>
    <t>2. na iný účet Prijímateľa, z ktorého príslušný výdavok pôvodne uhradil.</t>
  </si>
  <si>
    <t xml:space="preserve"> </t>
  </si>
  <si>
    <t>Popis úhrady (stĺpec F)</t>
  </si>
  <si>
    <r>
      <rPr>
        <sz val="10"/>
        <rFont val="Arial"/>
        <family val="2"/>
        <charset val="238"/>
      </rP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 finančnej kontroly nebude možné posúdiť oprávnenosť vynaloženého výdavku. </t>
    </r>
  </si>
  <si>
    <t>UPOZORNENIE: pod pracovnou cestou sa rozumie účasť na akomkoľvek podujatí, zasadnutí výkonného výboru, valného zhromaždenia, sústredení, výcvikovom tábore, zasadnutí komisie, konferencii, súťaži, svetovom pohári, európskom pohári, príp. inej akcii.</t>
  </si>
  <si>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vyplnené tlačivo "</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</si>
  <si>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r>
      <rPr>
        <sz val="10"/>
        <rFont val="Arial"/>
        <family val="2"/>
        <charset val="238"/>
      </rPr>
      <t>Dodatočne poskytnuté zľavy z pôvodnej ceny tovarov, služieb, storná za platby, dobropisy,...</t>
    </r>
    <r>
      <rPr>
        <b/>
        <sz val="10"/>
        <rFont val="Arial"/>
        <family val="2"/>
        <charset val="238"/>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</si>
  <si>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</si>
  <si>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</si>
  <si>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</si>
  <si>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</si>
  <si>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</si>
  <si>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</si>
  <si>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</si>
  <si>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</si>
  <si>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</si>
  <si>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</si>
  <si>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</si>
  <si>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</si>
  <si>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Skutočne uhradená suma (stĺpec I)</t>
  </si>
  <si>
    <r>
      <rPr>
        <sz val="10"/>
        <rFont val="Arial"/>
        <family val="2"/>
        <charset val="238"/>
      </rP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family val="2"/>
        <charset val="238"/>
      </rPr>
      <t xml:space="preserve">Príklad:
</t>
    </r>
    <r>
      <rPr>
        <sz val="10"/>
        <rFont val="Arial"/>
        <family val="2"/>
        <charset val="238"/>
      </rPr>
      <t xml:space="preserve">Celková suma faktúry: 100 €
Uhradená suma: 80 €
Prijímateľ uvedie do vyúčtovania 80 €.
</t>
    </r>
  </si>
  <si>
    <t>Analytický kód (stĺpec J)</t>
  </si>
  <si>
    <r>
      <rPr>
        <sz val="10"/>
        <rFont val="Arial"/>
        <family val="2"/>
        <charset val="238"/>
      </rPr>
      <t xml:space="preserve">(vybrať z rozbaľovacieho zoznamu)
Analytický kód </t>
    </r>
    <r>
      <rPr>
        <b/>
        <sz val="10"/>
        <color indexed="30"/>
        <rFont val="Arial"/>
        <family val="2"/>
        <charset val="238"/>
      </rPr>
      <t xml:space="preserve">PRE PRÍSPEVOK UZNANÉMU ŠPORTU:
</t>
    </r>
    <r>
      <rPr>
        <sz val="10"/>
        <rFont val="Arial"/>
        <family val="2"/>
        <charset val="238"/>
      </rPr>
      <t>1 = šport mládeže do 23 rokov (cez kluby)
2 = talentovaní športovci
3 = športová reprezentácia
4 = správa a prevádzka
5  = iné (ostatná športová činnosť, vrátane kapitálových transferov z PUŠ)
Analytický kód</t>
    </r>
    <r>
      <rPr>
        <b/>
        <sz val="10"/>
        <color indexed="30"/>
        <rFont val="Arial"/>
        <family val="2"/>
        <charset val="238"/>
      </rPr>
      <t xml:space="preserve"> PRE OSTATNÉ FINANČNÉ PROSTRIEDKY :
</t>
    </r>
    <r>
      <rPr>
        <sz val="10"/>
        <rFont val="Arial"/>
        <family val="2"/>
        <charset val="238"/>
      </rPr>
      <t xml:space="preserve">10 = ostatné účely
99 = spolufinancovanie (výlučne iba ak bola zmluvne určená povinnosť spolufinancovania) </t>
    </r>
  </si>
  <si>
    <r>
      <rPr>
        <b/>
        <sz val="10"/>
        <rFont val="Arial"/>
        <family val="2"/>
        <charset val="238"/>
      </rPr>
      <t>Upozornenie:</t>
    </r>
    <r>
      <rPr>
        <sz val="10"/>
        <rFont val="Arial"/>
        <family val="2"/>
        <charset val="238"/>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</si>
  <si>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</si>
  <si>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2024</t>
  </si>
  <si>
    <t>Prijímateľ dotácie:</t>
  </si>
  <si>
    <t>Slovenský zväz skúšobný</t>
  </si>
  <si>
    <r>
      <rPr>
        <b/>
        <sz val="8"/>
        <rFont val="Arial"/>
        <family val="2"/>
        <charset val="238"/>
      </rPr>
      <t xml:space="preserve">Účel úhrady
</t>
    </r>
    <r>
      <rPr>
        <b/>
        <sz val="8"/>
        <color indexed="2"/>
        <rFont val="Arial"/>
        <family val="2"/>
        <charset val="238"/>
      </rPr>
      <t>(vyberte zo zoznamu, inak automatické vyhodnocovanie nebude fungovať)</t>
    </r>
  </si>
  <si>
    <t>Interné číslo účtovného dokladu</t>
  </si>
  <si>
    <t>Číslo externého (originálneho)
účtovného dokladu</t>
  </si>
  <si>
    <t>Dátum skutočnej úhrady účtovného dokladu</t>
  </si>
  <si>
    <r>
      <rPr>
        <b/>
        <sz val="8"/>
        <rFont val="Arial"/>
        <family val="2"/>
        <charset val="238"/>
      </rPr>
      <t xml:space="preserve">Popis úhrady
</t>
    </r>
    <r>
      <rPr>
        <b/>
        <sz val="8"/>
        <color indexed="2"/>
        <rFont val="Arial"/>
        <family val="2"/>
        <charset val="238"/>
      </rPr>
      <t>(vyberte z rozbaľovacieho zoznamu, alebo zadajte voľný text)</t>
    </r>
  </si>
  <si>
    <t>IČO 
dodávateľa
plnenia</t>
  </si>
  <si>
    <t>Dodávateľ plnenia</t>
  </si>
  <si>
    <t>Skutočne uhradená suma
(eur)</t>
  </si>
  <si>
    <t>AK</t>
  </si>
  <si>
    <t>a - kriket - bežné výdavky</t>
  </si>
  <si>
    <t xml:space="preserve">Organizovanie podujatia
Názov podujatia: Svetový pohár v skúškach
Miesto konania: Brezno
Termín: 15. - 18.4.2024
Počet zúčastnených osôb (okrem divákov): 20
</t>
  </si>
  <si>
    <t>123/2024</t>
  </si>
  <si>
    <t>CP14-110</t>
  </si>
  <si>
    <t>počet odpracovaných hodín spolu: 100
hrubé mzdy vyplatené osobám v súvislosti s podujatím vrátane odvodov zamestnávateľa spolu (dohody, zmluvy, faktúry, a pod.) v eur</t>
  </si>
  <si>
    <t>osoba 1 - osoba 20</t>
  </si>
  <si>
    <t>124/2024</t>
  </si>
  <si>
    <t>DF 24</t>
  </si>
  <si>
    <t>náklady na ubytovanie 10 športovcov + 1 tréner</t>
  </si>
  <si>
    <t>Chata Breznovčan</t>
  </si>
  <si>
    <t>100/2024</t>
  </si>
  <si>
    <t>3020</t>
  </si>
  <si>
    <t>grafické práce na výrobe loga podujatia</t>
  </si>
  <si>
    <t>Anna Malá - PROMOTION, s.r.o.</t>
  </si>
  <si>
    <t>121/2024</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</si>
  <si>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</si>
  <si>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</si>
  <si>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</si>
  <si>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</si>
  <si>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</si>
  <si>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</si>
  <si>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</si>
  <si>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</si>
  <si>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</si>
  <si>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</si>
  <si>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</si>
  <si>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</si>
  <si>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</si>
  <si>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</si>
  <si>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</si>
  <si>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</si>
  <si>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</si>
  <si>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</si>
  <si>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</si>
  <si>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</si>
  <si>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</si>
  <si>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</si>
  <si>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</si>
  <si>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</si>
  <si>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</si>
  <si>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</si>
  <si>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</si>
  <si>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</si>
  <si>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</si>
  <si>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</si>
  <si>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</si>
  <si>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</si>
  <si>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</si>
  <si>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</si>
  <si>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</si>
  <si>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</si>
  <si>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</si>
  <si>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</si>
  <si>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</si>
  <si>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</si>
  <si>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</si>
  <si>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</si>
  <si>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</si>
  <si>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</si>
  <si>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</si>
  <si>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</si>
  <si>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</si>
  <si>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</si>
  <si>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</si>
  <si>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</si>
  <si>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</si>
  <si>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</si>
  <si>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</si>
  <si>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</si>
  <si>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</si>
  <si>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</si>
  <si>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</si>
  <si>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</si>
  <si>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</si>
  <si>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</si>
  <si>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</si>
  <si>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</si>
  <si>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</si>
  <si>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</si>
  <si>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</si>
  <si>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</si>
  <si>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</si>
  <si>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</si>
  <si>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</si>
  <si>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</si>
  <si>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</si>
  <si>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</si>
  <si>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</si>
  <si>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</si>
  <si>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</si>
  <si>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</si>
  <si>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</si>
  <si>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</si>
  <si>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</si>
  <si>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</si>
  <si>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</si>
  <si>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</si>
  <si>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</si>
  <si>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</si>
  <si>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</si>
  <si>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</si>
  <si>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</si>
  <si>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</si>
  <si>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</si>
  <si>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</si>
  <si>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</si>
  <si>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</si>
  <si>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</si>
  <si>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</si>
  <si>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</si>
  <si>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</si>
  <si>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</si>
  <si>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</si>
  <si>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</si>
  <si>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</si>
  <si>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</si>
  <si>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</si>
  <si>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</si>
  <si>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</si>
  <si>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</si>
  <si>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</si>
  <si>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</si>
  <si>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</si>
  <si>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</si>
  <si>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</si>
  <si>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</si>
  <si>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</si>
  <si>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</si>
  <si>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</si>
  <si>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</si>
  <si>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</si>
  <si>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</si>
  <si>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</si>
  <si>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</si>
  <si>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256</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</si>
  <si>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</si>
  <si>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</si>
  <si>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</si>
  <si>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</si>
  <si>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</si>
  <si>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</si>
  <si>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</si>
  <si>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</si>
  <si>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</si>
  <si>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</si>
  <si>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</si>
  <si>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</si>
  <si>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</si>
  <si>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</si>
  <si>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</si>
  <si>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</si>
  <si>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</si>
  <si>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</si>
  <si>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</si>
  <si>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</si>
  <si>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</si>
  <si>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</si>
  <si>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</si>
  <si>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</si>
  <si>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</si>
  <si>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</si>
  <si>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</si>
  <si>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</si>
  <si>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</si>
  <si>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</si>
  <si>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</si>
  <si>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</si>
  <si>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</si>
  <si>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</si>
  <si>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</si>
  <si>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</si>
  <si>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</si>
  <si>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</si>
  <si>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</si>
  <si>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</si>
  <si>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</si>
  <si>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</si>
  <si>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</si>
  <si>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</si>
  <si>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</si>
  <si>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</si>
  <si>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</si>
  <si>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</si>
  <si>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</si>
  <si>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</si>
  <si>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</si>
  <si>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</si>
  <si>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</si>
  <si>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</si>
  <si>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</si>
  <si>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</si>
  <si>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</si>
  <si>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</si>
  <si>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</si>
  <si>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</si>
  <si>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</si>
  <si>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</si>
  <si>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</si>
  <si>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</si>
  <si>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</si>
  <si>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</si>
  <si>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</si>
  <si>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</si>
  <si>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</si>
  <si>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</si>
  <si>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</si>
  <si>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</si>
  <si>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</si>
  <si>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</si>
  <si>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</si>
  <si>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</si>
  <si>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</si>
  <si>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</si>
  <si>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</si>
  <si>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</si>
  <si>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</si>
  <si>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</si>
  <si>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</si>
  <si>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</si>
  <si>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</si>
  <si>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</si>
  <si>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</si>
  <si>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</si>
  <si>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</si>
  <si>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</si>
  <si>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</si>
  <si>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</si>
  <si>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</si>
  <si>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</si>
  <si>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</si>
  <si>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</si>
  <si>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</si>
  <si>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</si>
  <si>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DZS OPTIMUS, s.r.o.</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</si>
  <si>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</si>
  <si>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</si>
  <si>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</si>
  <si>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</si>
  <si>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</si>
  <si>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</si>
  <si>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</si>
  <si>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</si>
  <si>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</si>
  <si>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</si>
  <si>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</si>
  <si>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</si>
  <si>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</si>
  <si>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</si>
  <si>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</si>
  <si>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</si>
  <si>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</si>
  <si>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</si>
  <si>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</si>
  <si>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</si>
  <si>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</si>
  <si>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</si>
  <si>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rPr>
        <sz val="10"/>
        <rFont val="Arial"/>
        <family val="2"/>
        <charset val="238"/>
      </rP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2"/>
        <rFont val="Arial"/>
        <family val="2"/>
        <charset val="238"/>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</si>
  <si>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2024</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</si>
  <si>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</si>
  <si>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</si>
  <si>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</si>
  <si>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</si>
  <si>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</si>
  <si>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</si>
  <si>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</si>
  <si>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</si>
  <si>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</si>
  <si>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</si>
  <si>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</si>
  <si>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</si>
  <si>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</si>
  <si>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</si>
  <si>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</si>
  <si>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</si>
  <si>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</si>
  <si>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</si>
  <si>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</si>
  <si>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</si>
  <si>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</si>
  <si>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</si>
  <si>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</si>
  <si>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</si>
  <si>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</si>
  <si>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</si>
  <si>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</si>
  <si>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</si>
  <si>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</si>
  <si>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</si>
  <si>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</si>
  <si>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</si>
  <si>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</si>
  <si>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</si>
  <si>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</si>
  <si>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</si>
  <si>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</si>
  <si>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</si>
  <si>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</si>
  <si>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</si>
  <si>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</si>
  <si>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rPr>
        <b/>
        <sz val="8"/>
        <rFont val="Arial"/>
        <family val="2"/>
        <charset val="238"/>
      </rPr>
      <t xml:space="preserve">mládež 23
</t>
    </r>
    <r>
      <rPr>
        <b/>
        <strike/>
        <sz val="8"/>
        <color indexed="2"/>
        <rFont val="Arial"/>
        <family val="2"/>
        <charset val="238"/>
      </rPr>
      <t>MIN.15%</t>
    </r>
  </si>
  <si>
    <r>
      <rPr>
        <b/>
        <sz val="8"/>
        <rFont val="Arial"/>
        <family val="2"/>
        <charset val="238"/>
      </rPr>
      <t xml:space="preserve">talenty
</t>
    </r>
    <r>
      <rPr>
        <b/>
        <strike/>
        <sz val="8"/>
        <color indexed="2"/>
        <rFont val="Arial"/>
        <family val="2"/>
        <charset val="238"/>
      </rPr>
      <t>MIN.20%</t>
    </r>
  </si>
  <si>
    <r>
      <rPr>
        <b/>
        <sz val="8"/>
        <rFont val="Arial"/>
        <family val="2"/>
        <charset val="238"/>
      </rPr>
      <t xml:space="preserve">reprezentácia
</t>
    </r>
    <r>
      <rPr>
        <b/>
        <strike/>
        <sz val="8"/>
        <color indexed="2"/>
        <rFont val="Arial"/>
        <family val="2"/>
        <charset val="238"/>
      </rPr>
      <t>MIN.25%</t>
    </r>
  </si>
  <si>
    <r>
      <rPr>
        <b/>
        <sz val="8"/>
        <rFont val="Arial"/>
        <family val="2"/>
        <charset val="238"/>
      </rP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</si>
  <si>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</si>
  <si>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</si>
  <si>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</si>
  <si>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</si>
  <si>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</si>
  <si>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</si>
  <si>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</si>
  <si>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</si>
  <si>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</si>
  <si>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</si>
  <si>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</si>
  <si>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</si>
  <si>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</si>
  <si>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</si>
  <si>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</si>
  <si>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</si>
  <si>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</si>
  <si>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</si>
  <si>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</si>
  <si>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2024.</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</si>
  <si>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</si>
  <si>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</si>
  <si>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</si>
  <si>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</si>
  <si>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</si>
  <si>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</si>
  <si>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</si>
  <si>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</si>
  <si>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</si>
  <si>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V2</t>
  </si>
  <si>
    <t xml:space="preserve">Názov prijímateľa prostriedkov: </t>
  </si>
  <si>
    <t>BBB</t>
  </si>
  <si>
    <t>CCC</t>
  </si>
  <si>
    <t>DDD</t>
  </si>
  <si>
    <t>EEE</t>
  </si>
  <si>
    <t>FFF</t>
  </si>
  <si>
    <t>GGG</t>
  </si>
  <si>
    <t>Dátum refundácie účtovného dokladu</t>
  </si>
  <si>
    <t>ÚDAJE ZORADIŤ PODĽA ÚČELU ÚHRADY A V RÁMCI JEDNÉHO ÚČELU PODĽA POPISU ÚHRADY</t>
  </si>
  <si>
    <t>a - biatlon - bežné transfery</t>
  </si>
  <si>
    <t>DF20240104</t>
  </si>
  <si>
    <t>2024/12</t>
  </si>
  <si>
    <t>prevádzkovanie NBC Osrblie za obdobie január 2024</t>
  </si>
  <si>
    <t>41274083</t>
  </si>
  <si>
    <t>Peter Strelec</t>
  </si>
  <si>
    <t>IDV20240001</t>
  </si>
  <si>
    <t>Dohoda o brigádnickej práci študentov za obdobie január 2024</t>
  </si>
  <si>
    <t>Jakub Borgula</t>
  </si>
  <si>
    <t>Júlia Machyniaková</t>
  </si>
  <si>
    <t>Benjamín Belicaj</t>
  </si>
  <si>
    <t>Damián Cesnek</t>
  </si>
  <si>
    <t>Dohoda o pracovnej činnosti za obdobie január 2024</t>
  </si>
  <si>
    <t>Jaroslav Kamenský</t>
  </si>
  <si>
    <t>Mgr. Jakub Hudák</t>
  </si>
  <si>
    <t>Milan Dziad</t>
  </si>
  <si>
    <t>DF20240102</t>
  </si>
  <si>
    <t>02/2024</t>
  </si>
  <si>
    <t>adiministratívne služby za obdobie január 2024</t>
  </si>
  <si>
    <t>52868168</t>
  </si>
  <si>
    <t>Lea Lamper- LEchArme agency</t>
  </si>
  <si>
    <t>DF20240065</t>
  </si>
  <si>
    <t>2401613</t>
  </si>
  <si>
    <t>Pracovná cesta
Názov: 3. junior cup a MEJ v biatlone 
Termín 29.1-11.2.2024
Miesto - Jakuszyce, Poľsko
Spôsob dopravy (napr. letecky): autom
Počet všetkých osôb na pracovnej ceste 26
z toho:
- športovci: 17
- tréneri: 3                                               servis:3                                                        fyzioterapeut :1 
- Kuchár: 1                                             fotograf: 1                                               Strava</t>
  </si>
  <si>
    <t>36831867</t>
  </si>
  <si>
    <t>GASTRO STAR, s.r.o.</t>
  </si>
  <si>
    <t>DF20240063</t>
  </si>
  <si>
    <t>20240006</t>
  </si>
  <si>
    <t>Pracovná cesta
Názov: ME v biatlone 
Termín 22.1-28.1.2024
Miesto - Osrblie, Slovensko
Spôsob dopravy (napr. letecky): autom
Počet všetkých osôb na pracovnej ceste 24
z toho:
- športovci: 13
- tréneri: 3                                               servis:5                                                        fyzioterapeut :2 
- Kuchár: 1                                         Ubytovanie pre 13 osôb</t>
  </si>
  <si>
    <t>47428082</t>
  </si>
  <si>
    <t>PERLA 2 s. r. o.</t>
  </si>
  <si>
    <t>245016</t>
  </si>
  <si>
    <t>311240001</t>
  </si>
  <si>
    <t>stojan na bežecké lyźe</t>
  </si>
  <si>
    <t>46506390</t>
  </si>
  <si>
    <t>Agro Žamber a.s.</t>
  </si>
  <si>
    <t>DF20240130</t>
  </si>
  <si>
    <t>074/24</t>
  </si>
  <si>
    <t xml:space="preserve">Pracovná cesta
Názov: 7. SP v biatlone 
Termín 26.2-4.3.2024
Miesto - Oslo, Nórsko
Spôsob dopravy (napr. letecky): letecky
Počet všetkých osôb na pracovnej ceste 10
z toho:
- športovci: 5
- tréneri: 1                                               servis:3                                                        fyzioterapeut :1 
Letenky pre 10 osôb                                     </t>
  </si>
  <si>
    <t>36006491</t>
  </si>
  <si>
    <t>TRAVELFUN s.r.o.</t>
  </si>
  <si>
    <t>DF20240126</t>
  </si>
  <si>
    <t>061/24</t>
  </si>
  <si>
    <t>Pracovná cesta
Názov: MSJaK v biatlone 
Termín 19.2.-3.3.2024
Miesto - Otepaa, Estónsko
Spôsob dopravy (napr. letecky): letecky a autom
Počet všetkých osôb na pracovnej ceste 27
z toho:
- športovci: 16
- tréneri: 3                                               servis:3                                                        fyzioterapeut :2 
médiá: 2                                                 Lekár: 1                                                Letenky pre 20 osôb</t>
  </si>
  <si>
    <t>DF20240073</t>
  </si>
  <si>
    <t>102024017</t>
  </si>
  <si>
    <t>spracovanie personalistiky, miezd, vykazníctva za obdobie január 2024, vedenie účtovníctva, evidencie DPH, daňové priznanie na DPH, vyúčtovanie dotácií z MŠ SR za obdobie január 2024</t>
  </si>
  <si>
    <t>52432459</t>
  </si>
  <si>
    <t>FortisDuo, s.r.o.</t>
  </si>
  <si>
    <t>245005</t>
  </si>
  <si>
    <t>3.928</t>
  </si>
  <si>
    <t>Pracovná cesta
Názov: 5. SP v biatlone 
Termín 08.-15.01.2024
Miesto - Ruhpolding, Nemecko
Spôsob dopravy (napr. letecky):  autom
Počet všetkých osôb na pracovnej ceste 12
z toho:
- športovci: 5
- tréneri: 2                                               servis:3                                                        fyzioterapeut :1 
médiá: 1                                                                                                 Ubytovanie pre 12 osôb</t>
  </si>
  <si>
    <t>273711353</t>
  </si>
  <si>
    <t>Sport Navigator Facility Group BV</t>
  </si>
  <si>
    <t>DF20240035</t>
  </si>
  <si>
    <t>240100025</t>
  </si>
  <si>
    <t>servis technického zariadenia</t>
  </si>
  <si>
    <t>44809441</t>
  </si>
  <si>
    <t>Snowservice, s.r.o.</t>
  </si>
  <si>
    <t>DF20240036</t>
  </si>
  <si>
    <t>240100031</t>
  </si>
  <si>
    <t>servisné práce pre SPV EVEREST</t>
  </si>
  <si>
    <t>DF20240040</t>
  </si>
  <si>
    <t>2401212</t>
  </si>
  <si>
    <t>Pracovná cesta
Názov: ME v biatlone 
Termín 22.1-28.1.2024
Miesto - Osrblie, Slovensko
Spôsob dopravy (napr. letecky): autom
Počet všetkých osôb na pracovnej ceste 24
z toho:
- športovci: 13
- tréneri: 3                                               servis:5                                                        fyzioterapeut :2 
- Kuchár: 1                                              Strava pre 24 osôb</t>
  </si>
  <si>
    <t>DF20240016</t>
  </si>
  <si>
    <t>2024/01/01</t>
  </si>
  <si>
    <t>doprava, obsluha a prevádzkovanie časomiery počas podujatia 1. kola Viessman pohára v biatlone žiactva, konaného v dňoch 13.-14.1.2024</t>
  </si>
  <si>
    <t>43223672</t>
  </si>
  <si>
    <t>Rastislav Hrbáček HRDO ŠPORT</t>
  </si>
  <si>
    <t>DF20240061</t>
  </si>
  <si>
    <t>20240001</t>
  </si>
  <si>
    <t>Pracovná cesta
Názov: ME v biatlone 
Termín 22.1-28.1.2024
Miesto - Osrblie, Slovensko
Spôsob dopravy (napr. letecky): autom
Počet všetkých osôb na pracovnej ceste 24
z toho:
- športovci: 13
- tréneri: 3                                               servis:5                                                        fyzioterapeut :2 
- Kuchár: 1                                              Ubytovanie 5 osôb</t>
  </si>
  <si>
    <t>33925909</t>
  </si>
  <si>
    <t>Peter Šnek</t>
  </si>
  <si>
    <t>DF20240122</t>
  </si>
  <si>
    <t>20240003</t>
  </si>
  <si>
    <t>Pracovná cesta
Názov: Domáce sústredenie 
Termín 30.1-3.2.2024
Miesto - Osrblie, Slovensko
Spôsob dopravy (napr. letecky): autom
Počet všetkých osôb na pracovnej ceste 4
z toho:
- športovci: 3
- tréneri: 1                                                                          Ubytovanie 4 osôb</t>
  </si>
  <si>
    <t>DF20240112</t>
  </si>
  <si>
    <t>2-2024</t>
  </si>
  <si>
    <t>servis lyží za obdobie január 2024</t>
  </si>
  <si>
    <t>44952651</t>
  </si>
  <si>
    <t>Ondrej Benka Rybár</t>
  </si>
  <si>
    <t>DF20240142</t>
  </si>
  <si>
    <t>10240001</t>
  </si>
  <si>
    <t xml:space="preserve">organizácia podujatia Viessmann pohár v biatlone </t>
  </si>
  <si>
    <t>50651421</t>
  </si>
  <si>
    <t>KOSŤO</t>
  </si>
  <si>
    <t>DF20240139</t>
  </si>
  <si>
    <t>082/24</t>
  </si>
  <si>
    <t xml:space="preserve">Pracovná cesta
Názov: 8. SP v biatlone 
Termín 4.3-11.3.2024
Miesto - Soldier Hollow, Utah USA
Spôsob dopravy (napr. letecky): letecky
Počet všetkých osôb na pracovnej ceste 11
z toho:
- športovci: 5
- tréneri: 2                                               servis:3                                                        fyzioterapeut :1 
Letenky pre 2 osoby                                   </t>
  </si>
  <si>
    <t>245027</t>
  </si>
  <si>
    <t>1540-31</t>
  </si>
  <si>
    <t xml:space="preserve">Pracovná cesta
Názov: 7. SP v biatlone 
Termín 26.2-4.3.2024
Miesto - Oslo, Nórsko
Spôsob dopravy (napr. letecky): letecky
Počet všetkých osôb na pracovnej ceste 10
z toho:
- športovci: 5
- tréneri: 1                                               servis:3                                                        fyzioterapeut :1 
Ubytovanie pre 10 osôb                                     </t>
  </si>
  <si>
    <t>914490561</t>
  </si>
  <si>
    <t>Holmenkollen Skifestival AS</t>
  </si>
  <si>
    <t>IDX02079</t>
  </si>
  <si>
    <t>Pracovná cesta
Názov: MSJaK v biatlone 
Termín 19.2.-3.3.2024
Miesto - Otepaa, Estónsko
Spôsob dopravy (napr. letecky): letecky a autom
Počet všetkých osôb na pracovnej ceste 27
z toho:
- športovci: 16
- tréneri: 3                                               servis:3                                                        fyzioterapeut :2 
médiá: 2                                                 Lekár: 1                                                Ubytovanie pre 27 osôb</t>
  </si>
  <si>
    <t>80086033</t>
  </si>
  <si>
    <t>Estonian Biathlon Federation</t>
  </si>
  <si>
    <t>245030</t>
  </si>
  <si>
    <t>FV24000212</t>
  </si>
  <si>
    <t>športové oblečenie</t>
  </si>
  <si>
    <t>46963146</t>
  </si>
  <si>
    <t>ATEX-spol.s.r.o.</t>
  </si>
  <si>
    <t>245026</t>
  </si>
  <si>
    <t>0003395236</t>
  </si>
  <si>
    <t xml:space="preserve">Pracovná cesta
Názov: 8. SP v biatlone 
Termín 4.3-11.3.2024
Miesto - Soldier Hollow, Utah USA
Spôsob dopravy (napr. letecky): letecky
Počet všetkých osôb na pracovnej ceste 11
z toho:
- športovci: 5
- tréneri: 2                                               servis:3                                                        fyzioterapeut :1 
Ubytovanie pre 11 osôb                                 </t>
  </si>
  <si>
    <t>84049</t>
  </si>
  <si>
    <t>Solder Hollow Nordic Center</t>
  </si>
  <si>
    <t>DF20240123</t>
  </si>
  <si>
    <t>2/2024</t>
  </si>
  <si>
    <t>poskytovanie zdravotníckých služieb za obdobie január 2024</t>
  </si>
  <si>
    <t>45018553</t>
  </si>
  <si>
    <t>MUDr. Ernest Caban</t>
  </si>
  <si>
    <t>IDX02083</t>
  </si>
  <si>
    <t xml:space="preserve">Pracovná cesta
Názov: 9. SP v biatlone 
Termín 11.3-19.3.2024
Miesto - Canmore, Kanada
Spôsob dopravy (napr. letecky): letecky
Počet všetkých osôb na pracovnej ceste 9
z toho:
- športovci: 4
- tréneri: 1                                               servis:3                                                        fyzioterapeut :1 
Ubytovanie pre 9 osôb                                 </t>
  </si>
  <si>
    <t>Biathlon Canada</t>
  </si>
  <si>
    <t>DF20240163</t>
  </si>
  <si>
    <t>111/24</t>
  </si>
  <si>
    <t>Letenka 1 osoba: Presun Júlia Machyniaková z SP Oslo na IBU CUP Obertilliach</t>
  </si>
  <si>
    <t>DF20240085</t>
  </si>
  <si>
    <t>001/2024</t>
  </si>
  <si>
    <t>vykonávanie trénerských služieb pre SZB - CTM Podbrezová za obdobie január 2024</t>
  </si>
  <si>
    <t>53241690</t>
  </si>
  <si>
    <t>Anežka Smarkoňová</t>
  </si>
  <si>
    <t>DF20240131</t>
  </si>
  <si>
    <t>2024025</t>
  </si>
  <si>
    <t>poskytovanie služieb zodpovednej osoby za mesiac február 2024</t>
  </si>
  <si>
    <t>51297876</t>
  </si>
  <si>
    <t>Personal Data, s.r.o.</t>
  </si>
  <si>
    <t>IDX01043</t>
  </si>
  <si>
    <t>TŠ/2023/02</t>
  </si>
  <si>
    <t>Zmluva o priprave talentovaného športovca za obdobie január 2024</t>
  </si>
  <si>
    <t>Sára Pacerová</t>
  </si>
  <si>
    <t>IDX01044</t>
  </si>
  <si>
    <t>TŠ/2023/03</t>
  </si>
  <si>
    <t>Kristína Makovínyová</t>
  </si>
  <si>
    <t>DF20240168</t>
  </si>
  <si>
    <t>2024/01</t>
  </si>
  <si>
    <t>prevádzkovanie NBC Osrblie za obdobie február 2024</t>
  </si>
  <si>
    <t>42174083</t>
  </si>
  <si>
    <t>IDV20240002</t>
  </si>
  <si>
    <t>Dohoda o pracovnej činnosti za obdobie február 2024</t>
  </si>
  <si>
    <t>Branko Michalech</t>
  </si>
  <si>
    <t>Dohoda o brigádnickej práci študentov za obdobie február 2024</t>
  </si>
  <si>
    <t>mzdy vyplatené osobám
počet fyzických osôb :9
obdobie:február</t>
  </si>
  <si>
    <t>osoba1-9</t>
  </si>
  <si>
    <t xml:space="preserve"> odvody do fondov
počet fyzických osôb :18
obdobie :február</t>
  </si>
  <si>
    <t>osoba1-18</t>
  </si>
  <si>
    <t>DF20240154</t>
  </si>
  <si>
    <t>2024007</t>
  </si>
  <si>
    <t>Odvoz športovcov na letisko do Viedne na MSJaK v Otepää 2024 - Prenájom mikrobusu zo dňa 20.2.2024</t>
  </si>
  <si>
    <t>42009995</t>
  </si>
  <si>
    <t>Fan klub biatlonu</t>
  </si>
  <si>
    <t>245032</t>
  </si>
  <si>
    <t>202401006</t>
  </si>
  <si>
    <t xml:space="preserve">Pracovná cesta
Názov: MS v biatlone 
Termín 4.2-18.2.2024
Miesto - Soldier Hollow, Utah USA
Spôsob dopravy (napr. letecky): autom
Počet všetkých osôb na pracovnej ceste 16
z toho:
- športovci: 8
- tréneri: 3                                               servis:3                                                        fyzioterapeut :1                                         média: 1
Ubytovanie pre 16 osôb                                 </t>
  </si>
  <si>
    <t>47728833</t>
  </si>
  <si>
    <t>Pavla Okounová</t>
  </si>
  <si>
    <t>DF20240164</t>
  </si>
  <si>
    <t>102024035</t>
  </si>
  <si>
    <t>spracovanie personalistiky, miezd, vykazníctva za obdobie február 2024, vedenie účtovníctva, evidencie DPH, daňové priznanie na DPH, vyúčtovanie dotácií z MŠ SR za obdobie február 2024</t>
  </si>
  <si>
    <t>FortisDuo, s. r. o.</t>
  </si>
  <si>
    <t>DF20240169</t>
  </si>
  <si>
    <t>04/2024</t>
  </si>
  <si>
    <t>adiministratívne služby za obdobie február 2024</t>
  </si>
  <si>
    <t>Lea Stankovičová - LEchArme agency</t>
  </si>
  <si>
    <t>DF20240150</t>
  </si>
  <si>
    <t xml:space="preserve">Odvoz športovcov na 3. JP a MEJ Jakuszyce  </t>
  </si>
  <si>
    <t>37888986</t>
  </si>
  <si>
    <t>Klub biatlonu Brezno</t>
  </si>
  <si>
    <t>DF20240167</t>
  </si>
  <si>
    <t>202402</t>
  </si>
  <si>
    <t>servis lyží za obdobie február 2024</t>
  </si>
  <si>
    <t>51188767</t>
  </si>
  <si>
    <t>Matúš Ondrejka</t>
  </si>
  <si>
    <t>DF20240202</t>
  </si>
  <si>
    <t>240100022</t>
  </si>
  <si>
    <t>občerstvenie na akciu MS v biatlone žiakov konanú v dňoch 9.3.2024 - 10.3.2024</t>
  </si>
  <si>
    <t>54264511</t>
  </si>
  <si>
    <t>SNOW MM s. r. o.</t>
  </si>
  <si>
    <t>DF20240182</t>
  </si>
  <si>
    <t>20240002</t>
  </si>
  <si>
    <t>trénerské služby za obdobie február 2024</t>
  </si>
  <si>
    <t>54229049</t>
  </si>
  <si>
    <t>Adam Koštial</t>
  </si>
  <si>
    <t>IDX03014</t>
  </si>
  <si>
    <t xml:space="preserve">Pracovná cesta
Názov: MSJaK 
Termín 19.2.-3.3.2024
Miesto - Otepää, Estónsko
Spôsob dopravy (napr. letecky): letecky ,autom
Počet všetkých osôb na pracovnej ceste 27
z toho:
- športovci: 16
- tréneri: 3                                               servis:3                                                        fyzioterapeut :2                                         média: 2                                                doktor: 1
Preprava 20 osôb z letiska a na letisko                                </t>
  </si>
  <si>
    <t>DF20240196</t>
  </si>
  <si>
    <t>01/2024</t>
  </si>
  <si>
    <t>32875215</t>
  </si>
  <si>
    <t>Dušan Otčenáš - MARTEK SPORT</t>
  </si>
  <si>
    <t>245023</t>
  </si>
  <si>
    <t>7/ll/24</t>
  </si>
  <si>
    <t>servis lyží na 8. IC v Obertilliachu 26.2.-3.3.2024</t>
  </si>
  <si>
    <t>5481040836</t>
  </si>
  <si>
    <t>ARKADIUSZ SZCZOTKA</t>
  </si>
  <si>
    <t>DF20240187</t>
  </si>
  <si>
    <t>2024002</t>
  </si>
  <si>
    <t>činnosť športového odborníka za obdobie február 2024</t>
  </si>
  <si>
    <t>43903738</t>
  </si>
  <si>
    <t>Štefan Lichoň</t>
  </si>
  <si>
    <t>DF20240193</t>
  </si>
  <si>
    <t>masážne služby v termíne 19.2.2024 - 3.3.2024</t>
  </si>
  <si>
    <t>43465391</t>
  </si>
  <si>
    <t>Jakub Benč</t>
  </si>
  <si>
    <t>DF20240239</t>
  </si>
  <si>
    <t>002/2024</t>
  </si>
  <si>
    <t>vykonávanie trénerských služieb pre SZB - CTM Podbrezová za obdobie február, marec 2024</t>
  </si>
  <si>
    <t>DF20240241</t>
  </si>
  <si>
    <t>202413</t>
  </si>
  <si>
    <t>regeneračné služby - 100 vstupov</t>
  </si>
  <si>
    <t>48143456</t>
  </si>
  <si>
    <t>FIN INN, s.r.o.</t>
  </si>
  <si>
    <t>DF20240247</t>
  </si>
  <si>
    <t>4-2024</t>
  </si>
  <si>
    <t>servis lyží za obdobie marec 2024</t>
  </si>
  <si>
    <t>Ondrej Benka-Rybár</t>
  </si>
  <si>
    <t>DF20240238</t>
  </si>
  <si>
    <t>trénerské služby za obdobie marec 2024</t>
  </si>
  <si>
    <t>DF20240243</t>
  </si>
  <si>
    <t>2024003</t>
  </si>
  <si>
    <t>činnosť športového odborníka za obdobie marec 2024</t>
  </si>
  <si>
    <t>DF20240222</t>
  </si>
  <si>
    <t>012024</t>
  </si>
  <si>
    <t xml:space="preserve">Pracovná cesta
Názov: Domáce sústredenie
Termín 13.1.-22.1.2024
Miesto - Chata Čertovica
Spôsob dopravy (napr. letecky): letecky ,autom
Počet všetkých osôb na pracovnej ceste 1
z toho:
- športovci: 1
Ubytovanie 1 osoba                                </t>
  </si>
  <si>
    <t>36416436</t>
  </si>
  <si>
    <t>Mon repos, s.r.o.</t>
  </si>
  <si>
    <t>DF20240258</t>
  </si>
  <si>
    <t>2024053</t>
  </si>
  <si>
    <t>poskytovanie služieb zodpovednej osoby za mesiac apil 2024</t>
  </si>
  <si>
    <t>IDX03042</t>
  </si>
  <si>
    <t>Zmluva o priprave talentovaného športovca za obdobie marec 2024</t>
  </si>
  <si>
    <t>IDX03044</t>
  </si>
  <si>
    <t>DF20240272</t>
  </si>
  <si>
    <t>35 dokladov</t>
  </si>
  <si>
    <t>refundácia nákladov - regenerácia, športový materiál, trénerské služby, štartovné a prenájom športovej infraštruktúry</t>
  </si>
  <si>
    <t>51833115</t>
  </si>
  <si>
    <t>FAN TEAM občianske združenie</t>
  </si>
  <si>
    <t>DF20240286</t>
  </si>
  <si>
    <t>2024/03</t>
  </si>
  <si>
    <t>prevádzkovanie NBC Osrblie za obdobie apríl 2024</t>
  </si>
  <si>
    <t>DF20240283</t>
  </si>
  <si>
    <t>10202402</t>
  </si>
  <si>
    <t>56063903</t>
  </si>
  <si>
    <t>EHAM s. r. o.</t>
  </si>
  <si>
    <t>IDV20240004</t>
  </si>
  <si>
    <t>Dohoda o pracovnej činnosti za obdobie april 2024</t>
  </si>
  <si>
    <t>Dohoda o brigádnickej práci študentov za obdobie apríl 2024</t>
  </si>
  <si>
    <t>mzdy vyplatené osobám
počet fyzických osôb :11
obdobie :apríl</t>
  </si>
  <si>
    <t>osoba1-11</t>
  </si>
  <si>
    <t>odvody do fondov
počet fyzických osôb :16
obdobie:apríl</t>
  </si>
  <si>
    <t>osoba 1-16</t>
  </si>
  <si>
    <t>DF20240285</t>
  </si>
  <si>
    <t>102024068</t>
  </si>
  <si>
    <t>spracovanie personalistiky, miezd, vykazníctva za obdobie apríl 2024, vedenie účtovníctva, evidencie DPH, daňové priznanie na DPH, vyúčtovanie dotácií z MŠ SR za obdobie apríl 2024</t>
  </si>
  <si>
    <t>5232459</t>
  </si>
  <si>
    <t>DF20240297</t>
  </si>
  <si>
    <t>06/2024</t>
  </si>
  <si>
    <t>adiministratívne služby za obdobie apríl 2024</t>
  </si>
  <si>
    <t>DF20240309</t>
  </si>
  <si>
    <t>2024004</t>
  </si>
  <si>
    <t>činnosť športového odborníka za obdobie apríl 2024</t>
  </si>
  <si>
    <t>IDX05018</t>
  </si>
  <si>
    <t>náboje</t>
  </si>
  <si>
    <t>515336</t>
  </si>
  <si>
    <t>Brislinger GmbH</t>
  </si>
  <si>
    <t>DF20240179</t>
  </si>
  <si>
    <t>22024</t>
  </si>
  <si>
    <t>trémerské služby za obdobie január, február 2024</t>
  </si>
  <si>
    <t>51205769</t>
  </si>
  <si>
    <t>Mgr. Lukáš Daubner</t>
  </si>
  <si>
    <t>DF20240298</t>
  </si>
  <si>
    <t>32024</t>
  </si>
  <si>
    <t>trémerské služby za obdobie marec, apríl 2024</t>
  </si>
  <si>
    <t>DF20240308</t>
  </si>
  <si>
    <t>2024067</t>
  </si>
  <si>
    <t>poskytovanie služieb zodpovednej osoby za mesiac máj 2024</t>
  </si>
  <si>
    <t>IDX04027</t>
  </si>
  <si>
    <t>Zmluva o priprave talentovaného športovca za obdobie apríl 2024</t>
  </si>
  <si>
    <t>DF20240312</t>
  </si>
  <si>
    <t>003/2024</t>
  </si>
  <si>
    <t>10. ročńik dvojboj mládeže a 14. ročník Strelecký päťboj</t>
  </si>
  <si>
    <t>45028630</t>
  </si>
  <si>
    <t>Klub BIATLONU Predajná</t>
  </si>
  <si>
    <t>IDV20240005</t>
  </si>
  <si>
    <t>Dohoda o brigádnickej práci študentov za obdobie máj 2024</t>
  </si>
  <si>
    <t>Jakub Borguľa</t>
  </si>
  <si>
    <t>Dohoda o pracovnej činnosti za obdobie máj 2024</t>
  </si>
  <si>
    <t xml:space="preserve"> mzdy vyplatené zamestnancom 
počet fyzických osôb:11
obdobie:máj</t>
  </si>
  <si>
    <t>osoba 1-11</t>
  </si>
  <si>
    <t>odvody do fondov za máj</t>
  </si>
  <si>
    <t>DF20240334</t>
  </si>
  <si>
    <t>2024/05</t>
  </si>
  <si>
    <t>prevádzkovanie NBC Osrblie za obdobie máj 2024</t>
  </si>
  <si>
    <t>DF20240326</t>
  </si>
  <si>
    <t>10202403</t>
  </si>
  <si>
    <t>DF20240325</t>
  </si>
  <si>
    <t>1020240001</t>
  </si>
  <si>
    <t>9 dokladov</t>
  </si>
  <si>
    <t>refundácia nákladov - cestovné, výživové doplnky, vosky, športové potreby</t>
  </si>
  <si>
    <t>53770129</t>
  </si>
  <si>
    <t>OTCHENASH TEAM</t>
  </si>
  <si>
    <t>DF20240341</t>
  </si>
  <si>
    <t>07/2024</t>
  </si>
  <si>
    <t>adiministratívne služby za obdobie máj 2024</t>
  </si>
  <si>
    <t>Lea Lamper - LEchArme agency</t>
  </si>
  <si>
    <t>DF20240322</t>
  </si>
  <si>
    <t>VF24/001</t>
  </si>
  <si>
    <t>5 dokladov</t>
  </si>
  <si>
    <t>refundácia nákladov - náboje, športové potreby, úprava na zbrani</t>
  </si>
  <si>
    <t>17060177</t>
  </si>
  <si>
    <t>Športový klub polície Banská Bystrica</t>
  </si>
  <si>
    <t>DF20240329</t>
  </si>
  <si>
    <t>102024083</t>
  </si>
  <si>
    <t>spracovanie personalistiky, miezd, vykazníctva za obdobie február 2024, vedenie účtovníctva, evidencie DPH, daňové priznanie na DPH, vyúčtovanie dotácií z MŠ SR za obdobie máj 2024</t>
  </si>
  <si>
    <t>DF20240328</t>
  </si>
  <si>
    <t>8 dokladov</t>
  </si>
  <si>
    <t>refundácia nákladov - úprava bežeckých tratí, vyšetrenie športovocov, športové potreby</t>
  </si>
  <si>
    <t>14225816</t>
  </si>
  <si>
    <t>Telovýchovná jednota Tatran Hybe</t>
  </si>
  <si>
    <t>DF20240350</t>
  </si>
  <si>
    <t>2024005</t>
  </si>
  <si>
    <t>činnosť športového odborníka za obdobie máj 2024</t>
  </si>
  <si>
    <t>DF20240345</t>
  </si>
  <si>
    <t>620240172</t>
  </si>
  <si>
    <t xml:space="preserve">Pracovná cesta
Názov: Domáce sústredenie
Termín 27.5.-2.6.2024
Miesto - Smrekovica SR
Spôsob dopravy (napr. letecky): letecky ,autom
Počet všetkých osôb na pracovnej ceste 1
z toho:
- športovci: 1
Ubytovanie 1 osoba                                </t>
  </si>
  <si>
    <t>36280127</t>
  </si>
  <si>
    <t>HOREZZA, a.s.</t>
  </si>
  <si>
    <t>DF20240323</t>
  </si>
  <si>
    <t>240100016</t>
  </si>
  <si>
    <t xml:space="preserve">Pracovná cesta
Názov: Zahraničné sústredenie
Termín 21.5.-1.6.2024
Miesto -Pakoštane Chorvátsko
Spôsob dopravy (napr. letecky): autom
Počet všetkých osôb na pracovnej ceste 4
ztoho:                                                               - tréneri: 1
športovci:2                                                                     - fyzioterapeut 1 
Ubytovanie 1 osoba                                </t>
  </si>
  <si>
    <t>55738761</t>
  </si>
  <si>
    <t>Cestovná agentúra LEA s.r.o.</t>
  </si>
  <si>
    <t>245046</t>
  </si>
  <si>
    <t>202400095</t>
  </si>
  <si>
    <t xml:space="preserve">Pracovná cesta
Názov: Zahraničné sústredenie
Termín 10.6.-23.6.2024
Miesto -Ramsau am Dachstein , Nemecko
Spôsob dopravy (napr. letecky): autom
Počet všetkých osôb na pracovnej ceste 8
ztoho:                                                               - tréneri: 2
športovci:6                                                                     
Strelnica:  6 osôb                                </t>
  </si>
  <si>
    <t>710868944</t>
  </si>
  <si>
    <t>Ramsauer Verkehrsbetriebe GmbH</t>
  </si>
  <si>
    <t>DF20240349</t>
  </si>
  <si>
    <t>FV20240001</t>
  </si>
  <si>
    <t>refundácia nákladov - náboje, športové potreby</t>
  </si>
  <si>
    <t>50598007</t>
  </si>
  <si>
    <t>Klub biatlonu Čierny Balog</t>
  </si>
  <si>
    <t>DF20240333</t>
  </si>
  <si>
    <t>2024/008</t>
  </si>
  <si>
    <t>trénerské služby za obdobie máj 2024</t>
  </si>
  <si>
    <t>43236278</t>
  </si>
  <si>
    <t>Mgr.Martin Bajčičák</t>
  </si>
  <si>
    <t>DF20240234</t>
  </si>
  <si>
    <t>2024/02</t>
  </si>
  <si>
    <t>prevádzkovanie NBC Osrblie za obdobie marec 2024</t>
  </si>
  <si>
    <t>DF20240255</t>
  </si>
  <si>
    <t>05/2024</t>
  </si>
  <si>
    <t>adiministratívne služby za obdobie marec 2024</t>
  </si>
  <si>
    <t>DF20240242</t>
  </si>
  <si>
    <t>10202401</t>
  </si>
  <si>
    <t>DF20240233</t>
  </si>
  <si>
    <t>102024050</t>
  </si>
  <si>
    <t>spracovanie personalistiky, miezd, vykazníctva za obdobie marec 2024, vedenie účtovníctva, evidencie DPH, daňové priznanie na DPH, vyúčtovanie dotácií z MŠ SR za obdobie marec 2024</t>
  </si>
  <si>
    <t>DF20240226</t>
  </si>
  <si>
    <t>202403</t>
  </si>
  <si>
    <t>DF20240198</t>
  </si>
  <si>
    <t>34706003</t>
  </si>
  <si>
    <t>Róbert Veljačik</t>
  </si>
  <si>
    <t>DF20240171</t>
  </si>
  <si>
    <t>2024006</t>
  </si>
  <si>
    <t>IDX03039</t>
  </si>
  <si>
    <t>20503</t>
  </si>
  <si>
    <t xml:space="preserve">Pracovná cesta
Názov: Zahraničné sústredenie
Termín 10.3.-20.3.2024
Miesto Obertilliach Rakúsko
Spôsob dopravy (napr. letecky): autom
Počet všetkých osôb na pracovnej ceste 2
ztoho:                                                               - tréneri: 1
športovci:1                                                                     
Strelnica:  2 osôb                                </t>
  </si>
  <si>
    <t>U61717244</t>
  </si>
  <si>
    <t xml:space="preserve"> Lugger Josef - Hotel Gasthof Unterwoger</t>
  </si>
  <si>
    <t>DF20240288</t>
  </si>
  <si>
    <t>20240126</t>
  </si>
  <si>
    <t xml:space="preserve">Pracovná cesta
Názov: Domáce sústredenie
Termín 11.4.-14.4.2024
Miesto -Štrbské Pleso, SR
Spôsob dopravy (napr. letecky): autom
Počet všetkých osôb na pracovnej ceste 4
ztoho:                                                               - tréneri: 1
športovci:2                                                                     - fyzioterapeut 1 
Ubytovanie 4 osob                                </t>
  </si>
  <si>
    <t>36471909</t>
  </si>
  <si>
    <t>LONIK, s.r.o.</t>
  </si>
  <si>
    <t>DF20240346</t>
  </si>
  <si>
    <t>2024081</t>
  </si>
  <si>
    <t>poskytovanie služieb zodpovednej osoby za mesiac jún 2024</t>
  </si>
  <si>
    <t>IDX05033</t>
  </si>
  <si>
    <t>Zmluva o priprave talentovaného športovca za obdobie máj 2024</t>
  </si>
  <si>
    <t>d - Borguľa Jakub</t>
  </si>
  <si>
    <t xml:space="preserve">Pracovná cesta
Názov: Zahraničné sústredenie
Termín 10.6.-23.6.2024
Miesto -Ramsau am Dachstein , Nemecko
Spôsob dopravy (napr. letecky): autom
Počet všetkých osôb na pracovnej ceste 8
ztoho:                                                               - tréneri: 2
športovci:6                                                                     
Strelnica:  6 osôb      </t>
  </si>
  <si>
    <t>d - štafeta - biatlon - juniori</t>
  </si>
  <si>
    <t>245071</t>
  </si>
  <si>
    <t>95/2024</t>
  </si>
  <si>
    <t>vosky</t>
  </si>
  <si>
    <t>02837770128</t>
  </si>
  <si>
    <t>MIXAM DI AKOPOVA TATIANA</t>
  </si>
  <si>
    <t>d - štafeta - biatlon - juniorky</t>
  </si>
  <si>
    <t>DF20240393</t>
  </si>
  <si>
    <t>08/2024</t>
  </si>
  <si>
    <t>adiministratívne služby za obdobie jún 2024</t>
  </si>
  <si>
    <t>DF20240377</t>
  </si>
  <si>
    <t>2024/07</t>
  </si>
  <si>
    <t>prevádzkovanie NBC Osrblie za obdobie jún 2024</t>
  </si>
  <si>
    <t>DF20240367</t>
  </si>
  <si>
    <t>10202404</t>
  </si>
  <si>
    <t>DF20240375</t>
  </si>
  <si>
    <t>102024099</t>
  </si>
  <si>
    <t>spracovanie personalistiky, miezd, vykazníctva za obdobie jún 2024, vedenie účtovníctva, evidencie DPH, daňové priznanie na DPH, vyúčtovanie dotácií z MŠ SR za obdobie jún 2024</t>
  </si>
  <si>
    <t>DF20240391</t>
  </si>
  <si>
    <t>2400115</t>
  </si>
  <si>
    <t>športové poreby</t>
  </si>
  <si>
    <t>52190871</t>
  </si>
  <si>
    <t>FIT line s.r.o.</t>
  </si>
  <si>
    <t>IDV20240006</t>
  </si>
  <si>
    <t>Dohoda o brigádnickej práci študentov za obdobie jún 2024</t>
  </si>
  <si>
    <t xml:space="preserve"> mzdy vyplatené zamestnancom 
počet fyzických osôb :11
obdobie :jún</t>
  </si>
  <si>
    <t>mzdy os.1-11</t>
  </si>
  <si>
    <t xml:space="preserve"> odvody zamestnávateľa
počet fyzických osôb :14
obdobie :jún</t>
  </si>
  <si>
    <t>odvody os1-14</t>
  </si>
  <si>
    <t>DF20240383</t>
  </si>
  <si>
    <t>činnosť športového odborníka za obdobie jún 2024</t>
  </si>
  <si>
    <t>f - biatlon - 20 % navýšenie</t>
  </si>
  <si>
    <t>DF20240364</t>
  </si>
  <si>
    <t>24002</t>
  </si>
  <si>
    <t>organizácia podujatia 1. kolo Viessmann pohár v letnom biatlone 2024 v kategórií žiaci v dňoch 8.6.2024 - 9.6.2024</t>
  </si>
  <si>
    <t>52394930</t>
  </si>
  <si>
    <t>Športový klub bežeckého lyžovania a biatlonu Ružomberok</t>
  </si>
  <si>
    <t>DF20240363</t>
  </si>
  <si>
    <t>24001</t>
  </si>
  <si>
    <t>preteky laserový biatlon v areáli Liptovská Štiavnica, termín konania pretekov: 18.5.2024</t>
  </si>
  <si>
    <t>245049</t>
  </si>
  <si>
    <t>25-2024</t>
  </si>
  <si>
    <t xml:space="preserve">Pracovná cesta
Názov: Zahraničné sústredenie
Termín 10.6.-23.6.2024
Miesto -Ramsau am Dachstein , Nemecko
Spôsob dopravy (napr. letecky): autom
Počet všetkých osôb na pracovnej ceste 8
ztoho:                                                               - tréneri: 2
športovci:1                                                                                                          
Ubytovanie:  3 osoby      </t>
  </si>
  <si>
    <t>U4183625</t>
  </si>
  <si>
    <t>Großegger Michael</t>
  </si>
  <si>
    <t>245047</t>
  </si>
  <si>
    <t>21/24</t>
  </si>
  <si>
    <t xml:space="preserve">Pracovná cesta
Názov: Zahraničné sústredenie
Termín 10.6.-23.6.2024
Miesto -Ramsau am Dachstein , Nemecko
Spôsob dopravy (napr. letecky): autom
Počet všetkých osôb na pracovnej ceste 8
ztoho:                                                               - tréneri: 2
športovci:6                                                                                                          
Ubytovanie:  2 osoby      </t>
  </si>
  <si>
    <t>U73696468</t>
  </si>
  <si>
    <t>Henri &amp; Ingeborg Lackner Vermietungs KG</t>
  </si>
  <si>
    <t>245048</t>
  </si>
  <si>
    <t>122024</t>
  </si>
  <si>
    <t xml:space="preserve">Pracovná cesta
Názov: Zahraničné sústredenie
Termín 10.6.-23.6.2024
Miesto -Ramsau am Dachstein , Nemecko
Spôsob dopravy (napr. letecky): autom
Počet všetkých osôb na pracovnej ceste 8
ztoho:                                                               - tréneri: 2
športovci:1                                                                                                          
Ubytovanie:  1 osoba      </t>
  </si>
  <si>
    <t xml:space="preserve">Pracovná cesta
Názov: Zahraničné sústredenie
Termín 10.6.-23.6.2024
Miesto -Ramsau am Dachstein , Nemecko
Spôsob dopravy (napr. letecky): autom
Počet všetkých osôb na pracovnej ceste 8
ztoho:                                                               - tréneri: 2
športovci:1                                                                                                          
Ubytovanie:  2 osoby      </t>
  </si>
  <si>
    <t>IDX06014</t>
  </si>
  <si>
    <t xml:space="preserve">Pracovná cesta
Názov: Zahraničné sústredenie
Termín 10.6.-23.6.2024
Miesto -Ramsau am Dachstein , Nemecko
Spôsob dopravy (napr. letecky): autom
Počet všetkých osôb na pracovnej ceste 8
ztoho:                                                               - tréneri: 2
športovci:1                                                                                                          
Lanovka:  2 osoby      </t>
  </si>
  <si>
    <t>U30083003</t>
  </si>
  <si>
    <t xml:space="preserve"> Planai - Hochwurzen - Bahnen Gesellschaft m.b.H.</t>
  </si>
  <si>
    <t xml:space="preserve">Pracovná cesta
Názov: Zahraničné sústredenie
Termín 10.6.-23.6.2024
Miesto -Ramsau am Dachstein , Nemecko
Spôsob dopravy (napr. letecky): autom
Počet všetkých osôb na pracovnej ceste 8
ztoho:                                                               - tréneri: 2
športovci:1                                                                                                          
Lanovka:  1 osoba      </t>
  </si>
  <si>
    <t>d - Kapustová Ema</t>
  </si>
  <si>
    <t>IDX07010</t>
  </si>
  <si>
    <t>čistička vzduchu</t>
  </si>
  <si>
    <t>36562939</t>
  </si>
  <si>
    <t>Alza.sk s. r. o.</t>
  </si>
  <si>
    <t>245053</t>
  </si>
  <si>
    <t>240200372</t>
  </si>
  <si>
    <t>výživové doplnky</t>
  </si>
  <si>
    <t>29294851</t>
  </si>
  <si>
    <t>VITAR Sport, s.r.o.</t>
  </si>
  <si>
    <t>DF20240411</t>
  </si>
  <si>
    <t>240101531</t>
  </si>
  <si>
    <t>testovacie prúžky pre Lactate</t>
  </si>
  <si>
    <t>36380725</t>
  </si>
  <si>
    <t>Mixxer Medical s.r.o.</t>
  </si>
  <si>
    <t>DF20240408</t>
  </si>
  <si>
    <t>202452406</t>
  </si>
  <si>
    <t>36515388</t>
  </si>
  <si>
    <t>UNIZDRAV Prešov, s.r.o.</t>
  </si>
  <si>
    <t>245055</t>
  </si>
  <si>
    <t>1241106303</t>
  </si>
  <si>
    <t>00664405</t>
  </si>
  <si>
    <t>PENCO spol. s r.o.</t>
  </si>
  <si>
    <t>DF20240378</t>
  </si>
  <si>
    <t>2024/012</t>
  </si>
  <si>
    <t>trénerské služby za obdobie jún 2024</t>
  </si>
  <si>
    <t>DF20240404</t>
  </si>
  <si>
    <t>142024</t>
  </si>
  <si>
    <t>41879791</t>
  </si>
  <si>
    <t>Michal Malák</t>
  </si>
  <si>
    <t>DF20240397</t>
  </si>
  <si>
    <t>2024095</t>
  </si>
  <si>
    <t>poskytovanie služieb zodpovednej osoby za mesiac júl 2024</t>
  </si>
  <si>
    <t>DF20240371</t>
  </si>
  <si>
    <t>2024/06/02</t>
  </si>
  <si>
    <t>doprava, obsluha a prevádzkovanie časomiery počas podujatia 1. kola Viessman pohára v letnom biatlone dospelých, konaného v dňoch 15.-16.6.2024 na Králikoch</t>
  </si>
  <si>
    <t>DF20240372</t>
  </si>
  <si>
    <t>2024/06/03</t>
  </si>
  <si>
    <t>doprava, obsluha a prevádzkovanie časomiery počas podujatia 1. kola Viessman pohára v letnom biatlone žiakov, konaného v dňoch 22.-23.6.2024 v Čiernom Balogu</t>
  </si>
  <si>
    <t>IDX06018</t>
  </si>
  <si>
    <t>TŠ/2024/01</t>
  </si>
  <si>
    <t>Zmluva o príprave talentovaného športovca za obdobie jún 2024</t>
  </si>
  <si>
    <t>Martin Cienik</t>
  </si>
  <si>
    <t>IDX06019</t>
  </si>
  <si>
    <t>TŠ/2024/02</t>
  </si>
  <si>
    <t>Sebastián Ilavský</t>
  </si>
  <si>
    <t>IDX06020</t>
  </si>
  <si>
    <t>TŠ/2024/03</t>
  </si>
  <si>
    <t>IDX06021</t>
  </si>
  <si>
    <t>TŠ/2024/04</t>
  </si>
  <si>
    <t>Veronika Michalechová</t>
  </si>
  <si>
    <t>IDX06023</t>
  </si>
  <si>
    <t>TŠ/2024/06</t>
  </si>
  <si>
    <t>Šimon Adamov</t>
  </si>
  <si>
    <t>IDX06022</t>
  </si>
  <si>
    <t>TŠ/2024/05</t>
  </si>
  <si>
    <t>Matej Badáň</t>
  </si>
  <si>
    <t>IDX06001</t>
  </si>
  <si>
    <t>Diety</t>
  </si>
  <si>
    <t>Lukáš Daubner</t>
  </si>
  <si>
    <t>DF20240415</t>
  </si>
  <si>
    <t>FV20240002</t>
  </si>
  <si>
    <t>3 doklady</t>
  </si>
  <si>
    <t>refundácia nákladov - strava, ubytovanie, športový materiál</t>
  </si>
  <si>
    <t>DF20240425</t>
  </si>
  <si>
    <t>činnosť športového odborníka za obdobie júl 2024</t>
  </si>
  <si>
    <t>DF20240423</t>
  </si>
  <si>
    <t>2024/09</t>
  </si>
  <si>
    <t>prevádzkovanie NBC Osrblie za obdobie júl 2024</t>
  </si>
  <si>
    <t>DF20240424</t>
  </si>
  <si>
    <t>10202405</t>
  </si>
  <si>
    <t>DF20240419</t>
  </si>
  <si>
    <t>240101582</t>
  </si>
  <si>
    <t>IDV20240007</t>
  </si>
  <si>
    <t>Dohoda o brigádnickej práci študentov za obdobie júl 2024</t>
  </si>
  <si>
    <t>Dohoda o pracovnej činnosti za obdobie júl 2024</t>
  </si>
  <si>
    <t>Tamara Molentová</t>
  </si>
  <si>
    <t xml:space="preserve"> mzdy vyplatené osobám 
počet fyzických osôb :17
obdobie :júl</t>
  </si>
  <si>
    <t>osoba1-17</t>
  </si>
  <si>
    <t xml:space="preserve"> odvody do fondov
počet fyzických osôb :23
obdobie :júl </t>
  </si>
  <si>
    <t>osoba 1-23</t>
  </si>
  <si>
    <t>DF20240437</t>
  </si>
  <si>
    <t>09/2024</t>
  </si>
  <si>
    <t>adiministratívne služby za obdobie júl 2024</t>
  </si>
  <si>
    <t>DF20240422</t>
  </si>
  <si>
    <t>102024117</t>
  </si>
  <si>
    <t>spracovanie personalistiky, miezd, vykazníctva za obdobie júl 2024, vedenie účtovníctva, evidencie DPH, daňové priznanie na DPH, vyúčtovanie dotácií z MŠ SR za obdobie júl 2024</t>
  </si>
  <si>
    <t>DF20240449</t>
  </si>
  <si>
    <t>2024059</t>
  </si>
  <si>
    <t>17993059</t>
  </si>
  <si>
    <t>Mgr. Marian Macho m m - sports</t>
  </si>
  <si>
    <t>DF20240452</t>
  </si>
  <si>
    <t>301/24</t>
  </si>
  <si>
    <t xml:space="preserve">Pracovná cesta
Názov: MS v Letnom biatlone
Termín 19.8.-26.8.2024
Miesto -Otepää , Estónsko
Spôsob dopravy (napr. letecky): letecky
Počet všetkých osôb na pracovnej ceste 23
ztoho:                                                               - tréneri: 4
športovci: 17                                              média: 1                                                  Fyzioterapeut: 1                                                                                                     
Letenky:  19 osob      </t>
  </si>
  <si>
    <t>TRAVELFUN, s.r.o.</t>
  </si>
  <si>
    <t>DF20240407</t>
  </si>
  <si>
    <t>20240013</t>
  </si>
  <si>
    <t xml:space="preserve">Pracovná cesta
Názov: Sústredenie
Termín 1.7.-15.7.2024
Miesto -Osrblie, Slovensko
Spôsob dopravy (napr. letecky): autom
Počet všetkých osôb na pracovnej ceste 3
ztoho:                                                               - tréneri: 1
športovci: 2                                                                                                                                                                                               
Ubytovanie:  3 osoby      </t>
  </si>
  <si>
    <t>DF20240406</t>
  </si>
  <si>
    <t>202400147</t>
  </si>
  <si>
    <t xml:space="preserve">Pracovná cesta
Názov: Sústredenie
Termín 1.7.-15.7.2024
Miesto -Osrblie, Slovensko
Spôsob dopravy (napr. letecky): autom
Počet všetkých osôb na pracovnej ceste 3
ztoho:                                                               - tréneri: 1
športovci: 2                                                                                                                                                                                               
Strava:  3 osoby      </t>
  </si>
  <si>
    <t>36780979</t>
  </si>
  <si>
    <t>PERLA GASTRO, s.r.o.</t>
  </si>
  <si>
    <t>d - Remeňová Mária</t>
  </si>
  <si>
    <t>245059</t>
  </si>
  <si>
    <t>22400111</t>
  </si>
  <si>
    <t xml:space="preserve">Pracovná cesta
Názov: Sústredenie
Termín 28.7.-4.8.2024
Miesto -Nové Mesto na Morave, Česko
Spôsob dopravy (napr. letecky): autom
Počet všetkých osôb na pracovnej ceste 3
ztoho:                                                               - tréneri: 1
športovci: 2                                                                                                                                                                                               
Ubytovanie:  3 osoby      </t>
  </si>
  <si>
    <t>44963378</t>
  </si>
  <si>
    <t>ENPEKA a.s.</t>
  </si>
  <si>
    <t>245067</t>
  </si>
  <si>
    <t>20240121</t>
  </si>
  <si>
    <t xml:space="preserve">Pracovná cesta
Názov: Sústredenie
Termín 29.7.-7.8.2024
Miesto -Nové Mesto na Morave, Česko
Spôsob dopravy (napr. letecky): autom
Počet všetkých osôb na pracovnej ceste 3
ztoho:                                                               - tréneri: 1
športovci: 2                                                                                                                                                                                               
Strelnica    </t>
  </si>
  <si>
    <t>43378480</t>
  </si>
  <si>
    <t>SPORTOVNÍ KLUB NOVÉ MĚSTO NA MORAVĚ z.s.</t>
  </si>
  <si>
    <t>DF20240451</t>
  </si>
  <si>
    <t>072024</t>
  </si>
  <si>
    <t xml:space="preserve">zabezpečenie systému HoRa SVK - pohár v biatlone </t>
  </si>
  <si>
    <t>46154655</t>
  </si>
  <si>
    <t>Peter Kobela</t>
  </si>
  <si>
    <t>DF20240436</t>
  </si>
  <si>
    <t>VF24/002</t>
  </si>
  <si>
    <t>Organizácia podujatia 1.kola Viessmann pohára v letnom biatlone, konanom 15.-16.6.2024 na Králikoch</t>
  </si>
  <si>
    <t>17060117</t>
  </si>
  <si>
    <t>DF20240414</t>
  </si>
  <si>
    <t>240100001</t>
  </si>
  <si>
    <t>silový tréning v tréningovom centre 85 za obdobie máj, jún 2024</t>
  </si>
  <si>
    <t>56044585</t>
  </si>
  <si>
    <t>PROFI SPORT TRAINING s.r.o.</t>
  </si>
  <si>
    <t>IDX08004</t>
  </si>
  <si>
    <t>refundácia nákladov - hrudný pás POLAR</t>
  </si>
  <si>
    <t>Martin Otčenáš</t>
  </si>
  <si>
    <t>IDX08029</t>
  </si>
  <si>
    <t>22</t>
  </si>
  <si>
    <t xml:space="preserve">Pracovná cesta
Názov: MS v Letnom biatlone
Termín 19.8.-26.8.2024
Miesto -Otepää , Estónsko
Spôsob dopravy (napr. letecky): letecky
Počet všetkých osôb na pracovnej ceste 23
ztoho:                                                               - tréneri: 4
športovci: 17                                              média: 1                                                  Fyzioterapeut: 1                                                                                                     
Ubytovanie: 23 osob      </t>
  </si>
  <si>
    <t>DF20240435</t>
  </si>
  <si>
    <t>2024/015</t>
  </si>
  <si>
    <t>trénerské služby za obdobie júl 2024</t>
  </si>
  <si>
    <t>432236278</t>
  </si>
  <si>
    <t>DF20240430</t>
  </si>
  <si>
    <t>182024</t>
  </si>
  <si>
    <t>IDX07015</t>
  </si>
  <si>
    <t>Zmluva o príprave talentovaného športovca za obdobie júl 2024</t>
  </si>
  <si>
    <t>IDX07016</t>
  </si>
  <si>
    <t>IDX07017</t>
  </si>
  <si>
    <t>IDX07018</t>
  </si>
  <si>
    <t>IDX07019</t>
  </si>
  <si>
    <t>IDX07020</t>
  </si>
  <si>
    <t>IDX08014</t>
  </si>
  <si>
    <t>13823</t>
  </si>
  <si>
    <t xml:space="preserve">Pracovná cesta
Názov: Zahraničné sústredenie
Termín 17.6.-28.6.2024
Miesto -Lenzerheide, Švajčiarsko
Spôsob dopravy (napr. letecky): autom
Počet všetkých osôb na pracovnej ceste 4
ztoho:                                                               - tréneri: 1
športovci: 3                                                                                                          
Strelnica    </t>
  </si>
  <si>
    <t>Kappler Gastro AG, Biathlon Arena Lenzerheide</t>
  </si>
  <si>
    <t>DF20240479</t>
  </si>
  <si>
    <t>202416</t>
  </si>
  <si>
    <t xml:space="preserve">Pracovná cesta
Názov: Sústredenie
Termín 9.8.-11.8.2024
Miesto -Osrblie, Slovensko
Spôsob dopravy (napr. letecky): autom
Počet všetkých osôb na pracovnej ceste 2
ztoho:                                                              
športovci: 2                                                                                                                                                                                               
Ubytovanie:  2 osoby      </t>
  </si>
  <si>
    <t>31936938</t>
  </si>
  <si>
    <t>Klub biatlonu Valaská - Osrblie</t>
  </si>
  <si>
    <t>245066</t>
  </si>
  <si>
    <t>30-2024</t>
  </si>
  <si>
    <t xml:space="preserve">Pracovná cesta
Názov: Zahraničné sústredenie
Termín 27.7.-8.8.2024
Miesto -Ramsau am Dachstein , Nemecko
Spôsob dopravy (napr. letecky): autom
Počet všetkých osôb na pracovnej ceste 6
ztoho:                                                               - tréneri: 1
športovci: 5                                                                                                          
Ubytovanie:  2 osoby      </t>
  </si>
  <si>
    <t>U74183625</t>
  </si>
  <si>
    <t xml:space="preserve">Pracovná cesta
Názov: Zahraničné sústredenie
Termín 27.7.-8.8.2024
Miesto -Ramsau am Dachstein , Nemecko
Spôsob dopravy (napr. letecky): autom
Počet všetkých osôb na pracovnej ceste 6
ztoho:                                                               - tréneri: 1
športovci: 5                                                                                                          
Ubytovanie:  1 osoby      </t>
  </si>
  <si>
    <t>245069</t>
  </si>
  <si>
    <t>FV24002564</t>
  </si>
  <si>
    <t>ATEX- spol. s r.o.</t>
  </si>
  <si>
    <t>8208006</t>
  </si>
  <si>
    <t>2 doklady</t>
  </si>
  <si>
    <t>refundácia nákladov - regenerácia</t>
  </si>
  <si>
    <t>245065</t>
  </si>
  <si>
    <t>202400161</t>
  </si>
  <si>
    <t xml:space="preserve">Pracovná cesta
Názov: Zahraničné sústredenie
Termín 27.7.-8.8.2024
Miesto -Ramsau am Dachstein , Nemecko
Spôsob dopravy (napr. letecky): autom
Počet všetkých osôb na pracovnej ceste 6
ztoho:                                                               - tréneri: 1
športovci: 5                                                                                                          
Strelnica:  1 osoby      </t>
  </si>
  <si>
    <t xml:space="preserve">Pracovná cesta
Názov: Zahraničné sústredenie
Termín 27.7.-8.8.2024
Miesto -Ramsau am Dachstein , Nemecko
Spôsob dopravy (napr. letecky): autom
Počet všetkých osôb na pracovnej ceste 6
ztoho:                                                               - tréneri: 1
športovci: 5                                                                                                          
Strelnica :  3 osoby      </t>
  </si>
  <si>
    <t>DF20240453</t>
  </si>
  <si>
    <t>202417</t>
  </si>
  <si>
    <t>organizovanie podujatia 1. kolo Viessmann pohár v biatlone na KL v kategórií dorastu a dospelých v dňoch 10.-11.8.2024 v NBC Osrblie</t>
  </si>
  <si>
    <t>DF20240459</t>
  </si>
  <si>
    <t>311/24</t>
  </si>
  <si>
    <t xml:space="preserve">Pracovná cesta
Názov: MS v Letnom biatlone
Termín 19.8.-26.8.2024
Miesto -Otepää , Estónsko
Spôsob dopravy (napr. letecky): letecky
Počet všetkých osôb na pracovnej ceste 23
ztoho:                                                               - tréneri: 4
športovci: 17                                              média: 1                                                  Fyzioterapeut: 1                                                                                                     
Prevoz : 3 zbrane      </t>
  </si>
  <si>
    <t>245061</t>
  </si>
  <si>
    <t>21245</t>
  </si>
  <si>
    <t xml:space="preserve">Pracovná cesta
Názov: Zahraničné sústredenie
Termín 23.7.-7.8.2024
Miesto -Obertilliach, Rakúsko
Spôsob dopravy (napr. letecky): autom
Počet všetkých osôb na pracovnej ceste 11
ztoho:                                                               - tréneri: 3
športovci: 7                                    fyzioterapeut: 1                                                                                                          
Ubytovanie :  3 osoby      </t>
  </si>
  <si>
    <t>Lugger Josef jun</t>
  </si>
  <si>
    <t>245062</t>
  </si>
  <si>
    <t>21246</t>
  </si>
  <si>
    <t>245063</t>
  </si>
  <si>
    <t>21244</t>
  </si>
  <si>
    <t xml:space="preserve">Pracovná cesta
Názov: Zahraničné sústredenie
Termín 23.7.-7.8.2024
Miesto -Obertilliach, Rakúsko
Spôsob dopravy (napr. letecky): autom
Počet všetkých osôb na pracovnej ceste 11
ztoho:                                                               - tréneri: 3
športovci: 7                                    fyzioterapeut: 1                                                                                                          
Ubytovanie :  1 osoba      </t>
  </si>
  <si>
    <t>245064</t>
  </si>
  <si>
    <t>2024185</t>
  </si>
  <si>
    <t xml:space="preserve">Pracovná cesta
Názov: Zahraničné sústredenie
Termín 23.7.-7.8.2024
Miesto -Obertilliach, Rakúsko
Spôsob dopravy (napr. letecky): autom
Počet všetkých osôb na pracovnej ceste 11
ztoho:                                                               - tréneri: 3
športovci: 7                                    fyzioterapeut: 1                                                                                                          
Strelnica      </t>
  </si>
  <si>
    <t>U55455402</t>
  </si>
  <si>
    <t>Langlauf- u. Biathlonzentrum Osttirol Ges.m.b.H.</t>
  </si>
  <si>
    <t xml:space="preserve">Pracovná cesta
Názov: Zahraničné sústredenie
Termín 23.7.-7.8.2024
Miesto -Obertilliach, Rakúsko
Spôsob dopravy (napr. letecky): autom
Počet všetkých osôb na pracovnej ceste 11
ztoho:                                                               - tréneri: 3
športovci: 7                                    fyzioterapeut: 1                                                                                                          
Strelnica       </t>
  </si>
  <si>
    <t xml:space="preserve">Pracovná cesta
Názov: Zahraničné sústredenie
Termín 23.7.-7.8.2024
Miesto -Obertilliach, Rakúsko
Spôsob dopravy (napr. letecky): autom
Počet všetkých osôb na pracovnej ceste 11
ztoho:                                                               - tréneri: 3
športovci: 7                                    fyzioterapeut: 1                                                                                                          
Strelnica    </t>
  </si>
  <si>
    <t>IDV20240008</t>
  </si>
  <si>
    <t>Dohoda o brigádnickej práci študentov za obdobie august 2024</t>
  </si>
  <si>
    <t>Eliška Smarkoňová</t>
  </si>
  <si>
    <t>Dohoda o pracovnej činnosti za obdobie august 2024</t>
  </si>
  <si>
    <t>Bc. Júlia Machyniaková</t>
  </si>
  <si>
    <t>Martin Maťko</t>
  </si>
  <si>
    <t>Čisté mzdy vyplatené zamestnancom
počet fyzických osôb :6
obdobie :august</t>
  </si>
  <si>
    <t>os.1-6</t>
  </si>
  <si>
    <t>Odvody 
počet fyzických osôb :14
obdobie:august</t>
  </si>
  <si>
    <t>os.1-14</t>
  </si>
  <si>
    <t>DF20240477</t>
  </si>
  <si>
    <t>10/2024</t>
  </si>
  <si>
    <t>adiministratívne služby za obdobie august 2024</t>
  </si>
  <si>
    <t>DF20240467</t>
  </si>
  <si>
    <t>102024136</t>
  </si>
  <si>
    <t>spracovanie personalistiky, miezd, vykazníctva za obdobie august 2024, vedenie účtovníctva, evidencie DPH, daňové priznanie na DPH, vyúčtovanie dotácií z MŠ SR za obdobie august 2024</t>
  </si>
  <si>
    <t>DF20240476</t>
  </si>
  <si>
    <t>2024/10</t>
  </si>
  <si>
    <t>prevádzkovanie NBC Osrblie za obdobie august 2024</t>
  </si>
  <si>
    <t>DF20240466</t>
  </si>
  <si>
    <t>10202406</t>
  </si>
  <si>
    <t>DF20240499</t>
  </si>
  <si>
    <t>092024</t>
  </si>
  <si>
    <t>zabezpečenie systému HoRa SVK - pohár v biatlone, doprava</t>
  </si>
  <si>
    <t>DF20240474</t>
  </si>
  <si>
    <t>2024008</t>
  </si>
  <si>
    <t>činnosť športového odborníka za obdobie august 2024</t>
  </si>
  <si>
    <t>DF20240481</t>
  </si>
  <si>
    <t>007/2024</t>
  </si>
  <si>
    <t>organizácia podujatia 2. kolo Viessmann pohár v letnom biatlone 2024 v doraste a dospelých, rýchlostné preteky a vytrvalostné preteky 3. kolo Viessmann pohár v letnom biatlone 2024 v kategórii žiackych rýchlostných pretekoch a MS Slovenska preteky s hromadným štartom</t>
  </si>
  <si>
    <t>DF20240486</t>
  </si>
  <si>
    <t>240103389</t>
  </si>
  <si>
    <t>46186450</t>
  </si>
  <si>
    <t>VELON s. r. o.</t>
  </si>
  <si>
    <t>DF20240497</t>
  </si>
  <si>
    <t>2416949</t>
  </si>
  <si>
    <t xml:space="preserve">Pracovná cesta
Názov: Zahraničné sústredenie
Termín 10.9.-25.9.2024
Miesto -Livigno , Taliansko
Spôsob dopravy (napr. letecky): autom
Počet všetkých osôb na pracovnej ceste 4
ztoho:                                                               - tréneri: 1
športovci:3                                                                                                          
Strava   </t>
  </si>
  <si>
    <t>DF20240498</t>
  </si>
  <si>
    <t>VRG-SK-24.0385</t>
  </si>
  <si>
    <t>tovar na zasnežovaciu techniku</t>
  </si>
  <si>
    <t>36411922</t>
  </si>
  <si>
    <t>TECHNOALPIN EAST EUROPE, s.r.o.</t>
  </si>
  <si>
    <t>IDX08020</t>
  </si>
  <si>
    <t>Zmluva o príprave talentovaného športovca za obdobie august 2024</t>
  </si>
  <si>
    <t>IDX08021</t>
  </si>
  <si>
    <t>IDX08022</t>
  </si>
  <si>
    <t>IDX08024</t>
  </si>
  <si>
    <t>IDX08025</t>
  </si>
  <si>
    <t>IDX08023</t>
  </si>
  <si>
    <t>DF20240505</t>
  </si>
  <si>
    <t>FV20240003</t>
  </si>
  <si>
    <t>laserové preteky vletnom biatlone</t>
  </si>
  <si>
    <t>DF20240465</t>
  </si>
  <si>
    <t>2024037</t>
  </si>
  <si>
    <t>prenájom mikrobusu zo dňa 19.8.2024 a 26.8.2024</t>
  </si>
  <si>
    <t>245073</t>
  </si>
  <si>
    <t>311240003</t>
  </si>
  <si>
    <t>Stojan na bežecké lyže</t>
  </si>
  <si>
    <t>Agro Žamberk a.s.</t>
  </si>
  <si>
    <t>d - Bátovská Fialková Paulína</t>
  </si>
  <si>
    <t>DF20240496</t>
  </si>
  <si>
    <t>20240184</t>
  </si>
  <si>
    <t>31601987</t>
  </si>
  <si>
    <t>AKOLA, s.r.o.</t>
  </si>
  <si>
    <t>DF20240513</t>
  </si>
  <si>
    <t>102024</t>
  </si>
  <si>
    <t>DF20240482</t>
  </si>
  <si>
    <t>009/2024</t>
  </si>
  <si>
    <t>refundácia nákladov - športové potreby</t>
  </si>
  <si>
    <t>DF20240448</t>
  </si>
  <si>
    <t>240308183</t>
  </si>
  <si>
    <t>Vyšerenia - Paulína Bátovská Fialková</t>
  </si>
  <si>
    <t>31647758</t>
  </si>
  <si>
    <t>Unilabs Slovensko, s. r. o.</t>
  </si>
  <si>
    <t>d - Kuzminová Anastasiya</t>
  </si>
  <si>
    <t>245058</t>
  </si>
  <si>
    <t>21128</t>
  </si>
  <si>
    <t>517661</t>
  </si>
  <si>
    <t>SRB Skiroller GmbH</t>
  </si>
  <si>
    <t xml:space="preserve">Pracovná cesta
Názov: Zahraničné sústredenie
Termín 10.6.-23.6.2024
Miesto -Ramsau am Dachstein , Nemecko
Spôsob dopravy (napr. letecky): autom
Počet všetkých osôb na pracovnej ceste 8
ztoho:                                                               - tréneri: 2
športovci:6                                                                                                          
Prenájom biatlonového areálu    </t>
  </si>
  <si>
    <t>DF20240394</t>
  </si>
  <si>
    <t>240103268</t>
  </si>
  <si>
    <t>DF20240432</t>
  </si>
  <si>
    <t>2024050</t>
  </si>
  <si>
    <t>MARWE - kolieskové lyže Skating 620 XC Endurance Medium, MARWE - vak na kolieskové lyže</t>
  </si>
  <si>
    <t>DF20240327</t>
  </si>
  <si>
    <t>240103203</t>
  </si>
  <si>
    <t>DF20240516</t>
  </si>
  <si>
    <t>20240248</t>
  </si>
  <si>
    <t>servis motorového vozidla Citroen Jumper BB036GG</t>
  </si>
  <si>
    <t>50797000</t>
  </si>
  <si>
    <t>Services J.S. s.r.o.</t>
  </si>
  <si>
    <t>DF20240475</t>
  </si>
  <si>
    <t>302024</t>
  </si>
  <si>
    <t>trénerské služby za obdobie august 2024</t>
  </si>
  <si>
    <t>DF20240470</t>
  </si>
  <si>
    <t>2024/018</t>
  </si>
  <si>
    <t>245070</t>
  </si>
  <si>
    <t>7241152589</t>
  </si>
  <si>
    <t>49970321</t>
  </si>
  <si>
    <t>ALPINE PRO, a.s.</t>
  </si>
  <si>
    <t>DF20240485</t>
  </si>
  <si>
    <t>1032024</t>
  </si>
  <si>
    <t>diopter Gehmann 2ks, závažie na hlaveň 100g 1ks, závažie na kontrolu spúšte 500g 1ks, manžeta neoprén Ahg 2ks</t>
  </si>
  <si>
    <t>46397931</t>
  </si>
  <si>
    <t>Miroslav Jahvodka</t>
  </si>
  <si>
    <t>DF20240512</t>
  </si>
  <si>
    <t>115511/24</t>
  </si>
  <si>
    <t>FO-TDC18/4lBASIC AKKU SKRUTKOVAČ - 2ks</t>
  </si>
  <si>
    <t>48185621</t>
  </si>
  <si>
    <t>twd SK, s.r.o.</t>
  </si>
  <si>
    <t>DF20240543</t>
  </si>
  <si>
    <t>2024/09/03</t>
  </si>
  <si>
    <t>doprava, obsluha a prevádzkovanie časomiery počas podujatia Majstrovstiev SR v letnom biatlone dospelých a žiactva, konaného v dňoch 28.-29.9.2024 v Revúcej</t>
  </si>
  <si>
    <t>DF20240544</t>
  </si>
  <si>
    <t>2024/09/02</t>
  </si>
  <si>
    <t>doprava, obsluha a prevádzkovanie časomiery počas podujatia Majstrovstiev SR v letnom biatlone dospelých na KL, konaného v dňoch 21.-22.9.2024 v Osrbi</t>
  </si>
  <si>
    <t>DF20240514</t>
  </si>
  <si>
    <t>0074/2024</t>
  </si>
  <si>
    <t>zdravotná asistenčná služba</t>
  </si>
  <si>
    <t>00416045</t>
  </si>
  <si>
    <t>Slovenský Červený kríž, územný spolok Banská Bystrica</t>
  </si>
  <si>
    <t>DF20240515</t>
  </si>
  <si>
    <t>241026</t>
  </si>
  <si>
    <t>Pracovná cesta -strava, ubytovanie
Názov : Viessmann pohár, CERC,MSR
Termín :9.-11.8.2024,6-8.9.2024,20.-22.9.2024
Miesto :Osrblie
Počet všetkých osôb na pracovnej ceste 4
z toho:1koordinátor,3 časomiera</t>
  </si>
  <si>
    <t>50476572</t>
  </si>
  <si>
    <t>WF dream, s.r.o.</t>
  </si>
  <si>
    <t>DF20240525</t>
  </si>
  <si>
    <t>10202407</t>
  </si>
  <si>
    <t>prevádzkovanie NBC Osrblie za obdobie september 2024</t>
  </si>
  <si>
    <t>DF20240523</t>
  </si>
  <si>
    <t>2024/11</t>
  </si>
  <si>
    <t>DF20240524</t>
  </si>
  <si>
    <t>56446322</t>
  </si>
  <si>
    <t>Jozef Kubaško</t>
  </si>
  <si>
    <t>IDV20240009</t>
  </si>
  <si>
    <t>Dohoda o pracovnej činnosti za obdobie september 2024</t>
  </si>
  <si>
    <t>Dohoda o brigádnickej práci študentov za obdobie september 2024</t>
  </si>
  <si>
    <t>mzdy vyplatené  zamestnancom 
počet fyzických osôb:7
obdobie :september</t>
  </si>
  <si>
    <t>mzdy os.1-7</t>
  </si>
  <si>
    <t>Odvody fyzických osôb :14
obdobie :september</t>
  </si>
  <si>
    <t>DF20240560</t>
  </si>
  <si>
    <t>VRG-SK-24.0518</t>
  </si>
  <si>
    <t xml:space="preserve">servis a údržba ratratku </t>
  </si>
  <si>
    <t>DF20240532</t>
  </si>
  <si>
    <t>42024</t>
  </si>
  <si>
    <t>trénerské služby za obdobie jún, júl, august a september 2024</t>
  </si>
  <si>
    <t>d - Remeňová Zuzana</t>
  </si>
  <si>
    <t>DF20240570</t>
  </si>
  <si>
    <t>2419036</t>
  </si>
  <si>
    <t xml:space="preserve">Pracovná cesta
Názov: Zahraničné sústredenie
Termín 9.10.-24.10.2024
Miesto -Ramsau am Dachstein , Nemecko
Spôsob dopravy (napr. letecky): autom
Počet všetkých osôb na pracovnej ceste 5
ztoho:                                                               - tréneri: 1
športovci:3                                           fyzioterapeut: 1                                                                                                   
Strava  </t>
  </si>
  <si>
    <t>DF20240531</t>
  </si>
  <si>
    <t>2462290004</t>
  </si>
  <si>
    <t>vyšetrenie - krvné testy za obdobie september 2024</t>
  </si>
  <si>
    <t>45594929</t>
  </si>
  <si>
    <t>Nemocnica AGEL Zvolen a.s.</t>
  </si>
  <si>
    <t>DF20240553</t>
  </si>
  <si>
    <t>11/2024</t>
  </si>
  <si>
    <t>adiministratívne služby za obdobie september 2024</t>
  </si>
  <si>
    <t>DF20240519</t>
  </si>
  <si>
    <t>2024001</t>
  </si>
  <si>
    <t>refundácia nákladov - športové oblečenie</t>
  </si>
  <si>
    <t>50075292</t>
  </si>
  <si>
    <t>KBT SPIŠ (Klub biatlonu a triatlonu SPIŠ)</t>
  </si>
  <si>
    <t>DF20240530</t>
  </si>
  <si>
    <t>4/2024</t>
  </si>
  <si>
    <t>refundácia nákladov - strelivo</t>
  </si>
  <si>
    <t>DF20240528</t>
  </si>
  <si>
    <t>1020240003</t>
  </si>
  <si>
    <t>6 dokladov</t>
  </si>
  <si>
    <t>refundácia nákladov - štartovné, športové oblečenie, výživové doplnky</t>
  </si>
  <si>
    <t>DF20240529</t>
  </si>
  <si>
    <t>1020240002</t>
  </si>
  <si>
    <t>refundácia nákladov - výživové doplnky, štartovné, regenerácia pre športovcov, športové oblečenie, športové potreby</t>
  </si>
  <si>
    <t>DF20240526</t>
  </si>
  <si>
    <t>2024009</t>
  </si>
  <si>
    <t>činnosť športového odborníka za obdobie september 2024</t>
  </si>
  <si>
    <t>DF20240521</t>
  </si>
  <si>
    <t>102024153</t>
  </si>
  <si>
    <t>spracovanie personalistiky, miezd, vykazníctva za obdobie september 2024, vedenie účtovníctva, evidencie DPH, daňové priznanie na DPH, vyúčtovanie dotácií z MŠ SR za obdobie september 2024</t>
  </si>
  <si>
    <t>a - biatlon - kapitálové transfery</t>
  </si>
  <si>
    <t>DF20240562</t>
  </si>
  <si>
    <t>2482400631</t>
  </si>
  <si>
    <t>Mercedes-Benz Sprinter 315 KA/4325</t>
  </si>
  <si>
    <t>36643947</t>
  </si>
  <si>
    <t>Motor-Car Banská Bystrica, spol. s r.o.</t>
  </si>
  <si>
    <t>245074</t>
  </si>
  <si>
    <t>FV24003042</t>
  </si>
  <si>
    <t>IDX10008</t>
  </si>
  <si>
    <t>Pracovná cesta
Názov: Zahraničné sústredenie
Termín 10.10.-25.10.2024
Miesto -Ramsau am Dachstein , Nemecko
Spôsob dopravy (napr. letecky): autom
Počet všetkých osôb na pracovnej ceste 3
ztoho:                                                               - tréneri: 1
športovci:1                                          fyzioterapeut: 1                                                                                                                                            
Strava diety pre 3 osoby</t>
  </si>
  <si>
    <t>IDX10020</t>
  </si>
  <si>
    <t xml:space="preserve">Pracovná cesta
Názov: Zahraničné sústredenie
Termín 9.10.-21.10.2024
Miesto -Ramsau am Dachstein , Nemecko
Spôsob dopravy (napr. letecky): autom
Počet všetkých osôb na pracovnej ceste 6
ztoho:                                                               - tréneri: 1
športovci:5                                                                                                                                             
Strava diety pre dvoch športovcov  </t>
  </si>
  <si>
    <t xml:space="preserve">Pracovná cesta
Názov: Zahraničné sústredenie
Termín 9.10.-21.10.2024
Miesto -Ramsau am Dachstein , Nemecko
Spôsob dopravy (napr. letecky): autom
Počet všetkých osôb na pracovnej ceste 6
ztoho:                                                               - tréneri: 1
športovci:5                                                                                                                                             
Strava diety pre 1 športovca a 1 trénera  </t>
  </si>
  <si>
    <t xml:space="preserve">Pracovná cesta
Názov: Zahraničné sústredenie
Termín 9.10.-21.10.2024
Miesto -Ramsau am Dachstein , Nemecko
Spôsob dopravy (napr. letecky): autom
Počet všetkých osôb na pracovnej ceste 6
ztoho:                                                               - tréneri: 1
športovci:5                                                                                                                                             
Strava diety pre 1 športovca   </t>
  </si>
  <si>
    <t>DF20240559</t>
  </si>
  <si>
    <t>24316779</t>
  </si>
  <si>
    <t>36293296</t>
  </si>
  <si>
    <t>KOMPAVA spol. s r. o.</t>
  </si>
  <si>
    <t>IDX10013</t>
  </si>
  <si>
    <t>3319/1024</t>
  </si>
  <si>
    <t>Pracovná cesta
Názov: Zahraničné sústredenie
Termín 10.10.-25.10.2024
Miesto -Ramsau am Dachstein , Nemecko
Spôsob dopravy (napr. letecky): autom
Počet všetkých osôb na pracovnej ceste 11
ztoho:                                                               - tréneri: 3
športovci:7                                          fyzioterapeut: 1                                                                                                                                            
Ubytovanie pre 7 osob</t>
  </si>
  <si>
    <t>Ferienzeit - Betriebsrat ENERGIE STEINMARK</t>
  </si>
  <si>
    <t>IDX10021</t>
  </si>
  <si>
    <t>03</t>
  </si>
  <si>
    <t>Pracovná cesta
Názov: Zahraničné sústredenie
Termín 1.11.-14.11.2024
Miesto -Livigno , Taliansko
Spôsob dopravy (napr. letecky): autom
Počet všetkých osôb na pracovnej ceste 4
ztoho:                                                               - tréneri: 1
športovci:3                                                                                                                                          
Ubytovanie 3 osoby</t>
  </si>
  <si>
    <t>Bromolini Barbara</t>
  </si>
  <si>
    <t>Pracovná cesta
Názov: Zahraničné sústredenie
Termín 1.11.-14.11.2024
Miesto -Livigno , Taliansko
Spôsob dopravy (napr. letecky): autom
Počet všetkých osôb na pracovnej ceste 4
ztoho:                                                               - tréneri: 1
športovci:3                                                                                                                                          
Ubytovanie 1 osoba</t>
  </si>
  <si>
    <t>245075</t>
  </si>
  <si>
    <t>240100040</t>
  </si>
  <si>
    <t xml:space="preserve">Pracovná cesta
Názov: Zahraničné sústredenie
Termín 16.9.-1.10.2024
Miesto -Nové Mesto na Morave/ Česko
Spôsob dopravy (napr. letecky): autom
Počet všetkých osôb na pracovnej ceste 1
ztoho:                                                               - 
športovci:1                                                                                                                                            
Ubytovanie 1 osoba   </t>
  </si>
  <si>
    <t>67516378</t>
  </si>
  <si>
    <t>Pavel Lorenc</t>
  </si>
  <si>
    <t>DF20240576</t>
  </si>
  <si>
    <t>240103450</t>
  </si>
  <si>
    <t>245076</t>
  </si>
  <si>
    <t>2024964</t>
  </si>
  <si>
    <t>prevoz terčov</t>
  </si>
  <si>
    <t>812283466</t>
  </si>
  <si>
    <t>HoRa Systemtechnik GmbH</t>
  </si>
  <si>
    <t>245077</t>
  </si>
  <si>
    <t>2024965</t>
  </si>
  <si>
    <t>oprava terčov - NBC Osrblie</t>
  </si>
  <si>
    <t>DF20240565</t>
  </si>
  <si>
    <t>54678293</t>
  </si>
  <si>
    <t>Mgr. Martin Otčenáš</t>
  </si>
  <si>
    <t>DF20240567</t>
  </si>
  <si>
    <t>DF20240569</t>
  </si>
  <si>
    <t>2024010</t>
  </si>
  <si>
    <t>DF20240581</t>
  </si>
  <si>
    <t>VF24/015</t>
  </si>
  <si>
    <t>refundácia nákladov - náboje, strava pre športovcov, športové potreby</t>
  </si>
  <si>
    <t>DF20240573</t>
  </si>
  <si>
    <t>20240009</t>
  </si>
  <si>
    <t>refundácia nákladov - výživové doplnky</t>
  </si>
  <si>
    <t>50753550</t>
  </si>
  <si>
    <t>ŠK DUKLA Banská Bystrica, o. z.</t>
  </si>
  <si>
    <t>DF20240580</t>
  </si>
  <si>
    <t>202421</t>
  </si>
  <si>
    <t>refundácia nákladov - športové potreby, náboje, strava pre športovcov</t>
  </si>
  <si>
    <t>DF20240585</t>
  </si>
  <si>
    <t>202422</t>
  </si>
  <si>
    <t>13 dokladov</t>
  </si>
  <si>
    <t>refundácia nákladov - športové potreby, výživové doplnky, náboje, bežky, štartovné</t>
  </si>
  <si>
    <t>DF20240579</t>
  </si>
  <si>
    <t>2419248</t>
  </si>
  <si>
    <t xml:space="preserve">Pracovná cesta
Názov: Domácé sústredenie
Termín 16.9.-1.10.2024
Miesto -Osrblie Slovenská republika
Spôsob dopravy (napr. letecky): autom
Počet všetkých osôb na pracovnej ceste 13
ztoho:                                                               - 
športovci:10                                                     tréneri: 2                                                      kuchár:1                                                                                                                                          
straca 13 osoba   </t>
  </si>
  <si>
    <t>DF20240549</t>
  </si>
  <si>
    <t>2024012</t>
  </si>
  <si>
    <t>trénerské služby za obdobie september 2024</t>
  </si>
  <si>
    <t>DF20240455</t>
  </si>
  <si>
    <t>094/2024</t>
  </si>
  <si>
    <t>športové potreby - pažba, mieridlá. zásobník, gumové priehľadítko, hlaveň</t>
  </si>
  <si>
    <t>245072</t>
  </si>
  <si>
    <t>903813</t>
  </si>
  <si>
    <t>230245</t>
  </si>
  <si>
    <t>LEKI Lenhart GmbH</t>
  </si>
  <si>
    <t>245080</t>
  </si>
  <si>
    <t>106/2024</t>
  </si>
  <si>
    <t>DF20240574</t>
  </si>
  <si>
    <t>20240004</t>
  </si>
  <si>
    <t>organizácia podujatia Majstrovstvá Slovenska v biatlone na kolieskových lyžiach 2024 konané v dňoch 21.-22.9.2024</t>
  </si>
  <si>
    <t>DF20240547</t>
  </si>
  <si>
    <t>2024/021</t>
  </si>
  <si>
    <t>DF20240546</t>
  </si>
  <si>
    <t>362024</t>
  </si>
  <si>
    <t>IDX09017</t>
  </si>
  <si>
    <t>Zmluva o príprave talentovaného športovca za obdobie september 2024</t>
  </si>
  <si>
    <t>IDX09018</t>
  </si>
  <si>
    <t>IDX09019</t>
  </si>
  <si>
    <t>IDX09021</t>
  </si>
  <si>
    <t>IDX09022</t>
  </si>
  <si>
    <t>IDX09020</t>
  </si>
  <si>
    <t>DF20240595</t>
  </si>
  <si>
    <t>001</t>
  </si>
  <si>
    <t>organizovanie podujatia Majstrovstvá Slovenska v letnom biatlone 2024 vo všetkých kategóriach rýchlostné a vytrvalostné preteky</t>
  </si>
  <si>
    <t>51007096</t>
  </si>
  <si>
    <t>Klub biatlonu MAGNEZIT Revúca</t>
  </si>
  <si>
    <t>DF20240665</t>
  </si>
  <si>
    <t>VF24/017</t>
  </si>
  <si>
    <t>refundácia nákladov</t>
  </si>
  <si>
    <t>DF20240641</t>
  </si>
  <si>
    <t>VF24/016</t>
  </si>
  <si>
    <t>10 dokladov</t>
  </si>
  <si>
    <t>refundácia nákladov základňa mládeže - športové potreby, broky, štartovné</t>
  </si>
  <si>
    <t>DF20240666</t>
  </si>
  <si>
    <t>005/2024</t>
  </si>
  <si>
    <t>refundácia nákladov základňa mládeže</t>
  </si>
  <si>
    <t>DF20240682</t>
  </si>
  <si>
    <t>202401</t>
  </si>
  <si>
    <t>refundácia nákladov - športové oblečenie, športové potreby</t>
  </si>
  <si>
    <t>36149438</t>
  </si>
  <si>
    <t>Športový klub METEOR</t>
  </si>
  <si>
    <t>DF20240593</t>
  </si>
  <si>
    <t>2024301</t>
  </si>
  <si>
    <t>44283792</t>
  </si>
  <si>
    <t>Ing. Martin Mlynár - DISTANCE SPORT</t>
  </si>
  <si>
    <t>DF20240600</t>
  </si>
  <si>
    <t>7101241635</t>
  </si>
  <si>
    <t>46507507</t>
  </si>
  <si>
    <t>DAVORIN, s. r. o.</t>
  </si>
  <si>
    <t>IDX11038</t>
  </si>
  <si>
    <t>2024-29</t>
  </si>
  <si>
    <t xml:space="preserve">Pracovná cesta
Názov: 2.SP Hochfilzen
Termín 9.12.-16.12.2024
Miesto -Hochfilzen, Rakúsko
Spôsob dopravy (napr. letecky): autom
Počet všetkých osôb na pracovnej ceste 4
ztoho:                                                              servismani:4                                                                                                                                                                                      
Ubytovanie 4 osoby   </t>
  </si>
  <si>
    <t>Chalet Karin - Kerstin und Thomas Franke</t>
  </si>
  <si>
    <t>IDX11001</t>
  </si>
  <si>
    <t xml:space="preserve">Pracovná cesta
Názov: Zahraničné sústredenie
Termín 30.10.-10.11.2024
Miesto -Livigno/ Taliansko
Spôsob dopravy (napr. letecky): autom
Počet všetkých osôb na pracovnej ceste 6
ztoho:                                                              tréner: 1                                                            - 
športovci:5                                                                                                                                            
Diéty 1 osoba   </t>
  </si>
  <si>
    <t xml:space="preserve">Pracovná cesta
Názov: Zahraničné sústredenie
Termín 30.10.-10.11.2024
Miesto -Livigno/ Taliansko
Spôsob dopravy (napr. letecky): autom
Počet všetkých osôb na pracovnej ceste 6
ztoho:                                                              tréner: 1                                                            - 
športovci:5                                                                                                                                            
Diéty 2 osoby   </t>
  </si>
  <si>
    <t>245079</t>
  </si>
  <si>
    <t>292088</t>
  </si>
  <si>
    <t>256381g</t>
  </si>
  <si>
    <t>HWK Kronbichler GmbH</t>
  </si>
  <si>
    <t>245083</t>
  </si>
  <si>
    <t>551-2</t>
  </si>
  <si>
    <t xml:space="preserve">Pracovná cesta
Názov: Zahraničné sústredenie
Termín 10.10.-25.10.2024
Miesto -Ramsau am Dachstein/ Nemecko
Spôsob dopravy (napr. letecky): autom
Počet všetkých osôb na pracovnej ceste 3
ztoho:                                                              tréner: 1                                                            - 
športovci:1                                           fyzioterapeut: 1                                                                                                                                           
Ubytovanie 3 osoba   </t>
  </si>
  <si>
    <t>U65202700</t>
  </si>
  <si>
    <t>Knaus Johann jun</t>
  </si>
  <si>
    <t>245082</t>
  </si>
  <si>
    <t>551-1</t>
  </si>
  <si>
    <t xml:space="preserve">Pracovná cesta
Názov: Zahraničné sústredenie
Termín 10.10.-25.10.2024
Miesto -Ramsau am Dachstein/ Nemecko
Spôsob dopravy (napr. letecky): autom
Počet všetkých osôb na pracovnej ceste 4
ztoho:                                                                                                                   
športovci:2                                                      servis: 2                                                                                                                                           
Ubytovanie 4 osoba   </t>
  </si>
  <si>
    <t>IDX11002</t>
  </si>
  <si>
    <t xml:space="preserve">Pracovná cesta
Názov: Zahraničné sústredenie
Termín 9.10.-24.10.2024
Miesto -Ramsau am Dachstein/ Nemecko
Spôsob dopravy (napr. letecky): autom
Počet všetkých osôb na pracovnej ceste 3
ztoho:                                                              tréner: 1                                                            - 
športovci:2                                                                                                                                                                                     
Ubytovanie 3 osoba   </t>
  </si>
  <si>
    <t>House-of-Friends, STAATLICH BEFUGTER UND BEEIDETER INGENIEURKONSULENT FÜR BAUWESEN</t>
  </si>
  <si>
    <t>DF20240604</t>
  </si>
  <si>
    <t>240102330</t>
  </si>
  <si>
    <t>testovacie prúžky pre Lactate - 3ks</t>
  </si>
  <si>
    <t>IDV20240010</t>
  </si>
  <si>
    <t>Dohoda o pracovnej činnosti za obdobie október 2024</t>
  </si>
  <si>
    <t>Dohoda o brigádnickej práci študentov za obdobie október 2024</t>
  </si>
  <si>
    <t>DF20240611</t>
  </si>
  <si>
    <t>10202408</t>
  </si>
  <si>
    <t>prevádzkovanie NBC Osrblie za obdobie október 2024</t>
  </si>
  <si>
    <t>DF20240610</t>
  </si>
  <si>
    <t>022024</t>
  </si>
  <si>
    <t>DF20240608</t>
  </si>
  <si>
    <t>činnosť športového odborníka za obdobie október 2024</t>
  </si>
  <si>
    <t>245086</t>
  </si>
  <si>
    <t>240200598</t>
  </si>
  <si>
    <t>DF20240602</t>
  </si>
  <si>
    <t>409/24</t>
  </si>
  <si>
    <t>Pracovná cesta
Názov: Zahraničné cesta - školenie 
Termín 4.11.-7.11.2024
Miesto -Oslo/ Nórsko
Spôsob dopravy (napr. letecky): letecky
Počet všetkých osôb na pracovnej ceste 1
ztoho:                                                              tréner: 1                                                            -                                                                                                                                                                                     
Letenka 1 osoba Lukáš Daubner</t>
  </si>
  <si>
    <t>DF20240629</t>
  </si>
  <si>
    <t>4 doklady</t>
  </si>
  <si>
    <t>refundácia nákladov - cestovné náhrady, športové potreby</t>
  </si>
  <si>
    <t>36139068</t>
  </si>
  <si>
    <t>KB ŠKP ČADCA-SKALITÉ</t>
  </si>
  <si>
    <t>DF20240628</t>
  </si>
  <si>
    <t xml:space="preserve">7 dokladov </t>
  </si>
  <si>
    <t>refundácia nákladov - cestovné náhrady</t>
  </si>
  <si>
    <t>IDX11007</t>
  </si>
  <si>
    <t>refundácia nákladov - náboje</t>
  </si>
  <si>
    <t>50922599</t>
  </si>
  <si>
    <t>ŠK Železiarne Podbrezová a.s.</t>
  </si>
  <si>
    <t>IDX11006</t>
  </si>
  <si>
    <t>refundácia nákladov - cestovné náhrady, športové potreby, športové oblečenie</t>
  </si>
  <si>
    <t>DF20240590</t>
  </si>
  <si>
    <t>2419741</t>
  </si>
  <si>
    <t xml:space="preserve">Pracovná cesta
Názov: Domácé sústredenie
Termín 24.10.-27.10.2024
Miesto -Osrblie Slovenská republika
Spôsob dopravy (napr. letecky): autom
Počet všetkých osôb na pracovnej ceste 13
ztoho:                                                               - 
športovci:10                                                     tréneri: 2                                                      kuchár:1                                                                                                                                          
strava 13 osob   </t>
  </si>
  <si>
    <t>DF20240614</t>
  </si>
  <si>
    <t>2420791</t>
  </si>
  <si>
    <t xml:space="preserve">Pracovná cesta
Názov: Zahraničné sústredenie
Termín 1.11.-14.11.2024
Miesto -Livigno/ Taliansko
Spôsob dopravy (napr. letecky): autom
Počet všetkých osôb na pracovnej ceste 3
ztoho:                                                              tréner: 1                                                            - 
športovci:2                                                                                                                                                                                     
Ubytovanie 3 osoba   </t>
  </si>
  <si>
    <t>DF20240601</t>
  </si>
  <si>
    <t>20240027</t>
  </si>
  <si>
    <t xml:space="preserve">Pracovná cesta
Názov: Domácé sústredenie
Termín 17.10.-20.10.2024
Miesto -Osrblie Slovenská republika
Spôsob dopravy (napr. letecky): autom
Počet všetkých osôb na pracovnej ceste 13
ztoho:                                                               - 
športovci:10                                                     tréneri: 2                                                      kuchár:1                                                                                                                                          
ubytovanie 13 osob   </t>
  </si>
  <si>
    <t>DF20240584</t>
  </si>
  <si>
    <t>20240024</t>
  </si>
  <si>
    <t xml:space="preserve">Pracovná cesta
Názov: Domácé sústredenie
Termín 24.10.-27.10.2024
Miesto -Osrblie Slovenská republika
Spôsob dopravy (napr. letecky): autom
Počet všetkých osôb na pracovnej ceste 13
ztoho:                                                               - 
športovci:10                                                     tréneri: 2                                                      kuchár:1                                                                                                                                          
ubytovanie 13 osob   </t>
  </si>
  <si>
    <t>DF20240597</t>
  </si>
  <si>
    <t>2024/041</t>
  </si>
  <si>
    <t>Pracovná cesta
Názov: Domácé sústredenie
Termín 24.10.-27.10.2024
Miesto -Osrblie Slovenská republika
Spôsob dopravy (napr. letecky): autom
Počet všetkých osôb na pracovnej ceste 13
ztoho:                                                               - 
športovci:10                                                     tréneri: 2                                                      kuchár:1                                                                                                                                          
služby kuchára</t>
  </si>
  <si>
    <t>51029731</t>
  </si>
  <si>
    <t>RKF s.r.o.</t>
  </si>
  <si>
    <t>245078</t>
  </si>
  <si>
    <t>2440003483</t>
  </si>
  <si>
    <t>815381918</t>
  </si>
  <si>
    <t>Holmenkol GmbH</t>
  </si>
  <si>
    <t>DF20240603</t>
  </si>
  <si>
    <t>240103494</t>
  </si>
  <si>
    <t>DF20240615</t>
  </si>
  <si>
    <t>2462290005</t>
  </si>
  <si>
    <t>vyšerenie - protilátky - krvné testy - Zvolen za obdobie október 2024</t>
  </si>
  <si>
    <t>IDX11039</t>
  </si>
  <si>
    <t>14422</t>
  </si>
  <si>
    <t xml:space="preserve">Pracovná cesta
Názov: Zahraničné sústredenie
Termín 5.11.-14.11.2024
Miesto -Lenzerheide/ Švajčiarsko
Spôsob dopravy (napr. letecky): autom
Počet všetkých osôb na pracovnej ceste 11
ztoho:                                                              tréner: 2                                                            - 
športovci:8                                           fyzioterapeut: 1                                                                                                                                                                                     
prenájom tratí </t>
  </si>
  <si>
    <t>Roland Arena</t>
  </si>
  <si>
    <t>DF20240637</t>
  </si>
  <si>
    <t>429/24</t>
  </si>
  <si>
    <t xml:space="preserve">Pracovná cesta
Názov: 1. Svetový pohár v biatlone 
Termín 27.11.-9.12.2024
Miesto -Kontiolahti/ Fínsko
Spôsob dopravy (napr. letecky): letecky
Počet všetkých osôb na pracovnej ceste 13
ztoho:                                                              tréner: 3                                                            - 
športovci:8                                           fyzioterapeut: 1                                           fotograf: 1                                                                                                                                                                                     letenky 13 osôb </t>
  </si>
  <si>
    <t>DF20240620</t>
  </si>
  <si>
    <t>240311713</t>
  </si>
  <si>
    <t>vyšetrenia - Paulína Bátovská Fialková</t>
  </si>
  <si>
    <t>245056</t>
  </si>
  <si>
    <t>FV24002422</t>
  </si>
  <si>
    <t>štartovná vesta závodná - 300ks</t>
  </si>
  <si>
    <t>DF20240626</t>
  </si>
  <si>
    <t>20240007</t>
  </si>
  <si>
    <t>trénerské služby za obdobie október 2024</t>
  </si>
  <si>
    <t>47694114</t>
  </si>
  <si>
    <t>Juraj Valenta</t>
  </si>
  <si>
    <t>IDX11066</t>
  </si>
  <si>
    <t>Pracovná cesta
Názov: Zahraničné sústredenie
Termín 10.11.-14.11.2024
Miesto -Lenzerheide/ Švajčiarsko
Spôsob dopravy (napr. letecky): autom
Počet všetkých osôb na pracovnej ceste 3
ztoho:                                                              tréner: 1                                                            - 
športovci:1                                           fyzioterapeut: 1                                                                                                                                                                                     
Diéty 3 osoby</t>
  </si>
  <si>
    <t>IDX11067</t>
  </si>
  <si>
    <t>Pracovná cesta
Názov: Zahraničné sústredenie
Termín 15.11.-21.11.2024
Miesto -Obertilliach/ Rakúsko
Spôsob dopravy (napr. letecky): autom
Počet všetkých osôb na pracovnej ceste 3
ztoho:                                                              tréner: 1                                                            - 
športovci:1                                           fyzioterapeut: 1                                                                                                                                                                                     
Diéty 3 osoby</t>
  </si>
  <si>
    <t>2413815</t>
  </si>
  <si>
    <t>Pretekové náboje na IBU CUP</t>
  </si>
  <si>
    <t>31448691</t>
  </si>
  <si>
    <t>Veľkoobchod - ZBRANE, spol. s r.o.</t>
  </si>
  <si>
    <t>245060</t>
  </si>
  <si>
    <t>24121254</t>
  </si>
  <si>
    <t>športové potreby</t>
  </si>
  <si>
    <t>19196661</t>
  </si>
  <si>
    <t>Meopta s.r.o.</t>
  </si>
  <si>
    <t>DF20240339</t>
  </si>
  <si>
    <t>2024041</t>
  </si>
  <si>
    <t>DF20240642</t>
  </si>
  <si>
    <t>VF24/018</t>
  </si>
  <si>
    <t>refundácia nákladov - náboje, cestovné</t>
  </si>
  <si>
    <t>DF20240645</t>
  </si>
  <si>
    <t xml:space="preserve">11 dokladov </t>
  </si>
  <si>
    <t>refundácia nákladov - športové oblečenie, náboje, športové potreby, štartovné, strava</t>
  </si>
  <si>
    <t>DF20240644</t>
  </si>
  <si>
    <t>2024049</t>
  </si>
  <si>
    <t>refundácia nákladov - štartovné, športové potreby</t>
  </si>
  <si>
    <t>DF20240636</t>
  </si>
  <si>
    <t>02/24</t>
  </si>
  <si>
    <t>24 dokladov</t>
  </si>
  <si>
    <t>refundácia nákladov - štartovné, športový materiál. ubytovanie, náboje, cestovné</t>
  </si>
  <si>
    <t>35674750</t>
  </si>
  <si>
    <t>Klub biatlonu Vyhne</t>
  </si>
  <si>
    <t>245098</t>
  </si>
  <si>
    <t>504</t>
  </si>
  <si>
    <t>Pracovná cesta
Názov: Zahraničné sústredenie
Termín 14.11.-21.11.2024
Miesto -Obertilliach/ Rakúsko
Spôsob dopravy (napr. letecky): autom
Počet všetkých osôb na pracovnej ceste 3
ztoho:                                                              tréner: 1                                                           - 
športovci:2                                                                                                                                                                                                                               
ubytovanie 3 osoby</t>
  </si>
  <si>
    <t>U78851878</t>
  </si>
  <si>
    <t>Trojer Ingrid</t>
  </si>
  <si>
    <t>245099</t>
  </si>
  <si>
    <t>507</t>
  </si>
  <si>
    <t>Pracovná cesta
Názov: Zahraničné sústredenie
Termín 10.11.-22.11.2024
Miesto -Obertilliach/ Rakúsko
Spôsob dopravy (napr. letecky): autom
Počet všetkých osôb na pracovnej ceste 7
ztoho:                                                              tréner: 1                                                           - 
športovci:5                                           fyzioterapeut: 1                                                                                                                                                                                                                               
ubytovanie 2 osoby</t>
  </si>
  <si>
    <t>Pracovná cesta
Názov: Zahraničné sústredenie
Termín 10.11.-22.11.2024
Miesto -Obertilliach/ Rakúsko
Spôsob dopravy (napr. letecky): autom
Počet všetkých osôb na pracovnej ceste 7
ztoho:                                                              tréner: 1                                                           - 
športovci:5                                           fyzioterapeut: 1                                                                                                                                                                                                                               
ubytovanie 1 osoba</t>
  </si>
  <si>
    <t>245097</t>
  </si>
  <si>
    <t>2024311</t>
  </si>
  <si>
    <t>Pracovná cesta
Názov: Zahraničné sústredenie
Termín 10.11.-22.11.2024
Miesto -Obertilliach/ Rakúsko
Spôsob dopravy (napr. letecky): autom
Počet všetkých osôb na pracovnej ceste 7
ztoho:                                                              tréner: 1                                                           - 
športovci:5                                           fyzioterapeut: 1                                                                                                                                                                                                                               
ubytovanie 5 osob</t>
  </si>
  <si>
    <t>245096</t>
  </si>
  <si>
    <t>2024309</t>
  </si>
  <si>
    <t>Pracovná cesta
Názov: Zahraničné sústredenie
Termín 15.11.-20.11.2024
Miesto -Obertilliach/ Rakúsko
Spôsob dopravy (napr. letecky): autom
Počet všetkých osôb na pracovnej ceste 11
ztoho:                                                              tréner: 2                                                           - 
športovci:8                                           fyzioterapeut: 1                                                                                                                                                                                                                               
ubytovanie 1 osob</t>
  </si>
  <si>
    <t>Pracovná cesta
Názov: Zahraničné sústredenie
Termín 15.11.-20.11.2024
Miesto -Obertilliach/ Rakúsko
Spôsob dopravy (napr. letecky): autom
Počet všetkých osôb na pracovnej ceste 11
ztoho:                                                              tréner: 2                                                           - 
športovci:8                                           fyzioterapeut: 1                                                                                                                                                                                                                               
ubytovanie 6 osob</t>
  </si>
  <si>
    <t>245095</t>
  </si>
  <si>
    <t>311240004</t>
  </si>
  <si>
    <t>DF20240647</t>
  </si>
  <si>
    <t>11885824</t>
  </si>
  <si>
    <t>KK-ROLKA PRIEMYSELNÁ</t>
  </si>
  <si>
    <t>DF20240613</t>
  </si>
  <si>
    <t>2024/022</t>
  </si>
  <si>
    <t>DF20240617</t>
  </si>
  <si>
    <t>412024</t>
  </si>
  <si>
    <t>245090</t>
  </si>
  <si>
    <t>33/24</t>
  </si>
  <si>
    <t>Pracovná cesta
Názov: Zahraničné sústredenie
Termín 9.10.-21.10.2024
Miesto -Ramsau am Dachstein/ Rakúsko
Spôsob dopravy (napr. letecky): autom
Počet všetkých osôb na pracovnej ceste 6
ztoho:                                                              tréner: 1                                                           - 
športovci:5                                                                                                                                                                                                                                                                        
ubytovanie 2 osoby</t>
  </si>
  <si>
    <t>Pracovná cesta
Názov: Zahraničné sústredenie
Termín 9.10.-21.10.2024
Miesto -Ramsau am Dachstein/ Rakúsko
Spôsob dopravy (napr. letecky): autom
Počet všetkých osôb na pracovnej ceste 6
ztoho:                                                              tréner: 1                                                           - 
športovci:5                                                                                                                                                                                                                                                                        
ubytovanie 1 osoby</t>
  </si>
  <si>
    <t>Pracovná cesta
Názov: Zahraničné sústredenie
Termín 9.10.-21.10.2024
Miesto -Ramsau am Dachstein/ Rakúsko
Spôsob dopravy (napr. letecky): autom
Počet všetkých osôb na pracovnej ceste 6
ztoho:                                                              tréner: 1                                                           - 
športovci:5                                                                                                                                                                                                                                                                          
ubytovanie 3 osoby</t>
  </si>
  <si>
    <t>245100</t>
  </si>
  <si>
    <t>1438</t>
  </si>
  <si>
    <t>1447677-1</t>
  </si>
  <si>
    <t>Muovi-Set Finland Oy</t>
  </si>
  <si>
    <t>IDX10034</t>
  </si>
  <si>
    <t>Zmluva o príprave talentovaného športovca za obdobie október 2024</t>
  </si>
  <si>
    <t>IDX10035</t>
  </si>
  <si>
    <t>IDX10036</t>
  </si>
  <si>
    <t>IDX10038</t>
  </si>
  <si>
    <t>IDX10039</t>
  </si>
  <si>
    <t>IDX10037</t>
  </si>
  <si>
    <t>DF20240625</t>
  </si>
  <si>
    <t>VF24/036</t>
  </si>
  <si>
    <t xml:space="preserve">Pracovná cesta
Názov: Zahraničné sústredenie
Termín 10.10.-25.10.2024
Miesto -Ramsau am Dachstein/ Nemecko
Spôsob dopravy (napr. letecky): autom
Počet všetkých osôb na pracovnej ceste 9
ztoho:                                                              tréner: 1                                                            - 
športovci:7                                           fyzioterapeut: 1                                                                                                                                           
Zabezpečenie stravy  </t>
  </si>
  <si>
    <t>52730956</t>
  </si>
  <si>
    <t>MP Chef s. r. o.</t>
  </si>
  <si>
    <t>DF20240654</t>
  </si>
  <si>
    <t>24003</t>
  </si>
  <si>
    <t>DF20240659</t>
  </si>
  <si>
    <t>460/24</t>
  </si>
  <si>
    <t>IDV20240011</t>
  </si>
  <si>
    <t>Dohoda o brigádnickej práci študentov za obdobie november 2024</t>
  </si>
  <si>
    <t>Dohoda o pracovnej činnosti za obdobie november 2024</t>
  </si>
  <si>
    <t>Štefan Šurgan</t>
  </si>
  <si>
    <t>Mgr. Marek Vrba</t>
  </si>
  <si>
    <t>DF20240692</t>
  </si>
  <si>
    <t>refundácia nákladov - strelivo, športové potreby</t>
  </si>
  <si>
    <t>DF20240693</t>
  </si>
  <si>
    <t>24004</t>
  </si>
  <si>
    <t>DF20240691</t>
  </si>
  <si>
    <t>FV20240004</t>
  </si>
  <si>
    <t>15 dokladov</t>
  </si>
  <si>
    <t>refundácia nákladov - náboje, športové potreby, vosky, štartovné</t>
  </si>
  <si>
    <t>IDX12006</t>
  </si>
  <si>
    <t>1</t>
  </si>
  <si>
    <t>Appartmenti Katia</t>
  </si>
  <si>
    <t>IDX09001</t>
  </si>
  <si>
    <t>01</t>
  </si>
  <si>
    <t>Rodigari Jonny</t>
  </si>
  <si>
    <t>DF20240649</t>
  </si>
  <si>
    <t>446/24</t>
  </si>
  <si>
    <t>DF20240653</t>
  </si>
  <si>
    <t>452/24</t>
  </si>
  <si>
    <t>DF20240657</t>
  </si>
  <si>
    <t>456/24</t>
  </si>
  <si>
    <t>DF20240664</t>
  </si>
  <si>
    <t>2024011</t>
  </si>
  <si>
    <t>činnosť športového odborníka za obdobie november 2024</t>
  </si>
  <si>
    <t>245089</t>
  </si>
  <si>
    <t>41462296</t>
  </si>
  <si>
    <t>U63496924</t>
  </si>
  <si>
    <t>Fischer Sports GmbH</t>
  </si>
  <si>
    <t>245092</t>
  </si>
  <si>
    <t>DE01-22037561</t>
  </si>
  <si>
    <t>17137018</t>
  </si>
  <si>
    <t>BRAV Germany GmbH</t>
  </si>
  <si>
    <t>DF20240643</t>
  </si>
  <si>
    <t>1/2024</t>
  </si>
  <si>
    <t>refundácia nákladov - štartovné, sústredenia a tréningové tábory, tréning</t>
  </si>
  <si>
    <t>37883178</t>
  </si>
  <si>
    <t>FOXTEAM klub biatlonu Prešov</t>
  </si>
  <si>
    <t>DF20240688</t>
  </si>
  <si>
    <t xml:space="preserve">16 dokladov </t>
  </si>
  <si>
    <t>refundácia nákladov - športové oblečenie, tréningový proces, športové potreby, dovoz a odvoz, štartovné</t>
  </si>
  <si>
    <t>00630560</t>
  </si>
  <si>
    <t>Športový klub polície Žilina</t>
  </si>
  <si>
    <t>DF20240668</t>
  </si>
  <si>
    <t>24018</t>
  </si>
  <si>
    <t>projektová dokumentácia - zníženie energetickej nároćnosti budovy SZB</t>
  </si>
  <si>
    <t>51014289</t>
  </si>
  <si>
    <t>Šipkovský s.r.o.</t>
  </si>
  <si>
    <t>245102</t>
  </si>
  <si>
    <t>24121896</t>
  </si>
  <si>
    <t>245108</t>
  </si>
  <si>
    <t>FV24003922</t>
  </si>
  <si>
    <t>DF20240709</t>
  </si>
  <si>
    <t>202425</t>
  </si>
  <si>
    <t>refundácia nákladov - náboje, športové potreby, strava, štartovné</t>
  </si>
  <si>
    <t>DF20240545</t>
  </si>
  <si>
    <t>refundácia nákladov -  športové potreby, štartovné, tréning</t>
  </si>
  <si>
    <t>51221951</t>
  </si>
  <si>
    <t>ŠK LIPTOV (Športový klub LIPTOV)</t>
  </si>
  <si>
    <t>DF20240708</t>
  </si>
  <si>
    <t>10240002</t>
  </si>
  <si>
    <t>refundácia nákladov - ubytovanie</t>
  </si>
  <si>
    <t>52759989</t>
  </si>
  <si>
    <t>UMB BIATHLON TEAM n. o.</t>
  </si>
  <si>
    <t>DF20240730</t>
  </si>
  <si>
    <t>20240102</t>
  </si>
  <si>
    <t>42317002</t>
  </si>
  <si>
    <t>ŠPORTOVÝ KLUB BIATLONU A BEHU NA SNEŽNICIACH</t>
  </si>
  <si>
    <t>DF20240729</t>
  </si>
  <si>
    <t>20240101</t>
  </si>
  <si>
    <t>DF20240720</t>
  </si>
  <si>
    <t>refundácia nákladov - sústredenie</t>
  </si>
  <si>
    <t>DF20240707</t>
  </si>
  <si>
    <t>refundácia nákladov - náboje, športové potreby, štartovné</t>
  </si>
  <si>
    <t>37804308</t>
  </si>
  <si>
    <t>Športový klub polície pri OR PZ Martin</t>
  </si>
  <si>
    <t>IDX12022</t>
  </si>
  <si>
    <t>21886</t>
  </si>
  <si>
    <t>977044529</t>
  </si>
  <si>
    <t>Vestlia Resort AS</t>
  </si>
  <si>
    <t>DF20240715</t>
  </si>
  <si>
    <t>51221128</t>
  </si>
  <si>
    <t>Biatlon športový klub Prešov</t>
  </si>
  <si>
    <t>DF20240702</t>
  </si>
  <si>
    <t>002</t>
  </si>
  <si>
    <t>245085</t>
  </si>
  <si>
    <t>FVE24-00380</t>
  </si>
  <si>
    <t>00810220137</t>
  </si>
  <si>
    <t>FIOCCHI MUNIZIONI S.P.A.</t>
  </si>
  <si>
    <t>245109</t>
  </si>
  <si>
    <t>FVE24-00484</t>
  </si>
  <si>
    <t>245088</t>
  </si>
  <si>
    <t>41462293</t>
  </si>
  <si>
    <t>IDX11056</t>
  </si>
  <si>
    <t>92015260141</t>
  </si>
  <si>
    <t>LIVIGNO NEXT - Aziendadi Promozione e Sviluppo Turistico Srl</t>
  </si>
  <si>
    <t>IDX11057</t>
  </si>
  <si>
    <t>Spar Markt Obertilliach</t>
  </si>
  <si>
    <t>IDX11059</t>
  </si>
  <si>
    <t>Planai - Hochwurzen - Bahnen Gesellschaft m.b.H.</t>
  </si>
  <si>
    <t>IDX11062</t>
  </si>
  <si>
    <t>Sportburo Ramsau</t>
  </si>
  <si>
    <t>DF20240712</t>
  </si>
  <si>
    <t>2024171</t>
  </si>
  <si>
    <t>športové oblećenie</t>
  </si>
  <si>
    <t>44190166</t>
  </si>
  <si>
    <t>ATEX Sportswear SK, s.r.o.</t>
  </si>
  <si>
    <t>DF20240711</t>
  </si>
  <si>
    <t>2024214</t>
  </si>
  <si>
    <t>IDX12045</t>
  </si>
  <si>
    <t>1327711</t>
  </si>
  <si>
    <t>884400-596001</t>
  </si>
  <si>
    <t>STIFTELSEN IDRE FJÄLL</t>
  </si>
  <si>
    <t>IDX12026</t>
  </si>
  <si>
    <t>IDX12025</t>
  </si>
  <si>
    <t>IDX12058</t>
  </si>
  <si>
    <t>114519</t>
  </si>
  <si>
    <t>876490412MVA</t>
  </si>
  <si>
    <t>Geilo Turbusser AS</t>
  </si>
  <si>
    <t>DF20240700</t>
  </si>
  <si>
    <t>VF24/019</t>
  </si>
  <si>
    <t>refundácia nákladov - náboje, sústredenie</t>
  </si>
  <si>
    <t>DF20240703</t>
  </si>
  <si>
    <t>1020240004</t>
  </si>
  <si>
    <t>refundácia nákladov - športové potreby, výživové doplnky,</t>
  </si>
  <si>
    <t>DF20240734</t>
  </si>
  <si>
    <t>20240065</t>
  </si>
  <si>
    <t>51289270</t>
  </si>
  <si>
    <t>Reštaurácia Ranč Žabokreky s.r.o.</t>
  </si>
  <si>
    <t>DF20240669</t>
  </si>
  <si>
    <t>7-2024</t>
  </si>
  <si>
    <t>servis lyží za obdobie november 2024</t>
  </si>
  <si>
    <t>DF20240672</t>
  </si>
  <si>
    <t>2024/025</t>
  </si>
  <si>
    <t>trénerské služby za obdobie november 2024</t>
  </si>
  <si>
    <t>DF20240721</t>
  </si>
  <si>
    <t>10230003</t>
  </si>
  <si>
    <t>DF20240697</t>
  </si>
  <si>
    <t>20240008</t>
  </si>
  <si>
    <t>21 dokladov</t>
  </si>
  <si>
    <t>refundácia nákladov - trénerské služby, prenájom vozidla</t>
  </si>
  <si>
    <t>DF20240740</t>
  </si>
  <si>
    <t>240103549</t>
  </si>
  <si>
    <t>DF20240741</t>
  </si>
  <si>
    <t>2024399</t>
  </si>
  <si>
    <t>245113</t>
  </si>
  <si>
    <t>22241</t>
  </si>
  <si>
    <t>DF20240678</t>
  </si>
  <si>
    <t>vykonávanie trénerských služieb pre SZB - CTM Podbrezová za obdobie október, november 2024</t>
  </si>
  <si>
    <t>DF20240724</t>
  </si>
  <si>
    <t>vykonávanie trénerských služieb za obdobie október, november, december 2024</t>
  </si>
  <si>
    <t>44445041</t>
  </si>
  <si>
    <t>Mgr. Peter Kazár</t>
  </si>
  <si>
    <t>DF20240747</t>
  </si>
  <si>
    <t>132024</t>
  </si>
  <si>
    <t>zabezpečenie systému HoRa v NBC Osrblie v biatlone, doprava</t>
  </si>
  <si>
    <t>DF20240736</t>
  </si>
  <si>
    <t>240313580</t>
  </si>
  <si>
    <t>IDX12059</t>
  </si>
  <si>
    <t>15.12.2024</t>
  </si>
  <si>
    <t>Ebner Maria Ferienwohnung</t>
  </si>
  <si>
    <t>DF20240739</t>
  </si>
  <si>
    <t>478/24</t>
  </si>
  <si>
    <t>IDX12040</t>
  </si>
  <si>
    <t>20240720</t>
  </si>
  <si>
    <t>Fernmeldeburo, Fernmeldebehorde Republik Osterreich</t>
  </si>
  <si>
    <t>245117</t>
  </si>
  <si>
    <t>51368</t>
  </si>
  <si>
    <t>DF20240675</t>
  </si>
  <si>
    <t>2422584</t>
  </si>
  <si>
    <t>DF20240203</t>
  </si>
  <si>
    <t>19/2024</t>
  </si>
  <si>
    <t xml:space="preserve">prenájom priestorov na usporiadanie pretekov v dňoch 9.3.2024 a 10.3.2024 v športovom areáli na Štrbskom Plese </t>
  </si>
  <si>
    <t>36454133</t>
  </si>
  <si>
    <t>OTV, s.r.o.</t>
  </si>
  <si>
    <t>DF20240310</t>
  </si>
  <si>
    <t>2024039</t>
  </si>
  <si>
    <t>DF20240753</t>
  </si>
  <si>
    <t>20240111</t>
  </si>
  <si>
    <t xml:space="preserve">organizovanie 3. kola SLP v letnom laserovom biatlone </t>
  </si>
  <si>
    <t>IDX11017</t>
  </si>
  <si>
    <t>Zmluva o príprave talentovaného športovca za obdobie november 2024</t>
  </si>
  <si>
    <t>IDX11018</t>
  </si>
  <si>
    <t>IDX11019</t>
  </si>
  <si>
    <t>IDX11021</t>
  </si>
  <si>
    <t>IDX11022</t>
  </si>
  <si>
    <t>IDX11020</t>
  </si>
  <si>
    <t>DF20240748</t>
  </si>
  <si>
    <t>52024</t>
  </si>
  <si>
    <t>vykonávanie trénerských služieb za obdobie máj, jún, júl, august, september, október, november, december 2024</t>
  </si>
  <si>
    <t>IDX12035</t>
  </si>
  <si>
    <t>Paulína Fialková</t>
  </si>
  <si>
    <t>245118</t>
  </si>
  <si>
    <t>DE01-22039973</t>
  </si>
  <si>
    <t>245119</t>
  </si>
  <si>
    <t>DE01-22039974</t>
  </si>
  <si>
    <t>DF20240679</t>
  </si>
  <si>
    <t>482024</t>
  </si>
  <si>
    <t>245115</t>
  </si>
  <si>
    <t>24.307</t>
  </si>
  <si>
    <t>01769390244</t>
  </si>
  <si>
    <t>RODEWAX S.R.L.</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</si>
  <si>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</si>
  <si>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</si>
  <si>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</si>
  <si>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</si>
  <si>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</si>
  <si>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</si>
  <si>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</si>
  <si>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</si>
  <si>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</si>
  <si>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</si>
  <si>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</si>
  <si>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</si>
  <si>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</si>
  <si>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</si>
  <si>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</si>
  <si>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</si>
  <si>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Breaking Slovakia, o.z. </t>
  </si>
  <si>
    <t>občianske združenie</t>
  </si>
  <si>
    <t>Astrová 6493/17</t>
  </si>
  <si>
    <t>Banská Bystrica</t>
  </si>
  <si>
    <t xml:space="preserve">974 01 </t>
  </si>
  <si>
    <t>https://breaking.sk/</t>
  </si>
  <si>
    <t>info@breaking.sk</t>
  </si>
  <si>
    <t>Ing. Miroslav Križan</t>
  </si>
  <si>
    <t>predseda</t>
  </si>
  <si>
    <t>Ing. Michal Roháč</t>
  </si>
  <si>
    <t>SK39 1100 0000 0029 4011 6168</t>
  </si>
  <si>
    <t>42254388</t>
  </si>
  <si>
    <t>Deaflympijský výbor Slovenska</t>
  </si>
  <si>
    <t>Kýčerského 7</t>
  </si>
  <si>
    <t>Bratislava 1</t>
  </si>
  <si>
    <t>811 05</t>
  </si>
  <si>
    <t>www.deaflympic.sk</t>
  </si>
  <si>
    <t>office@deaflympic.sk</t>
  </si>
  <si>
    <t>Peter Birka</t>
  </si>
  <si>
    <t>prezident</t>
  </si>
  <si>
    <t>Milena Fabšičová</t>
  </si>
  <si>
    <t>SK30 1100 0000 0029 2988 5740</t>
  </si>
  <si>
    <t>50642804</t>
  </si>
  <si>
    <t>iCompete Natural Slovakia</t>
  </si>
  <si>
    <t>Jesenského 71</t>
  </si>
  <si>
    <t>Zvolen</t>
  </si>
  <si>
    <t>960 01</t>
  </si>
  <si>
    <t>www.icn.sk</t>
  </si>
  <si>
    <t>icn@icn.sk</t>
  </si>
  <si>
    <t>René Tomášek</t>
  </si>
  <si>
    <t>SK84 7500 0000 0040 3183 7581</t>
  </si>
  <si>
    <t>Karloveské tanečné centrum </t>
  </si>
  <si>
    <t>Molecova 2</t>
  </si>
  <si>
    <t>Bratislava</t>
  </si>
  <si>
    <t>841 04</t>
  </si>
  <si>
    <t>www.ktc.sk</t>
  </si>
  <si>
    <t>office@ktc.sk</t>
  </si>
  <si>
    <t>Miroslav Balún</t>
  </si>
  <si>
    <t>riaditeľ</t>
  </si>
  <si>
    <t>Barbora Taragelová</t>
  </si>
  <si>
    <t>SK94 1100 0000 0029 2285 0342</t>
  </si>
  <si>
    <t>Klub plaveckých športov Nereus Žilina o.z. </t>
  </si>
  <si>
    <t>Vysokoškolákov 1765/8</t>
  </si>
  <si>
    <t>Žilina</t>
  </si>
  <si>
    <t>010 08</t>
  </si>
  <si>
    <t>https://zilinskytriatlon.nereus.sk/</t>
  </si>
  <si>
    <t>klub@nereus.sk</t>
  </si>
  <si>
    <t>Tomáš Jurkovič</t>
  </si>
  <si>
    <t>predseda klubu</t>
  </si>
  <si>
    <t>SK88 5600 0000 0056 8519 1008</t>
  </si>
  <si>
    <t>00688312</t>
  </si>
  <si>
    <t>Klub slovenských turistov</t>
  </si>
  <si>
    <t>Záborského 33</t>
  </si>
  <si>
    <t>Bratislava 3</t>
  </si>
  <si>
    <t>831 03</t>
  </si>
  <si>
    <t>www.kst.sk</t>
  </si>
  <si>
    <t>ustredie@kst.sk</t>
  </si>
  <si>
    <t>Peter Švec</t>
  </si>
  <si>
    <t>Ida Ovečková</t>
  </si>
  <si>
    <t>SK34 0900 0000 0001 7152 7595</t>
  </si>
  <si>
    <t>47845660</t>
  </si>
  <si>
    <t>Košická Futbalová Aréna a. s.</t>
  </si>
  <si>
    <t>akciová spoločnosť</t>
  </si>
  <si>
    <t>Pri prachárni 13</t>
  </si>
  <si>
    <t>Košice – mestská časť Juh</t>
  </si>
  <si>
    <t>040 11</t>
  </si>
  <si>
    <t>www.kosickafutbalovaarena.sk</t>
  </si>
  <si>
    <t>office@kosickafutbalovaarena.sk</t>
  </si>
  <si>
    <t>Marcel Gibóda, Stanislav Petráš</t>
  </si>
  <si>
    <t>predseda predstavenstva, člen predstavenstva</t>
  </si>
  <si>
    <t>SK89 0200 0000 0035 8891 0657</t>
  </si>
  <si>
    <t>42269423</t>
  </si>
  <si>
    <t>MAMMAL - Slovenský zväz MMA</t>
  </si>
  <si>
    <t>Židovská 298/19</t>
  </si>
  <si>
    <t>811 01</t>
  </si>
  <si>
    <t>www.mammal.sk</t>
  </si>
  <si>
    <t>info@mammal.sk; marek.herda@mammal.sk</t>
  </si>
  <si>
    <t>Marek Herda</t>
  </si>
  <si>
    <t>Jana Gurová</t>
  </si>
  <si>
    <t>SK31 0200 0000 0031 8656 0551</t>
  </si>
  <si>
    <t>00630616</t>
  </si>
  <si>
    <t>Maratón klub Rajec </t>
  </si>
  <si>
    <t>Mudrochova 909/4</t>
  </si>
  <si>
    <t>Rajec</t>
  </si>
  <si>
    <t>015 01</t>
  </si>
  <si>
    <t>www.rajeckymaraton.sk</t>
  </si>
  <si>
    <t>pavol.uhlarik@gmail.com</t>
  </si>
  <si>
    <t>Pavol Uhlárik</t>
  </si>
  <si>
    <t>SK29 0900 0000 0000 7651 0656</t>
  </si>
  <si>
    <t>00595209</t>
  </si>
  <si>
    <t>Maratónsky klub Košice</t>
  </si>
  <si>
    <t>Žriedlová 3444/30</t>
  </si>
  <si>
    <t>Košice</t>
  </si>
  <si>
    <t>040 01</t>
  </si>
  <si>
    <t>www.kosicemarathon.com</t>
  </si>
  <si>
    <t>klub@kosicemarathon.com</t>
  </si>
  <si>
    <t>Ján Sudzina</t>
  </si>
  <si>
    <t>SK53 0900 0000 0051 8854 0107</t>
  </si>
  <si>
    <t>Mládežnícka basketbalová akadémia Prievidza </t>
  </si>
  <si>
    <t>Sama Chalupku 312/12</t>
  </si>
  <si>
    <t>Prievidza</t>
  </si>
  <si>
    <t xml:space="preserve">971 01 </t>
  </si>
  <si>
    <t>https://www.mbaprievidza.sk/</t>
  </si>
  <si>
    <t>marekbulik23@gmail.com</t>
  </si>
  <si>
    <t>Marek Bulík</t>
  </si>
  <si>
    <t>Predseda správnej rady</t>
  </si>
  <si>
    <t>SK30 0900 0000 0050 6603 0491</t>
  </si>
  <si>
    <t>42296901</t>
  </si>
  <si>
    <t>Občianske združenie Street Dance Academy</t>
  </si>
  <si>
    <t>Kvačalova 1011/51</t>
  </si>
  <si>
    <t>Bratislava 2</t>
  </si>
  <si>
    <t>821 08</t>
  </si>
  <si>
    <t>www.streetdance.sk</t>
  </si>
  <si>
    <t>stanka@streetdance.sk</t>
  </si>
  <si>
    <t>Ladislav Neuschl</t>
  </si>
  <si>
    <t>Stanislava Matejová</t>
  </si>
  <si>
    <t>SK67 0900 0000 0051 8102 0512</t>
  </si>
  <si>
    <t>42255171</t>
  </si>
  <si>
    <t>OZ za zdravší život</t>
  </si>
  <si>
    <t>Komárnicka 11</t>
  </si>
  <si>
    <t>821 33</t>
  </si>
  <si>
    <t>www.zdravachrbtica.sk</t>
  </si>
  <si>
    <t>info@zdravachrbtica.sk</t>
  </si>
  <si>
    <t>Róbert Rusnák</t>
  </si>
  <si>
    <t>Zuzana Hrčková</t>
  </si>
  <si>
    <t>SK12 1100 0000 0029 4307 8646</t>
  </si>
  <si>
    <t>PERUN o.z. </t>
  </si>
  <si>
    <t>Hečkova 24</t>
  </si>
  <si>
    <t>831 51</t>
  </si>
  <si>
    <t>www.racianskykros.sk</t>
  </si>
  <si>
    <t>racianskykros@gmail.com</t>
  </si>
  <si>
    <t>Rastislav Uličný</t>
  </si>
  <si>
    <t>SK09 8330 0000 0025 0082 7935</t>
  </si>
  <si>
    <t>53500423</t>
  </si>
  <si>
    <t>Pomáhame pohybom</t>
  </si>
  <si>
    <t>Prievozská 1326/34</t>
  </si>
  <si>
    <t>821 05</t>
  </si>
  <si>
    <t>https://www.falcon1crossfit.sk/sk/obcianske-zdruzenie/</t>
  </si>
  <si>
    <t>pomahamepohybom@gmail.com</t>
  </si>
  <si>
    <t>Róbert Rybanský</t>
  </si>
  <si>
    <t>podpredseda</t>
  </si>
  <si>
    <t>SK25 1100 0000 0029 4511 8904</t>
  </si>
  <si>
    <t>30787009</t>
  </si>
  <si>
    <t>Slovenská asociácia amerického futbalu, o.z.</t>
  </si>
  <si>
    <t>Nevädzová 17211/6B</t>
  </si>
  <si>
    <t>821 01</t>
  </si>
  <si>
    <t>www.saaf.sk</t>
  </si>
  <si>
    <t>info@saaf.sk</t>
  </si>
  <si>
    <t>Michal Slašťan</t>
  </si>
  <si>
    <t>SK90 8330 0000 0021 0189 0697</t>
  </si>
  <si>
    <t>50897152</t>
  </si>
  <si>
    <t>Slovenská Asociácia Bandy, skrátený názov SAB</t>
  </si>
  <si>
    <t>Trenčianske Teplice 611/2</t>
  </si>
  <si>
    <t>Trenčianske Teplice</t>
  </si>
  <si>
    <t>914 51</t>
  </si>
  <si>
    <t>www.slovakbandy.sk</t>
  </si>
  <si>
    <t>slovakbandy@gmail.com</t>
  </si>
  <si>
    <t>Lukáš Vepy</t>
  </si>
  <si>
    <t>Ľudovít Vepy</t>
  </si>
  <si>
    <t>SK62 0900 0000 0051 3067 7020</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</si>
  <si>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</si>
  <si>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</si>
  <si>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</si>
  <si>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</si>
  <si>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</si>
  <si>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</si>
  <si>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</si>
  <si>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</si>
  <si>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</si>
  <si>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</si>
  <si>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</si>
  <si>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</si>
  <si>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</si>
  <si>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</si>
  <si>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</si>
  <si>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</si>
  <si>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</si>
  <si>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</si>
  <si>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</si>
  <si>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</si>
  <si>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</si>
  <si>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</si>
  <si>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</si>
  <si>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</si>
  <si>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</si>
  <si>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</si>
  <si>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</si>
  <si>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</si>
  <si>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</si>
  <si>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</si>
  <si>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</si>
  <si>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</si>
  <si>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</si>
  <si>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</si>
  <si>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</si>
  <si>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</si>
  <si>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Eisnerova 6131/13</t>
  </si>
  <si>
    <t>841 07</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</si>
  <si>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</si>
  <si>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</si>
  <si>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</si>
  <si>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</si>
  <si>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</si>
  <si>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</si>
  <si>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</si>
  <si>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</si>
  <si>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</si>
  <si>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</si>
  <si>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</si>
  <si>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</si>
  <si>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</si>
  <si>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</si>
  <si>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</si>
  <si>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</si>
  <si>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</si>
  <si>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</si>
  <si>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</si>
  <si>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</si>
  <si>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</si>
  <si>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</si>
  <si>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</si>
  <si>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</si>
  <si>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</si>
  <si>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</si>
  <si>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</si>
  <si>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</si>
  <si>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</si>
  <si>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45009660</t>
  </si>
  <si>
    <t>Slovenská asociácia naturálnej kulturistiky</t>
  </si>
  <si>
    <t>Štefániková 3509/20</t>
  </si>
  <si>
    <t>Michalovce</t>
  </si>
  <si>
    <t>071 01</t>
  </si>
  <si>
    <t>www.sank.sk</t>
  </si>
  <si>
    <t>rigosank@gmail.com</t>
  </si>
  <si>
    <t>Viliam Rigo</t>
  </si>
  <si>
    <t>SK83 0900 0000 0051 5460 0722</t>
  </si>
  <si>
    <t>42340594</t>
  </si>
  <si>
    <t>Slovenská asociácia Nordic Walking</t>
  </si>
  <si>
    <t>Rudolfa Mocka 2/A</t>
  </si>
  <si>
    <t>Bratislava 4</t>
  </si>
  <si>
    <t xml:space="preserve">841 04 </t>
  </si>
  <si>
    <t>www.snwa.sk</t>
  </si>
  <si>
    <t>info@snwa.sk</t>
  </si>
  <si>
    <t>Lucia Turaz Okoličány</t>
  </si>
  <si>
    <t>prezidentka</t>
  </si>
  <si>
    <t>Lucia Okoličányová</t>
  </si>
  <si>
    <t>SK19 1100 0000 0029 2589 3903</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</si>
  <si>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</si>
  <si>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</si>
  <si>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</si>
  <si>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</si>
  <si>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</si>
  <si>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</si>
  <si>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</si>
  <si>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</si>
  <si>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</si>
  <si>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</si>
  <si>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</si>
  <si>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</si>
  <si>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Stará spišská cesta 2166/38</t>
  </si>
  <si>
    <t>new.satkd.sk</t>
  </si>
  <si>
    <t>satkd.office@gmail.com</t>
  </si>
  <si>
    <t>Mário Švec</t>
  </si>
  <si>
    <t>Pavel Ižarik</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</si>
  <si>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</si>
  <si>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</si>
  <si>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</si>
  <si>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</si>
  <si>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</si>
  <si>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</si>
  <si>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</si>
  <si>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</si>
  <si>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</si>
  <si>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</si>
  <si>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</si>
  <si>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</si>
  <si>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</si>
  <si>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</si>
  <si>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</si>
  <si>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</si>
  <si>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</si>
  <si>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</si>
  <si>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</si>
  <si>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</si>
  <si>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</si>
  <si>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</si>
  <si>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</si>
  <si>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</si>
  <si>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</si>
  <si>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</si>
  <si>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</si>
  <si>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</si>
  <si>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</si>
  <si>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</si>
  <si>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</si>
  <si>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</si>
  <si>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</si>
  <si>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</si>
  <si>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</si>
  <si>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</si>
  <si>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</si>
  <si>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</si>
  <si>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</si>
  <si>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</si>
  <si>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</si>
  <si>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</si>
  <si>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34056939</t>
  </si>
  <si>
    <t>SLOVENSKÁ CYKLOTRIALOVÁ ÚNIA</t>
  </si>
  <si>
    <t>Štefánikova 4445</t>
  </si>
  <si>
    <t>Poprad</t>
  </si>
  <si>
    <t>058 01</t>
  </si>
  <si>
    <t>www.slovakbiketrial.sk</t>
  </si>
  <si>
    <t>stefan@blackmail.sk</t>
  </si>
  <si>
    <t>Štefan Pčola</t>
  </si>
  <si>
    <t>SK82 7500 0000 0040 2786 8668</t>
  </si>
  <si>
    <t>34003975</t>
  </si>
  <si>
    <t>Slovenská federácia karate a bojových umení</t>
  </si>
  <si>
    <t>Miletičova 3/A</t>
  </si>
  <si>
    <t>www.karate-slovakia.sk</t>
  </si>
  <si>
    <t>info@karate-slovakia.sk</t>
  </si>
  <si>
    <t>Daniel Baran</t>
  </si>
  <si>
    <t>SK51 0200 0000 0011 8096 9955</t>
  </si>
  <si>
    <t>36064742</t>
  </si>
  <si>
    <t>Slovenská federácia pétanque</t>
  </si>
  <si>
    <t>Karpatské námestie 10A</t>
  </si>
  <si>
    <t>831 06</t>
  </si>
  <si>
    <t>www.sfp.sk</t>
  </si>
  <si>
    <t>peter.sury@gmail.com</t>
  </si>
  <si>
    <t>Peter Šúry</t>
  </si>
  <si>
    <t>SK28 8330 0000 0023 0103 3104</t>
  </si>
  <si>
    <t>42361885</t>
  </si>
  <si>
    <t>Slovenská footgolfová asociácia</t>
  </si>
  <si>
    <t>Medveďovej 13</t>
  </si>
  <si>
    <t>851 04</t>
  </si>
  <si>
    <t>www.sfga.sk</t>
  </si>
  <si>
    <t>info@sfga.sk</t>
  </si>
  <si>
    <t>Viliam Nemčko</t>
  </si>
  <si>
    <t>Tomáš Bartko</t>
  </si>
  <si>
    <t>SK72 1111 0000 0014 6314 7011</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</si>
  <si>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</si>
  <si>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</si>
  <si>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</si>
  <si>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</si>
  <si>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</si>
  <si>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</si>
  <si>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</si>
  <si>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</si>
  <si>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</si>
  <si>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</si>
  <si>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</si>
  <si>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</si>
  <si>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</si>
  <si>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</si>
  <si>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</si>
  <si>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generálna sekretárka</t>
  </si>
  <si>
    <t>SK53 0900 0000 0051 0865 8667</t>
  </si>
  <si>
    <t>00603091</t>
  </si>
  <si>
    <t>Slovenská hokejbalová únia</t>
  </si>
  <si>
    <t>www.hokejbal.sk</t>
  </si>
  <si>
    <t>hokejbal@hokejbal.sk</t>
  </si>
  <si>
    <t>Miroslav Dragun</t>
  </si>
  <si>
    <t>SK77 0200 0000 0017 8572 3456</t>
  </si>
  <si>
    <t>54041368</t>
  </si>
  <si>
    <t>SLOVENSKÁ CHEERLEADING ÚNIA</t>
  </si>
  <si>
    <t>Novozámocká 3212/22</t>
  </si>
  <si>
    <t>www.scu.sk</t>
  </si>
  <si>
    <t>sekretariatscu@scu.sk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</si>
  <si>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</si>
  <si>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</si>
  <si>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</si>
  <si>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</si>
  <si>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</si>
  <si>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</si>
  <si>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</si>
  <si>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</si>
  <si>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</si>
  <si>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</si>
  <si>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</si>
  <si>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</si>
  <si>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</si>
  <si>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</si>
  <si>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</si>
  <si>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</si>
  <si>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</si>
  <si>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</si>
  <si>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</si>
  <si>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</si>
  <si>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</si>
  <si>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</si>
  <si>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</si>
  <si>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</si>
  <si>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36075809</t>
  </si>
  <si>
    <t>Slovenská lukostrelecká asociácia 3D</t>
  </si>
  <si>
    <t>Trnovec nad Váhom 1040</t>
  </si>
  <si>
    <t xml:space="preserve">Trnovec nad Váhom  </t>
  </si>
  <si>
    <t>825 71</t>
  </si>
  <si>
    <t>www.archery3d.sk</t>
  </si>
  <si>
    <t>info@archery3d.sk</t>
  </si>
  <si>
    <t>Peter Málek</t>
  </si>
  <si>
    <t>SK63 8330 0000 0020 0175 2748</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</si>
  <si>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</si>
  <si>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</si>
  <si>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</si>
  <si>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</si>
  <si>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</si>
  <si>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</si>
  <si>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</si>
  <si>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</si>
  <si>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</si>
  <si>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</si>
  <si>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</si>
  <si>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</si>
  <si>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</si>
  <si>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</si>
  <si>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</si>
  <si>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</si>
  <si>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</si>
  <si>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</si>
  <si>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</si>
  <si>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</si>
  <si>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</si>
  <si>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</si>
  <si>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</si>
  <si>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</si>
  <si>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</si>
  <si>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</si>
  <si>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</si>
  <si>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</si>
  <si>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</si>
  <si>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</si>
  <si>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31813283</t>
  </si>
  <si>
    <t>Slovenská rope skippingová asociácia</t>
  </si>
  <si>
    <t>www.srsa.sk</t>
  </si>
  <si>
    <t>srsa@srsa.sk</t>
  </si>
  <si>
    <t>Martin Kolčák</t>
  </si>
  <si>
    <t xml:space="preserve">predseda </t>
  </si>
  <si>
    <t xml:space="preserve">Pavlína Hadová </t>
  </si>
  <si>
    <t>SK73 8330 0000 0024 0111 2432</t>
  </si>
  <si>
    <t>30851459</t>
  </si>
  <si>
    <t>Slovenská rugbyová únia</t>
  </si>
  <si>
    <t>Hrobákova 1</t>
  </si>
  <si>
    <t>851 02</t>
  </si>
  <si>
    <t>www.slovakrugby.sk</t>
  </si>
  <si>
    <t>jex.simona@gmail.com</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</si>
  <si>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</si>
  <si>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</si>
  <si>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</si>
  <si>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</si>
  <si>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</si>
  <si>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</si>
  <si>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</si>
  <si>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</si>
  <si>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</si>
  <si>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</si>
  <si>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</si>
  <si>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</si>
  <si>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</si>
  <si>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</si>
  <si>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</si>
  <si>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</si>
  <si>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</si>
  <si>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</si>
  <si>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</si>
  <si>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</si>
  <si>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</si>
  <si>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</si>
  <si>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</si>
  <si>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</si>
  <si>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</si>
  <si>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</si>
  <si>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</si>
  <si>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</si>
  <si>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</si>
  <si>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</si>
  <si>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</si>
  <si>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</si>
  <si>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</si>
  <si>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</si>
  <si>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</si>
  <si>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</si>
  <si>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</si>
  <si>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</si>
  <si>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</si>
  <si>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</si>
  <si>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</si>
  <si>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</si>
  <si>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</si>
  <si>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</si>
  <si>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</si>
  <si>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</si>
  <si>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</si>
  <si>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</si>
  <si>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</si>
  <si>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</si>
  <si>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</si>
  <si>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</si>
  <si>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</si>
  <si>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</si>
  <si>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</si>
  <si>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</si>
  <si>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</si>
  <si>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</si>
  <si>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</si>
  <si>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</si>
  <si>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</si>
  <si>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</si>
  <si>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</si>
  <si>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</si>
  <si>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</si>
  <si>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</si>
  <si>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</si>
  <si>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</si>
  <si>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</si>
  <si>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</si>
  <si>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</si>
  <si>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</si>
  <si>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</si>
  <si>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</si>
  <si>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</si>
  <si>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</si>
  <si>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</si>
  <si>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</si>
  <si>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</si>
  <si>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</si>
  <si>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</si>
  <si>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</si>
  <si>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</si>
  <si>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</si>
  <si>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</si>
  <si>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</si>
  <si>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</si>
  <si>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</si>
  <si>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</si>
  <si>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</si>
  <si>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</si>
  <si>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</si>
  <si>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</si>
  <si>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</si>
  <si>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</si>
  <si>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</si>
  <si>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</si>
  <si>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</si>
  <si>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</si>
  <si>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</si>
  <si>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</si>
  <si>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31771688</t>
  </si>
  <si>
    <t>Slovenský kolkársky zväz</t>
  </si>
  <si>
    <t>Štúrova 1158/22</t>
  </si>
  <si>
    <t>www.kolky.sk</t>
  </si>
  <si>
    <t>sekretariat@kolky.sk</t>
  </si>
  <si>
    <t>Štefan Kočan</t>
  </si>
  <si>
    <t>Eva Ondrejkovičová</t>
  </si>
  <si>
    <t>SK56 0200 0000 0017 8579 0958</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</si>
  <si>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</si>
  <si>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</si>
  <si>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</si>
  <si>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</si>
  <si>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</si>
  <si>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</si>
  <si>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</si>
  <si>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</si>
  <si>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</si>
  <si>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</si>
  <si>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</si>
  <si>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</si>
  <si>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</si>
  <si>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</si>
  <si>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</si>
  <si>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</si>
  <si>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</si>
  <si>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</si>
  <si>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</si>
  <si>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</si>
  <si>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</si>
  <si>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</si>
  <si>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</si>
  <si>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</si>
  <si>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</si>
  <si>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</si>
  <si>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</si>
  <si>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</si>
  <si>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</si>
  <si>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</si>
  <si>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</si>
  <si>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</si>
  <si>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</si>
  <si>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</si>
  <si>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</si>
  <si>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</si>
  <si>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</si>
  <si>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</si>
  <si>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</si>
  <si>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</si>
  <si>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</si>
  <si>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</si>
  <si>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T.Vansovej 2171/1</t>
  </si>
  <si>
    <t>Spišská Nová Ves</t>
  </si>
  <si>
    <t>052 01</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</si>
  <si>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</si>
  <si>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</si>
  <si>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</si>
  <si>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</si>
  <si>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</si>
  <si>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</si>
  <si>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</si>
  <si>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</si>
  <si>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</si>
  <si>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</si>
  <si>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</si>
  <si>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</si>
  <si>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</si>
  <si>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</si>
  <si>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</si>
  <si>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</si>
  <si>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</si>
  <si>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</si>
  <si>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</si>
  <si>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</si>
  <si>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</si>
  <si>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</si>
  <si>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</si>
  <si>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</si>
  <si>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</si>
  <si>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</si>
  <si>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</si>
  <si>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</si>
  <si>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</si>
  <si>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</si>
  <si>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</si>
  <si>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</si>
  <si>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</si>
  <si>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</si>
  <si>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</si>
  <si>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</si>
  <si>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</si>
  <si>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</si>
  <si>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</si>
  <si>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</si>
  <si>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</si>
  <si>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</si>
  <si>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</si>
  <si>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</si>
  <si>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</si>
  <si>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</si>
  <si>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</si>
  <si>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</si>
  <si>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</si>
  <si>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</si>
  <si>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</si>
  <si>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</si>
  <si>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</si>
  <si>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</si>
  <si>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</si>
  <si>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</si>
  <si>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</si>
  <si>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</si>
  <si>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</si>
  <si>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</si>
  <si>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</si>
  <si>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</si>
  <si>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</si>
  <si>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</si>
  <si>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</si>
  <si>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</si>
  <si>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</si>
  <si>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</si>
  <si>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</si>
  <si>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</si>
  <si>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</si>
  <si>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</si>
  <si>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</si>
  <si>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</si>
  <si>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</si>
  <si>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</si>
  <si>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</si>
  <si>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</si>
  <si>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</si>
  <si>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</si>
  <si>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</si>
  <si>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</si>
  <si>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</si>
  <si>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</si>
  <si>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</si>
  <si>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</si>
  <si>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</si>
  <si>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</si>
  <si>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</si>
  <si>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</si>
  <si>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</si>
  <si>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</si>
  <si>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</si>
  <si>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</si>
  <si>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</si>
  <si>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</si>
  <si>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</si>
  <si>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</si>
  <si>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</si>
  <si>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</si>
  <si>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</si>
  <si>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</si>
  <si>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</si>
  <si>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</si>
  <si>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</si>
  <si>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</si>
  <si>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</si>
  <si>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</si>
  <si>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</si>
  <si>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</si>
  <si>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</si>
  <si>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</si>
  <si>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</si>
  <si>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</si>
  <si>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</si>
  <si>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</si>
  <si>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</si>
  <si>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</si>
  <si>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</si>
  <si>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</si>
  <si>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</si>
  <si>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</si>
  <si>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</si>
  <si>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</si>
  <si>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</si>
  <si>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</si>
  <si>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</si>
  <si>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</si>
  <si>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</si>
  <si>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</si>
  <si>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</si>
  <si>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</si>
  <si>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</si>
  <si>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</si>
  <si>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</si>
  <si>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</si>
  <si>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</si>
  <si>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</si>
  <si>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</si>
  <si>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</si>
  <si>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</si>
  <si>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</si>
  <si>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</si>
  <si>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</si>
  <si>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</si>
  <si>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</si>
  <si>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</si>
  <si>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onuscak@kickboxing.sk</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</si>
  <si>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</si>
  <si>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</si>
  <si>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</si>
  <si>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</si>
  <si>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</si>
  <si>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</si>
  <si>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</si>
  <si>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</si>
  <si>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</si>
  <si>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</si>
  <si>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</si>
  <si>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30865930</t>
  </si>
  <si>
    <t>Slovenský zväz malého futbalu</t>
  </si>
  <si>
    <t>Ružinovská 28</t>
  </si>
  <si>
    <t>821 03</t>
  </si>
  <si>
    <t>www.malyfutbal.sk</t>
  </si>
  <si>
    <t>peter.kralik@malyfutbal.sk</t>
  </si>
  <si>
    <t>Peter Králik</t>
  </si>
  <si>
    <t>SK19 1100 0000 0029 4108 0902</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</si>
  <si>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</si>
  <si>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</si>
  <si>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</si>
  <si>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</si>
  <si>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</si>
  <si>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</si>
  <si>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</si>
  <si>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</si>
  <si>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</si>
  <si>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</si>
  <si>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</si>
  <si>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</si>
  <si>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</si>
  <si>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</si>
  <si>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</si>
  <si>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</si>
  <si>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</si>
  <si>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</si>
  <si>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</si>
  <si>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</si>
  <si>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</si>
  <si>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</si>
  <si>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</si>
  <si>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</si>
  <si>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</si>
  <si>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</si>
  <si>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</si>
  <si>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</si>
  <si>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</si>
  <si>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</si>
  <si>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</si>
  <si>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00896896</t>
  </si>
  <si>
    <t>Slovenský zväz rádioamatérov</t>
  </si>
  <si>
    <t>Mlynská 4</t>
  </si>
  <si>
    <t>Stupava</t>
  </si>
  <si>
    <t>900 31</t>
  </si>
  <si>
    <t>www.hamradio.sk</t>
  </si>
  <si>
    <t>szr@szr.sk</t>
  </si>
  <si>
    <t>Roman Kudláč</t>
  </si>
  <si>
    <t>SK41 0200 0000 0037 9716 9551</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</si>
  <si>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</si>
  <si>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</si>
  <si>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</si>
  <si>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</si>
  <si>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</si>
  <si>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</si>
  <si>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</si>
  <si>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</si>
  <si>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</si>
  <si>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</si>
  <si>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</si>
  <si>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</si>
  <si>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</si>
  <si>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</si>
  <si>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</si>
  <si>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</si>
  <si>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</si>
  <si>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</si>
  <si>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</si>
  <si>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</si>
  <si>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</si>
  <si>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</si>
  <si>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</si>
  <si>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</si>
  <si>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</si>
  <si>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</si>
  <si>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</si>
  <si>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</si>
  <si>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</si>
  <si>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</si>
  <si>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</si>
  <si>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</si>
  <si>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</si>
  <si>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</si>
  <si>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</si>
  <si>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</si>
  <si>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</si>
  <si>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</si>
  <si>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</si>
  <si>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</si>
  <si>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</si>
  <si>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</si>
  <si>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37938941</t>
  </si>
  <si>
    <t>Slovenský zväz Taekwon-Do ITF</t>
  </si>
  <si>
    <t>Trnavská 18</t>
  </si>
  <si>
    <t>Smolenice</t>
  </si>
  <si>
    <t>919 04</t>
  </si>
  <si>
    <t>www.sztkd-itf.sk</t>
  </si>
  <si>
    <t>sztkditf@gmail.com</t>
  </si>
  <si>
    <t>Matej Košalko</t>
  </si>
  <si>
    <t>Ladislav Huňady</t>
  </si>
  <si>
    <t>SK27 1100 0000 0026 2903 9227</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</si>
  <si>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</si>
  <si>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</si>
  <si>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</si>
  <si>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</si>
  <si>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</si>
  <si>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</si>
  <si>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</si>
  <si>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</si>
  <si>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</si>
  <si>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</si>
  <si>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</si>
  <si>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</si>
  <si>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</si>
  <si>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</si>
  <si>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</si>
  <si>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</si>
  <si>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</si>
  <si>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</si>
  <si>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</si>
  <si>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</si>
  <si>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</si>
  <si>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</si>
  <si>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</si>
  <si>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</si>
  <si>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</si>
  <si>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</si>
  <si>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</si>
  <si>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</si>
  <si>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</si>
  <si>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</si>
  <si>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</si>
  <si>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</si>
  <si>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</si>
  <si>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</si>
  <si>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ST Relax o.z. </t>
  </si>
  <si>
    <t>Karpatské nám. 7770/8</t>
  </si>
  <si>
    <t>www.strelax.sk</t>
  </si>
  <si>
    <t>hamran.anton@gmail.com</t>
  </si>
  <si>
    <t>SK15 7500 0000 00402664 6510</t>
  </si>
  <si>
    <t>ŠK Sandberg, o.z. </t>
  </si>
  <si>
    <t>J. Smreka 10</t>
  </si>
  <si>
    <t>841 08</t>
  </si>
  <si>
    <t>http://sandberg.orienteering.sk/</t>
  </si>
  <si>
    <t>jan.mazak@gmail.com</t>
  </si>
  <si>
    <t>Radoslav Jonáš</t>
  </si>
  <si>
    <t>predseda o. z.</t>
  </si>
  <si>
    <t>Ján Mazák</t>
  </si>
  <si>
    <t>SK90 8330 0000 0020 0178 4563</t>
  </si>
  <si>
    <t>30811406</t>
  </si>
  <si>
    <t>Špeciálne olympiády Slovensko</t>
  </si>
  <si>
    <t>www.specialolympics.sk</t>
  </si>
  <si>
    <t>office@specialolympics.sk</t>
  </si>
  <si>
    <t>Eva Gažová</t>
  </si>
  <si>
    <t>Národná riaditeľka</t>
  </si>
  <si>
    <t>SK31 0200 0000 0013 5172 7951</t>
  </si>
  <si>
    <t>42184827</t>
  </si>
  <si>
    <t xml:space="preserve">Športová akadémia Mateja Tótha, o. z. </t>
  </si>
  <si>
    <t>www.akademiamatejatotha.sk</t>
  </si>
  <si>
    <t>bedlekova@akademiamatejatotha.sk</t>
  </si>
  <si>
    <t>Michal Tóth, Daniel Pastorek</t>
  </si>
  <si>
    <t>Vedúci člen predstavenstva a štatutár</t>
  </si>
  <si>
    <t>Mária Bedleková</t>
  </si>
  <si>
    <t>SK49 0900 0000 0051 2925 8435</t>
  </si>
  <si>
    <t>Športový klub DELFÍN Nitra </t>
  </si>
  <si>
    <t>Za Humnami 732/43</t>
  </si>
  <si>
    <t>www.slovakman.sk</t>
  </si>
  <si>
    <t>info@slovakman.sk</t>
  </si>
  <si>
    <t>Bc.Pavol Peciar</t>
  </si>
  <si>
    <t>Ing. Marian Pavuk</t>
  </si>
  <si>
    <t>SK34 0900 0000 0051 4349 1030</t>
  </si>
  <si>
    <t>Športový klub polície Košice - ILYO Taekwondo </t>
  </si>
  <si>
    <t>https://www.ilyo-tkd.com</t>
  </si>
  <si>
    <t>ilyo.kosice@gmail.com</t>
  </si>
  <si>
    <t>Ing. Pavel Ižarik</t>
  </si>
  <si>
    <t>Bc. Gabriela Ižariková</t>
  </si>
  <si>
    <t>SK31 8330 0000 0028 0160 2326</t>
  </si>
  <si>
    <t>Športový klub SPC Častá </t>
  </si>
  <si>
    <t>Zámocká 237/20</t>
  </si>
  <si>
    <t>Častá</t>
  </si>
  <si>
    <t>900 89</t>
  </si>
  <si>
    <t>www.spc.sk</t>
  </si>
  <si>
    <t>dominikdugovic@gmail.com</t>
  </si>
  <si>
    <t>Pavol Kovalčík</t>
  </si>
  <si>
    <t>Dominik Dugovič</t>
  </si>
  <si>
    <t>SK37 0900 0000 0001 8049 6743</t>
  </si>
  <si>
    <t>Športový klub Zemplín, oddiel judo o.z. </t>
  </si>
  <si>
    <t>Športová 3830/31</t>
  </si>
  <si>
    <t>www.judomichalovce.com</t>
  </si>
  <si>
    <t>judomichalovce@gmail.com</t>
  </si>
  <si>
    <t>Viliam Kohút</t>
  </si>
  <si>
    <t>predseda o.z.</t>
  </si>
  <si>
    <t>Bc. Gabriel Čopák</t>
  </si>
  <si>
    <t>SK98 0900 0000 0051 8616 2894</t>
  </si>
  <si>
    <t>TANEČNO ŠPORTOVÝ KLUB M+M BRATISLAVA pri ZŠ Ostredková</t>
  </si>
  <si>
    <t>Ostredková 3234/14</t>
  </si>
  <si>
    <t>Bratislava-Ružinov</t>
  </si>
  <si>
    <t>www.tskmm.sk</t>
  </si>
  <si>
    <t>milan_spanik@tskmm.sk</t>
  </si>
  <si>
    <t>Mgr.Milan Špánik, PhD.</t>
  </si>
  <si>
    <t>SK17 7500 0000 0040 0803 4502</t>
  </si>
  <si>
    <t>00592129</t>
  </si>
  <si>
    <t>Telovýchovná jednota Nižná </t>
  </si>
  <si>
    <t>Lesná 1006</t>
  </si>
  <si>
    <t>Nižná</t>
  </si>
  <si>
    <t>027 43</t>
  </si>
  <si>
    <t>www.cykloklubnizna.sk</t>
  </si>
  <si>
    <t>kubos.milos@gmail.com</t>
  </si>
  <si>
    <t>Bc. Zuzana Oriešková</t>
  </si>
  <si>
    <t>štatutárny zástupca</t>
  </si>
  <si>
    <t>Miloš Kuboš</t>
  </si>
  <si>
    <t>SK 78 0900 0000 0000 5418 8037</t>
  </si>
  <si>
    <t>Telovýchovná jednota Športový klub Podbiel </t>
  </si>
  <si>
    <t>Podčervencie 351</t>
  </si>
  <si>
    <t>Podbiel</t>
  </si>
  <si>
    <t>027 42</t>
  </si>
  <si>
    <t>drevodomsitek@gmail.com</t>
  </si>
  <si>
    <t>Ing. Ján Sitek</t>
  </si>
  <si>
    <t>predseda TJ ŠK Podbiel</t>
  </si>
  <si>
    <t>SK04 0200 0000 0024 8430 9555</t>
  </si>
  <si>
    <t>53007344</t>
  </si>
  <si>
    <t>Teqballová federácia Slovensko</t>
  </si>
  <si>
    <t>Jazdecká 13198/1A</t>
  </si>
  <si>
    <t xml:space="preserve">080 01 </t>
  </si>
  <si>
    <t>www.teq.sk</t>
  </si>
  <si>
    <t>info@teq.sk</t>
  </si>
  <si>
    <t>Artúr Benes</t>
  </si>
  <si>
    <t>SK21 1111 0000 0016 2429 8006</t>
  </si>
  <si>
    <t>00896063</t>
  </si>
  <si>
    <t>TJ Sokol SOŠ Trebišov</t>
  </si>
  <si>
    <t>Komenského 12</t>
  </si>
  <si>
    <t>Trebišov</t>
  </si>
  <si>
    <t>075 01</t>
  </si>
  <si>
    <t>www.sokolnaslovensku.sk</t>
  </si>
  <si>
    <t>tassova@centrum.sk</t>
  </si>
  <si>
    <t>Alžbeta Taššová</t>
  </si>
  <si>
    <t>starostka</t>
  </si>
  <si>
    <t>SK14 0900 0000 0001 0583 1310</t>
  </si>
  <si>
    <t>Yacht Club Fun Sailing </t>
  </si>
  <si>
    <t>Humenská 3553/5</t>
  </si>
  <si>
    <t>yachtclubfunsailing@gmail.com</t>
  </si>
  <si>
    <t>Peter Kincel</t>
  </si>
  <si>
    <t>SK25 8330 0000 0022 0289 5833</t>
  </si>
  <si>
    <t>Zápasnícky klub Baník Prievidza, o.z. </t>
  </si>
  <si>
    <t>Olympionikov 4</t>
  </si>
  <si>
    <t>https://www.facebook.com/groups/202767165548</t>
  </si>
  <si>
    <t>wrestlingprievidza@gmail.com</t>
  </si>
  <si>
    <t>Vladimír LACO</t>
  </si>
  <si>
    <t>prezident ZK</t>
  </si>
  <si>
    <t>Vlasta Švikruhová</t>
  </si>
  <si>
    <t>SK32 1100 0000 0026 2484 8834</t>
  </si>
  <si>
    <t>Zápasnícky klub Košice 1904 o.z.</t>
  </si>
  <si>
    <t>Werferova 2582/1</t>
  </si>
  <si>
    <t>http://www.zapasenie-kosice.sk/</t>
  </si>
  <si>
    <t>zalepova@ekon-servis.sk</t>
  </si>
  <si>
    <t>JUDr. Ján Tokár</t>
  </si>
  <si>
    <t>Prezident zápasníckeho klubu</t>
  </si>
  <si>
    <t>Anna Zalepová</t>
  </si>
  <si>
    <t>SK48 1100 0000 0029 2982 7604</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</si>
  <si>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</si>
  <si>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</si>
  <si>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</si>
  <si>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</si>
  <si>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</si>
  <si>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</si>
  <si>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</si>
  <si>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</si>
  <si>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</si>
  <si>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</si>
  <si>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</si>
  <si>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</si>
  <si>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</si>
  <si>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</si>
  <si>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</si>
  <si>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</si>
  <si>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</si>
  <si>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</si>
  <si>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</si>
  <si>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</si>
  <si>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</si>
  <si>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</si>
  <si>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</si>
  <si>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</si>
  <si>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</si>
  <si>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</si>
  <si>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</si>
  <si>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</si>
  <si>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</si>
  <si>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</si>
  <si>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</si>
  <si>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</si>
  <si>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</si>
  <si>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</si>
  <si>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</si>
  <si>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</si>
  <si>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</si>
  <si>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</si>
  <si>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</si>
  <si>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</si>
  <si>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The Legits Blast</t>
  </si>
  <si>
    <t>B</t>
  </si>
  <si>
    <t>zabezpečenie činnosti a úloh v roku 2024</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</si>
  <si>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</si>
  <si>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</si>
  <si>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</si>
  <si>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</si>
  <si>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</si>
  <si>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</si>
  <si>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</si>
  <si>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</si>
  <si>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</si>
  <si>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</si>
  <si>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</si>
  <si>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</si>
  <si>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Grand Prix Tyrnavia 2024</t>
  </si>
  <si>
    <t>Žilinský triatlonový festival - M-SR+ČR v olympijskom triatlone</t>
  </si>
  <si>
    <t>značenie turistických trás</t>
  </si>
  <si>
    <t>41. Ročník Rajeckého maratónu</t>
  </si>
  <si>
    <t>Medzinárodný maratón mieru</t>
  </si>
  <si>
    <t>DODO CUP</t>
  </si>
  <si>
    <t>Račiansky kros LETO 2024</t>
  </si>
  <si>
    <t>americký futbal - bežné transfery</t>
  </si>
  <si>
    <t>americký futbal</t>
  </si>
  <si>
    <t>americký futbal - 20 % navýšenie</t>
  </si>
  <si>
    <t>boccia - bežné transfery</t>
  </si>
  <si>
    <t>boccia</t>
  </si>
  <si>
    <t>boule lyonnaise - bežné transfery</t>
  </si>
  <si>
    <t>boule lyonnaise</t>
  </si>
  <si>
    <t>boccia - 20 % navýšenie</t>
  </si>
  <si>
    <t>boule lyonnaise - 20 % navýšenie</t>
  </si>
  <si>
    <t>wushu - bežné transfery</t>
  </si>
  <si>
    <t>wushu</t>
  </si>
  <si>
    <t>wushu - 20 % navýšenie</t>
  </si>
  <si>
    <t>dynamická streľba - bežné transfery</t>
  </si>
  <si>
    <t>dynamická streľba</t>
  </si>
  <si>
    <t>dynamická streľba - 20 % navýšenie</t>
  </si>
  <si>
    <t>fitnes a kulturistika - bežné transfery</t>
  </si>
  <si>
    <t>fitnes a kulturistika</t>
  </si>
  <si>
    <t>silové športy - bežné transfery</t>
  </si>
  <si>
    <t>silové športy</t>
  </si>
  <si>
    <t>Draganovská Martina</t>
  </si>
  <si>
    <t>Dudušová Rebeka</t>
  </si>
  <si>
    <t>Horná Ivana</t>
  </si>
  <si>
    <t>Láskavá Bianka</t>
  </si>
  <si>
    <t>Sečkárová Barbora</t>
  </si>
  <si>
    <t>Silvester Silvia</t>
  </si>
  <si>
    <t>Soták Ján</t>
  </si>
  <si>
    <t>Stachová Jana</t>
  </si>
  <si>
    <t>Tichá Aneta</t>
  </si>
  <si>
    <t>Wildová Diana</t>
  </si>
  <si>
    <t>fitnes a kulturistika - 20 % navýšenie</t>
  </si>
  <si>
    <t>silový trojboj - 20 % navýšenie</t>
  </si>
  <si>
    <t>športy s lietajúcim diskom - bežné transfery</t>
  </si>
  <si>
    <t>športy s lietajúcim diskom</t>
  </si>
  <si>
    <t>športy s lietajúcim diskom - 20 % navýšenie</t>
  </si>
  <si>
    <t>go - bežné transfery</t>
  </si>
  <si>
    <t>go</t>
  </si>
  <si>
    <t>go - 20 % navýšenie</t>
  </si>
  <si>
    <t>korfbal - bežné transfery</t>
  </si>
  <si>
    <t>korfbal</t>
  </si>
  <si>
    <t>korfbal - 20 % navýšenie</t>
  </si>
  <si>
    <t>automobilový šport - bežné transfery</t>
  </si>
  <si>
    <t>automobilový šport</t>
  </si>
  <si>
    <t>automobilový šport - kapitálové transfery</t>
  </si>
  <si>
    <t>K</t>
  </si>
  <si>
    <t xml:space="preserve">Preteky do vrchu na Pezinskej Babe </t>
  </si>
  <si>
    <t>automobilový šport - 20 % navýšenie</t>
  </si>
  <si>
    <t>pretláčanie rukou - bežné transfery</t>
  </si>
  <si>
    <t>pretláčanie rukou</t>
  </si>
  <si>
    <t>Majstrovstvá Európy</t>
  </si>
  <si>
    <t>pretláčanie rukou - 20 % navýšenie</t>
  </si>
  <si>
    <t>taekwondo - bežné transfery</t>
  </si>
  <si>
    <t>taekwondo</t>
  </si>
  <si>
    <t>zabezpečenie a rozvoj zdravotne postihnutých športovcov (SPV)</t>
  </si>
  <si>
    <t>taekwondo - 20 % navýšenie</t>
  </si>
  <si>
    <t>Aktivity a úlohy v oblasti univerzitného športu v roku 2024</t>
  </si>
  <si>
    <t>baseball - bežné transfery</t>
  </si>
  <si>
    <t>baseball</t>
  </si>
  <si>
    <t>baseball - 20 % navýšenie</t>
  </si>
  <si>
    <t>basketbal - bežné transfery</t>
  </si>
  <si>
    <t>basketbal</t>
  </si>
  <si>
    <t>basketbal - 20 % navýšenie</t>
  </si>
  <si>
    <t>Zabezpečenie finále školských športových súťaží (Piešťany 2024) v súťažiach kategórie "A" v basketbale stredných škôl</t>
  </si>
  <si>
    <t>Zabezpečenie finále školských športových súťaží (Šamorín 2024) v súťažiach kategórie "A" v basketbale základných škôl</t>
  </si>
  <si>
    <t>box - bežné transfery</t>
  </si>
  <si>
    <t>box</t>
  </si>
  <si>
    <t>box - kapitálové transfery</t>
  </si>
  <si>
    <t>Ďuríková Nicole</t>
  </si>
  <si>
    <t>Horváth Roman</t>
  </si>
  <si>
    <t>Jedináková Miroslava</t>
  </si>
  <si>
    <t>Kostúr Joseph</t>
  </si>
  <si>
    <t>Kubalová Tamara</t>
  </si>
  <si>
    <t>Lovašová Bibiana</t>
  </si>
  <si>
    <t>Tankó Viliam</t>
  </si>
  <si>
    <t>Triebeľová Jessica</t>
  </si>
  <si>
    <t>Vymyslický Lukáš</t>
  </si>
  <si>
    <t>box - 20 % navýšenie</t>
  </si>
  <si>
    <t>XXVII. Slovakia open</t>
  </si>
  <si>
    <t>pétanque - bežné transfery</t>
  </si>
  <si>
    <t>pétanque</t>
  </si>
  <si>
    <t>petanque - 20 % navýšenie</t>
  </si>
  <si>
    <t>golf - bežné transfery</t>
  </si>
  <si>
    <t>golf</t>
  </si>
  <si>
    <t>Sabbatini Rory</t>
  </si>
  <si>
    <t>European Young Masters</t>
  </si>
  <si>
    <t>Majstrovstvá Európy tímov žien</t>
  </si>
  <si>
    <t>Slovak Ladies Slovak Golf Open</t>
  </si>
  <si>
    <t>golf - 20 % navýšenie</t>
  </si>
  <si>
    <t>FALDO SERIES</t>
  </si>
  <si>
    <t>gymnastika - bežné transfery</t>
  </si>
  <si>
    <t>gymnastika</t>
  </si>
  <si>
    <t>gymnastika - kapitálové transfery</t>
  </si>
  <si>
    <t>Dobrocká Lucia</t>
  </si>
  <si>
    <t>gymnastika - 20 % navýšenie</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</si>
  <si>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</si>
  <si>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</si>
  <si>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Majstrovstvá sveta v hokejbale juniorov 2024</t>
  </si>
  <si>
    <t>cheerleading - bežné transfery</t>
  </si>
  <si>
    <t>cheerleading</t>
  </si>
  <si>
    <t>cheerleading - 20 % navýšenie</t>
  </si>
  <si>
    <t>jazdectvo - bežné transfery</t>
  </si>
  <si>
    <t>jazdectvo</t>
  </si>
  <si>
    <t>jazdectvo - 20 % navýšenie</t>
  </si>
  <si>
    <t>kanoistika - bežné transfery</t>
  </si>
  <si>
    <t>kanoistika</t>
  </si>
  <si>
    <t>kanoistika - kapitálové transfery</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</si>
  <si>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</si>
  <si>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</si>
  <si>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</si>
  <si>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</si>
  <si>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</si>
  <si>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</si>
  <si>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</si>
  <si>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</si>
  <si>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</si>
  <si>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</si>
  <si>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</si>
  <si>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</si>
  <si>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</si>
  <si>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</si>
  <si>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</si>
  <si>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</si>
  <si>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</si>
  <si>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</si>
  <si>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</si>
  <si>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</si>
  <si>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</si>
  <si>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</si>
  <si>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</si>
  <si>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</si>
  <si>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</si>
  <si>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</si>
  <si>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</si>
  <si>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</si>
  <si>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</si>
  <si>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</si>
  <si>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</si>
  <si>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</si>
  <si>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</si>
  <si>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</si>
  <si>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</si>
  <si>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</si>
  <si>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</si>
  <si>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</si>
  <si>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</si>
  <si>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</si>
  <si>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</si>
  <si>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</si>
  <si>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</si>
  <si>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</si>
  <si>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Majstrovstvá Európy juniorov a do 23 rokov – rýchlostná kanoistika</t>
  </si>
  <si>
    <t>Majstrovstvá Európy juniorov a do 23 rokov – vodný slalom</t>
  </si>
  <si>
    <t>kanoistika - 20 % navýšenie</t>
  </si>
  <si>
    <t>lakros - bežné transfery</t>
  </si>
  <si>
    <t>lakros</t>
  </si>
  <si>
    <t>lakros - 20 % navýšenie</t>
  </si>
  <si>
    <t>motocyklový šport - bežné transfery</t>
  </si>
  <si>
    <t>motocyklový šport</t>
  </si>
  <si>
    <t>Kohút Tomáš</t>
  </si>
  <si>
    <t>Vaculík Martin</t>
  </si>
  <si>
    <t>Grand prix v plochej dráhe</t>
  </si>
  <si>
    <t>Majstrovstvá sveta a Európy v plochej dráhe</t>
  </si>
  <si>
    <t>Majstrovstvá sveta Enduro GP</t>
  </si>
  <si>
    <t>motocyklový šport - 20 % navýšenie</t>
  </si>
  <si>
    <t>thajský box - bežné transfery</t>
  </si>
  <si>
    <t>thajský box</t>
  </si>
  <si>
    <t>Chochlíková Monika</t>
  </si>
  <si>
    <t>thajský box - 20 % navýšenie</t>
  </si>
  <si>
    <t>Svetový pohár klubov</t>
  </si>
  <si>
    <t>plavecké športy - bežné transfery</t>
  </si>
  <si>
    <t>plavecké športy</t>
  </si>
  <si>
    <t>plavecké športy - kapitálové transfery</t>
  </si>
  <si>
    <t>Bernathova Michaela</t>
  </si>
  <si>
    <t>Dikács Bence</t>
  </si>
  <si>
    <t>Diky Chiara</t>
  </si>
  <si>
    <t>Duša Matej</t>
  </si>
  <si>
    <t>Folťan Patrik</t>
  </si>
  <si>
    <t>Hrnčárová Alexandra</t>
  </si>
  <si>
    <t>Ivan Teresa</t>
  </si>
  <si>
    <t>Košťál Samuel</t>
  </si>
  <si>
    <t>Krajčovičová Lea</t>
  </si>
  <si>
    <t>Nagy Richard</t>
  </si>
  <si>
    <t>Podmaníková Andrea</t>
  </si>
  <si>
    <t>Slušná Lilian</t>
  </si>
  <si>
    <t>Strapeková Žofia</t>
  </si>
  <si>
    <t>štafeta - plávanie</t>
  </si>
  <si>
    <t>Tišťan Tibor</t>
  </si>
  <si>
    <t>Trníková Nikoleta</t>
  </si>
  <si>
    <t>plavecké športy - 20 % navýšenie</t>
  </si>
  <si>
    <t>rugby - bežné transfery</t>
  </si>
  <si>
    <t>rugby</t>
  </si>
  <si>
    <t>rugby - 20 % navýšenie</t>
  </si>
  <si>
    <t>skialpinizmus - bežné transfery</t>
  </si>
  <si>
    <t>skialpinizmus</t>
  </si>
  <si>
    <t>dvojica - skialpinizmus (dospelí mix)</t>
  </si>
  <si>
    <t>Jagerčíková Marianna</t>
  </si>
  <si>
    <t>Šiarnik Jakub</t>
  </si>
  <si>
    <t>skialpinizmus - 20 % navýšenie</t>
  </si>
  <si>
    <t>softbal - bežné transfery</t>
  </si>
  <si>
    <t>softbal</t>
  </si>
  <si>
    <t>softbal - 20 % navýšenie</t>
  </si>
  <si>
    <t>squash - bežné transfery</t>
  </si>
  <si>
    <t>squash</t>
  </si>
  <si>
    <t>squash - 20 % navýšenie</t>
  </si>
  <si>
    <t>triatlon - bežné transfery</t>
  </si>
  <si>
    <t>triatlon</t>
  </si>
  <si>
    <t>Kubo Ondrej</t>
  </si>
  <si>
    <t>Kubo Ondrej - cestný bicykel</t>
  </si>
  <si>
    <t>Vráblová Margaréta</t>
  </si>
  <si>
    <t>triatlon - 20 % navýšenie</t>
  </si>
  <si>
    <t>volejbal - bežné transfery</t>
  </si>
  <si>
    <t>volejbal</t>
  </si>
  <si>
    <t>volejbal - kapitálové transfery</t>
  </si>
  <si>
    <t>Zlatá Európska liga žien</t>
  </si>
  <si>
    <t>volejbal - 20 % navýšenie</t>
  </si>
  <si>
    <t>Zabezpečenie finále školských športových súťaží (Poprad 2024) v súťažiach kategórie "A" v mixvolejbale stredných škôl</t>
  </si>
  <si>
    <t>Zabezpečenie finále školských športových súťaží (Šamorín 2024) v súťažiach kategórie "A" vo volejbale základných škôl</t>
  </si>
  <si>
    <t>Zabezpečenie finále školských športových súťaží (Šamorín 2024) v súťažiach kategórie "A" vo vybíjanej základných škôl</t>
  </si>
  <si>
    <t>atletika - bežné transfery</t>
  </si>
  <si>
    <t>atletika</t>
  </si>
  <si>
    <t>atletika - kapitálové transfery</t>
  </si>
  <si>
    <t>Bátovský Jakub</t>
  </si>
  <si>
    <t>Burzalová Hana</t>
  </si>
  <si>
    <t>Černý Dominik</t>
  </si>
  <si>
    <t>Federič Filip</t>
  </si>
  <si>
    <t>Forster Viktória</t>
  </si>
  <si>
    <t>Fraňo Peter</t>
  </si>
  <si>
    <t>Gajanová Gabriela</t>
  </si>
  <si>
    <t>Morvay Michal</t>
  </si>
  <si>
    <t>Ruffíny Robert</t>
  </si>
  <si>
    <t>Slezáková Rebecca</t>
  </si>
  <si>
    <t>Šula Karel</t>
  </si>
  <si>
    <t>Úradník Miroslav</t>
  </si>
  <si>
    <t>Volko Ján</t>
  </si>
  <si>
    <t>Atletický míting P-T-S</t>
  </si>
  <si>
    <t>Majstrovstvá Európy U18</t>
  </si>
  <si>
    <t>atletika - 20 % navýšenie</t>
  </si>
  <si>
    <t>Zabezpečenie finále školských športových súťaží (Šamorín 2024) v súťažiach kategórie "A" v atletike základných škôl</t>
  </si>
  <si>
    <t>biliard - bežné transfery</t>
  </si>
  <si>
    <t>biliard</t>
  </si>
  <si>
    <t>biliard - 20 % navýšenie</t>
  </si>
  <si>
    <t>bowling - bežné transfery</t>
  </si>
  <si>
    <t>bowling</t>
  </si>
  <si>
    <t>European Championship of Champions</t>
  </si>
  <si>
    <t>bowling - 20 % navýšenie</t>
  </si>
  <si>
    <t>bridž - bežné transfery</t>
  </si>
  <si>
    <t>bridž</t>
  </si>
  <si>
    <t>bridž - 20 % navýšenie</t>
  </si>
  <si>
    <t>curling - bežné transfery</t>
  </si>
  <si>
    <t>curling</t>
  </si>
  <si>
    <t>curling - 20 % navýšenie</t>
  </si>
  <si>
    <t>značenie cykloturistických trás</t>
  </si>
  <si>
    <t>futbal - bežné transfery</t>
  </si>
  <si>
    <t>futbal</t>
  </si>
  <si>
    <t>futbal - kapitálové transfery</t>
  </si>
  <si>
    <t>futbal - 20 % navýšenie</t>
  </si>
  <si>
    <t>Zabezpečenie finále školských športových súťaží (Šamorín 2024) v súťažiach kategórie "A" vo futbale základných škôl</t>
  </si>
  <si>
    <t>Zabezpečenie školských športových súťaží 2024 v ostatných súťažiach kategórie "A" vo futbale (McDonald’s Cup)</t>
  </si>
  <si>
    <t>horolezectvo - bežné transfery</t>
  </si>
  <si>
    <t>horolezectvo</t>
  </si>
  <si>
    <t>športové lezenie - bežné transfery</t>
  </si>
  <si>
    <t>športové lezenie</t>
  </si>
  <si>
    <t>Buršíková Martina</t>
  </si>
  <si>
    <t>Kysela Eliáš</t>
  </si>
  <si>
    <t>Michalková Lujza</t>
  </si>
  <si>
    <t>Slobodová Lea</t>
  </si>
  <si>
    <t>Európsky pohár mládeže v športovom lezení</t>
  </si>
  <si>
    <t>Európsky pohár v drytooling</t>
  </si>
  <si>
    <t>horolezectvo - 20 % navýšenie</t>
  </si>
  <si>
    <t>športové lezenie - 20 % navýšenie</t>
  </si>
  <si>
    <t>Majstrovstvá sveta + Majstrovstvá Európy</t>
  </si>
  <si>
    <t>krasokorčuľovanie - bežné transfery</t>
  </si>
  <si>
    <t>krasokorčuľovanie</t>
  </si>
  <si>
    <t>Hagara Adam</t>
  </si>
  <si>
    <t>krasokorčuľovanie - 20 % navýšenie</t>
  </si>
  <si>
    <t>lukostreľba - bežné transfery</t>
  </si>
  <si>
    <t>lukostreľba</t>
  </si>
  <si>
    <t>Baránková Denisa</t>
  </si>
  <si>
    <t>Bošanský Jozef</t>
  </si>
  <si>
    <t>Málek Peter</t>
  </si>
  <si>
    <t>lukostreľba - 20 % navýšenie</t>
  </si>
  <si>
    <t>letecké športy - bežné transfery</t>
  </si>
  <si>
    <t>letecké športy</t>
  </si>
  <si>
    <t>letecké športy - 20 % navýšenie</t>
  </si>
  <si>
    <t>činnosť Slovenského olympijského a športového výboru</t>
  </si>
  <si>
    <t>Olympijský festival</t>
  </si>
  <si>
    <t>Slovenský dom na Hrách XXXIII. Olzmpiády 2024 v Paríži</t>
  </si>
  <si>
    <t>zabezpečenie účasti športovej reprezentácie SR na Krách XXXIII. Olympiády 2024 v Paríži</t>
  </si>
  <si>
    <t>Olympijská štafeta naprieč Slovenskom</t>
  </si>
  <si>
    <t>činnosť Slovenského paralympijského výboru</t>
  </si>
  <si>
    <t>Blattnerová Tatiana</t>
  </si>
  <si>
    <t>Čuchran Ladislav</t>
  </si>
  <si>
    <t>Holenda Viliam</t>
  </si>
  <si>
    <t>Kubová Alžbeta</t>
  </si>
  <si>
    <t>Kuřeja Marián</t>
  </si>
  <si>
    <t>Laczkó Dušan</t>
  </si>
  <si>
    <t>Malenovský Radoslav</t>
  </si>
  <si>
    <t>Marinov Filip</t>
  </si>
  <si>
    <t>Vadovičová Veronika</t>
  </si>
  <si>
    <t>letné paralympijské hry Paríž 2024 (UV SR č. 626)</t>
  </si>
  <si>
    <t>rýchlokorčuľovanie - bežné transfery</t>
  </si>
  <si>
    <t>rýchlokorčuľovanie</t>
  </si>
  <si>
    <t>rýchlokorčuľovanie - 20 % navýšenie</t>
  </si>
  <si>
    <t>stolný tenis - bežné transfery</t>
  </si>
  <si>
    <t>stolný tenis</t>
  </si>
  <si>
    <t>stolný tenis - kapitálové transfery</t>
  </si>
  <si>
    <t>Arpáš Samuel</t>
  </si>
  <si>
    <t>Balážová Barbora</t>
  </si>
  <si>
    <t>družstvo - dospelí - ženy</t>
  </si>
  <si>
    <t>družstvo - Umax. - muži</t>
  </si>
  <si>
    <t>družstvo - Umax. - ženy</t>
  </si>
  <si>
    <t>Pištej Ľubomír</t>
  </si>
  <si>
    <t>Wang Yang</t>
  </si>
  <si>
    <t>World Table Tennis Youth Contender 2024</t>
  </si>
  <si>
    <t>stolný tenis - 20 % navýšenie</t>
  </si>
  <si>
    <t>Zabezpečenie finále školských športových súťaží (Šamorín 2024) v súťažiach kategórie "A" v stolnom tenise základných škôl</t>
  </si>
  <si>
    <t>streľba - bežné transfery</t>
  </si>
  <si>
    <t>streľba</t>
  </si>
  <si>
    <t>streľba - kapitálové transfery</t>
  </si>
  <si>
    <t>Barteková Danka</t>
  </si>
  <si>
    <t>Copák Marek</t>
  </si>
  <si>
    <t>dvojica - skeet mix (dospelí)</t>
  </si>
  <si>
    <t>dvojica - trap mix (dospelí)</t>
  </si>
  <si>
    <t>Hocková Miroslava</t>
  </si>
  <si>
    <t>Hocková Vanesa</t>
  </si>
  <si>
    <t>Holko Ondrej</t>
  </si>
  <si>
    <t>Hruška Daniel</t>
  </si>
  <si>
    <t>Jány Patrik</t>
  </si>
  <si>
    <t>Kortišová Emma</t>
  </si>
  <si>
    <t>Kostúr Marek</t>
  </si>
  <si>
    <t>Kovačócy Marián</t>
  </si>
  <si>
    <t>Mohyla Marco</t>
  </si>
  <si>
    <t>Ňakatová Zuzana</t>
  </si>
  <si>
    <t>Novotná Kamila</t>
  </si>
  <si>
    <t>Pešková Demién Daniela</t>
  </si>
  <si>
    <t>Špotáková Jana</t>
  </si>
  <si>
    <t>Štefečeková Rehák Zuzana</t>
  </si>
  <si>
    <t>Štibravá Monika</t>
  </si>
  <si>
    <t>Tóth Timotej</t>
  </si>
  <si>
    <t>Tužinský Juraj</t>
  </si>
  <si>
    <t>Zajíčková Adriana</t>
  </si>
  <si>
    <t>streľba - 20 % navýšenie</t>
  </si>
  <si>
    <t>INTERNATIONAL COMPETETION of OLYMPIC HOPES Nitra</t>
  </si>
  <si>
    <t>šach - bežné transfery</t>
  </si>
  <si>
    <t>šach</t>
  </si>
  <si>
    <t>šach - 20 % navýšenie</t>
  </si>
  <si>
    <t>šerm - bežné transfery</t>
  </si>
  <si>
    <t>šerm</t>
  </si>
  <si>
    <t>družstvo - fleuret (juniori - muži)</t>
  </si>
  <si>
    <t>Lančarič Branislav</t>
  </si>
  <si>
    <t>šerm - 20 % navýšenie</t>
  </si>
  <si>
    <t>tenis - bežné transfery</t>
  </si>
  <si>
    <t>tenis</t>
  </si>
  <si>
    <t>Daubnerová Nikola</t>
  </si>
  <si>
    <t>Jamrichová Renáta</t>
  </si>
  <si>
    <t>Krajčí Michal</t>
  </si>
  <si>
    <t>Naď Peter</t>
  </si>
  <si>
    <t>Pohánková Mia</t>
  </si>
  <si>
    <t>Privara Benjamín Peter</t>
  </si>
  <si>
    <t>Šramková Tamara</t>
  </si>
  <si>
    <t>Vargová Nina</t>
  </si>
  <si>
    <t>BJK Cup (Fed Cup)</t>
  </si>
  <si>
    <t>tenis - 20 % navýšenie</t>
  </si>
  <si>
    <t>veslovanie - bežné transfery</t>
  </si>
  <si>
    <t>veslovanie</t>
  </si>
  <si>
    <t>veslovanie - kapitálové transfery</t>
  </si>
  <si>
    <t>Strečanský Peter</t>
  </si>
  <si>
    <t>veslovanie - 20 % navýšenie</t>
  </si>
  <si>
    <t>zápasenie - bežné transfery</t>
  </si>
  <si>
    <t>zápasenie</t>
  </si>
  <si>
    <t>Földešiová Viktória</t>
  </si>
  <si>
    <t>Gulaev Akhsarbek</t>
  </si>
  <si>
    <t>Hegedus Réka</t>
  </si>
  <si>
    <t>Jakšík Adam</t>
  </si>
  <si>
    <t>Makoev Boris</t>
  </si>
  <si>
    <t>Meszároš Martin Róbert</t>
  </si>
  <si>
    <t>Mikécz Robin</t>
  </si>
  <si>
    <t>Molnár Zsuzsanna</t>
  </si>
  <si>
    <t>Salkazanov Tajmuraz</t>
  </si>
  <si>
    <t>zápasenie - 20 % navýšenie</t>
  </si>
  <si>
    <t>bedminton - bežné transfery</t>
  </si>
  <si>
    <t>bedminton</t>
  </si>
  <si>
    <t>bedminton - 20 % navýšenie</t>
  </si>
  <si>
    <t>Zabezpečenie finále školských športových súťaží (Trenčín 2024) v súťažiach kategórie "A" v bedmintone stredných škôl</t>
  </si>
  <si>
    <t>biatlon - bežné transfery</t>
  </si>
  <si>
    <t>biatlon</t>
  </si>
  <si>
    <t>biatlon - kapitálové transfery</t>
  </si>
  <si>
    <t>Bátovská Fialková Paulína</t>
  </si>
  <si>
    <t>Borguľa Jakub</t>
  </si>
  <si>
    <t>Kapustová Ema</t>
  </si>
  <si>
    <t>Kuzminová Anastasiya</t>
  </si>
  <si>
    <t>Remeňová Mária</t>
  </si>
  <si>
    <t>Remeňová Zuzana</t>
  </si>
  <si>
    <t>štafeta - biatlon - juniori</t>
  </si>
  <si>
    <t>štafeta - biatlon - juniorky</t>
  </si>
  <si>
    <t>biatlon - 20 % navýšenie</t>
  </si>
  <si>
    <t>boby a skeleton - bežné transfery</t>
  </si>
  <si>
    <t>boby a skeleton</t>
  </si>
  <si>
    <t>boby a skeleton - kapitálové transfery</t>
  </si>
  <si>
    <t>boby a skeleton - 20 % navýšenie</t>
  </si>
  <si>
    <t>cyklistika - bežné transfery</t>
  </si>
  <si>
    <t>cyklistika</t>
  </si>
  <si>
    <t>cyklistika - kapitálové transfery</t>
  </si>
  <si>
    <t>Bačíková Alžbeta</t>
  </si>
  <si>
    <t>Baránek Rastislav</t>
  </si>
  <si>
    <t>Chladoňová Viktória</t>
  </si>
  <si>
    <t>Jenčušová Nora</t>
  </si>
  <si>
    <t>Jurík Martin</t>
  </si>
  <si>
    <t>Kubín Róbert</t>
  </si>
  <si>
    <t>Kuril Patrik</t>
  </si>
  <si>
    <t>Maniková Dominika</t>
  </si>
  <si>
    <t>Metelka Jozef</t>
  </si>
  <si>
    <t>Rovder Pavol</t>
  </si>
  <si>
    <t>Sagan Peter</t>
  </si>
  <si>
    <t>Strečko Ondrej</t>
  </si>
  <si>
    <t>Svrček Martin</t>
  </si>
  <si>
    <t>Okolo Slovenska</t>
  </si>
  <si>
    <t>cyklistika - 20 % navýšenie</t>
  </si>
  <si>
    <t>dráhový golf - bežné transfery</t>
  </si>
  <si>
    <t>dráhový golf</t>
  </si>
  <si>
    <t>dráhový golf - 20 % navýšenie</t>
  </si>
  <si>
    <t>florbal - bežné transfery</t>
  </si>
  <si>
    <t>florbal</t>
  </si>
  <si>
    <t>florbal - 20 % navýšenie</t>
  </si>
  <si>
    <t>Zabezpečenie finále školských športových súťaží (Trenčín 2024) v súťažiach kategórie "A" vo florbale stredných škôl</t>
  </si>
  <si>
    <t>Zabezpečenie finále školských športových súťaží (Trenčín 2024) v súťažiach kategórie "A" vo florbale základných škôl</t>
  </si>
  <si>
    <t>hádzaná - bežné transfery</t>
  </si>
  <si>
    <t>hádzaná</t>
  </si>
  <si>
    <t>hádzaná - kapitálové transfery</t>
  </si>
  <si>
    <t xml:space="preserve">M18 EHF Championship 2024 </t>
  </si>
  <si>
    <t>hádzaná - 20 % navýšenie</t>
  </si>
  <si>
    <t>Zabezpečenie finále školských športových súťaží (Šamorín 2024) v súťažiach kategórie "A" v touchdownhandbale základných škôl</t>
  </si>
  <si>
    <t>jachting - bežné transfery</t>
  </si>
  <si>
    <t>jachting</t>
  </si>
  <si>
    <t>Pollák Patrik</t>
  </si>
  <si>
    <t>Majstrovstvá sveta v triede Vaurien</t>
  </si>
  <si>
    <t>jachting - 20 % navýšenie</t>
  </si>
  <si>
    <t>judo - bežné transfery</t>
  </si>
  <si>
    <t>judo</t>
  </si>
  <si>
    <t>Ádam Viktor</t>
  </si>
  <si>
    <t>Fízeľ Márius</t>
  </si>
  <si>
    <t>Krížová Lili Kristína</t>
  </si>
  <si>
    <t>Maťašeje Benjamín</t>
  </si>
  <si>
    <t>Tománková Lenka</t>
  </si>
  <si>
    <t>Tománková Patrícia</t>
  </si>
  <si>
    <t>Európsky pohár kadetov</t>
  </si>
  <si>
    <t>judo - 20 % navýšenie</t>
  </si>
  <si>
    <t>karate - bežné transfery</t>
  </si>
  <si>
    <t>karate</t>
  </si>
  <si>
    <t>karate - kapitálové transfery</t>
  </si>
  <si>
    <t>Kvasnicová Nina</t>
  </si>
  <si>
    <t>Suchánková Ingrida</t>
  </si>
  <si>
    <t>karate - 20 % navýšenie</t>
  </si>
  <si>
    <t>kickbox - bežné transfery</t>
  </si>
  <si>
    <t>kickbox</t>
  </si>
  <si>
    <t>Fecková Lucia</t>
  </si>
  <si>
    <t>Filipová Alexandra</t>
  </si>
  <si>
    <t>kickbox - 20 % navýšenie</t>
  </si>
  <si>
    <t>Slovak Open 2024 – Memoriál Ladislava Doky Tótha</t>
  </si>
  <si>
    <t>ľadový hokej - bežné transfery</t>
  </si>
  <si>
    <t>ľadový hokej</t>
  </si>
  <si>
    <t>ľadový hokej - kapitálové transfery</t>
  </si>
  <si>
    <t>ľadový hokej - 20 % navýšenie</t>
  </si>
  <si>
    <t>moderný päťboj - bežné transfery</t>
  </si>
  <si>
    <t>moderný päťboj</t>
  </si>
  <si>
    <t>moderný päťboj - 20 % navýšenie</t>
  </si>
  <si>
    <t>orientačné športy - bežné transfery</t>
  </si>
  <si>
    <t>orientačné športy</t>
  </si>
  <si>
    <t>orientačné športy - 20 % navýšenie</t>
  </si>
  <si>
    <t>pozemný hokej - bežné transfery</t>
  </si>
  <si>
    <t>pozemný hokej</t>
  </si>
  <si>
    <t>pozemný hokej - kapitálové transfery</t>
  </si>
  <si>
    <t>pozemný hokej - 20 % navýšenie</t>
  </si>
  <si>
    <t>psie záprahy - bežné transfery</t>
  </si>
  <si>
    <t>psie záprahy</t>
  </si>
  <si>
    <t>psie záprahy - 20 % navýšenie</t>
  </si>
  <si>
    <t>rybolovná technika - bežné transfery</t>
  </si>
  <si>
    <t>rybolovná technika</t>
  </si>
  <si>
    <t>rybolovná technika - 20 % navýšenie</t>
  </si>
  <si>
    <t>sánkovanie - bežné transfery</t>
  </si>
  <si>
    <t>sánkovanie</t>
  </si>
  <si>
    <t>Skupek Marián</t>
  </si>
  <si>
    <t>sánkovanie - 20 % navýšenie</t>
  </si>
  <si>
    <t>ju-jitsu - bežné transfery</t>
  </si>
  <si>
    <t>ju-jitsu</t>
  </si>
  <si>
    <t>ju-jitsu - 20 % navýšenie</t>
  </si>
  <si>
    <t>športové rybárstvo - bežné transfery</t>
  </si>
  <si>
    <t>športové rybárstvo</t>
  </si>
  <si>
    <t>športové rybárstvo - 20 % navýšenie</t>
  </si>
  <si>
    <t>tanečný šport - bežné transfery</t>
  </si>
  <si>
    <t>tanečný šport</t>
  </si>
  <si>
    <t>Majstrovstvá sveta</t>
  </si>
  <si>
    <t>tanečný šport - 20 % navýšenie</t>
  </si>
  <si>
    <t>Zabezpečenie finále školských športových súťaží (Šamorín 2024) v súťažiach kategórie "A" v tanečnom športe základných škôl</t>
  </si>
  <si>
    <t>Csejtey Richard</t>
  </si>
  <si>
    <t>družstvo - boccia (BC4)</t>
  </si>
  <si>
    <t>dvojica - curling na vozíku (telesne postihnutí)</t>
  </si>
  <si>
    <t>Jambor Miroslav</t>
  </si>
  <si>
    <t>Kánová Alena</t>
  </si>
  <si>
    <t>Král Tomáš</t>
  </si>
  <si>
    <t>Kurilák Rastislav</t>
  </si>
  <si>
    <t>Ludrovský Martin</t>
  </si>
  <si>
    <t>Masaryk Tomáš</t>
  </si>
  <si>
    <t>Mezík Róbert</t>
  </si>
  <si>
    <t>Mihálik Peter</t>
  </si>
  <si>
    <t>Riapoš Ján</t>
  </si>
  <si>
    <t>Strehársky Martin</t>
  </si>
  <si>
    <t>Trávníček Boris</t>
  </si>
  <si>
    <t>Slovakia Open v tenise na vozíku 2024</t>
  </si>
  <si>
    <t>vodné lyžovanie - bežné transfery</t>
  </si>
  <si>
    <t>vodné lyžovanie</t>
  </si>
  <si>
    <t>vodné lyžovanie - 20 % navýšenie</t>
  </si>
  <si>
    <t>vodný motorizmus - bežné transfery</t>
  </si>
  <si>
    <t>vodný motorizmus</t>
  </si>
  <si>
    <t>vodný motorizmus - 20 % navýšenie</t>
  </si>
  <si>
    <t>vzpieranie - bežné transfery</t>
  </si>
  <si>
    <t>vzpieranie</t>
  </si>
  <si>
    <t>vzpieranie - kapitálové transfery</t>
  </si>
  <si>
    <t>Cabala Sebastián</t>
  </si>
  <si>
    <t>Macura Vladimír</t>
  </si>
  <si>
    <t>Pagáčik Filip</t>
  </si>
  <si>
    <t>Viktorínová Natália</t>
  </si>
  <si>
    <t>vzpieranie - 20 % navýšenie</t>
  </si>
  <si>
    <t>Satellite Tour v stolnom tenise mládeže - Senec</t>
  </si>
  <si>
    <t>Preteky v orientačnom behu Jelení paroh a Kravský roh</t>
  </si>
  <si>
    <t>CTP SLOVAKMAN TRIATLON 2024 - 21. ročník</t>
  </si>
  <si>
    <t>ILYO CUP 2024</t>
  </si>
  <si>
    <t>Grand Prix Slovakia</t>
  </si>
  <si>
    <t>Grand Prix Michalovce</t>
  </si>
  <si>
    <t>Slovak open championship 2024</t>
  </si>
  <si>
    <t>56. ročník Okolo Tatier</t>
  </si>
  <si>
    <t>Cestný beh SNP Roháče - Podbiel 33. ročník</t>
  </si>
  <si>
    <t>teqball - bežné transfery</t>
  </si>
  <si>
    <t>teqball</t>
  </si>
  <si>
    <t>teqball - kapitálové transfery</t>
  </si>
  <si>
    <t>teqball - 20 % navýšenie</t>
  </si>
  <si>
    <t xml:space="preserve">XVII. Svetový zlet sokola </t>
  </si>
  <si>
    <t>Vinianský strapec 48. ročník</t>
  </si>
  <si>
    <t xml:space="preserve">50. ročník Medzinárodného turnaja mládeže </t>
  </si>
  <si>
    <t>XXV. ročník medzinárodného turnaja Olympijských nádejí v zápasení voľným štýlom v kategórii U17</t>
  </si>
  <si>
    <t>šípky - bežné transfery</t>
  </si>
  <si>
    <t>šípky</t>
  </si>
  <si>
    <t xml:space="preserve">Majstrovstvá Európy v steelových šípkach </t>
  </si>
  <si>
    <t>šípky - 20 % navýšenie</t>
  </si>
  <si>
    <t>potápačské športy - bežné transfery</t>
  </si>
  <si>
    <t>potápačské športy</t>
  </si>
  <si>
    <t>potápačské športy - 20 % navýšenie</t>
  </si>
  <si>
    <t>kolieskové korčuľovanie - bežné transfery</t>
  </si>
  <si>
    <t>kolieskové korčuľovanie</t>
  </si>
  <si>
    <t>Tury Richard</t>
  </si>
  <si>
    <t>kolieskové korčuľovanie - 20 % navýšenie</t>
  </si>
  <si>
    <t>lyžovanie - bežné transfery</t>
  </si>
  <si>
    <t>lyžovanie</t>
  </si>
  <si>
    <t>lyžovanie - kapitálové transfery</t>
  </si>
  <si>
    <t>Gašková Vanesa</t>
  </si>
  <si>
    <t>Haraus Miroslav + navádzač</t>
  </si>
  <si>
    <t>Jaroš Samuel</t>
  </si>
  <si>
    <t>Krako Jakub + navádzač</t>
  </si>
  <si>
    <t>Kubačka Marek + navádzač</t>
  </si>
  <si>
    <t>Rexová Alexandra + navádzač</t>
  </si>
  <si>
    <t>Vlhová Petra</t>
  </si>
  <si>
    <t>lyžovanie - 20 % navýšenie</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</si>
  <si>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</si>
  <si>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</si>
  <si>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</si>
  <si>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</si>
  <si>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</si>
  <si>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</si>
  <si>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</si>
  <si>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</si>
  <si>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</si>
  <si>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</si>
  <si>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</si>
  <si>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</si>
  <si>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</si>
  <si>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</si>
  <si>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</si>
  <si>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</si>
  <si>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</si>
  <si>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</si>
  <si>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</si>
  <si>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</si>
  <si>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</si>
  <si>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</si>
  <si>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</si>
  <si>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</si>
  <si>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</si>
  <si>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</si>
  <si>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</si>
  <si>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</si>
  <si>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</si>
  <si>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</si>
  <si>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</si>
  <si>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</si>
  <si>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</si>
  <si>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</si>
  <si>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</si>
  <si>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</si>
  <si>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</si>
  <si>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</si>
  <si>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</si>
  <si>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</si>
  <si>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</si>
  <si>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</si>
  <si>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</si>
  <si>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</si>
  <si>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</si>
  <si>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</si>
  <si>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</si>
  <si>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</si>
  <si>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</si>
  <si>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</si>
  <si>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</si>
  <si>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</si>
  <si>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</si>
  <si>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</si>
  <si>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</si>
  <si>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</si>
  <si>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</si>
  <si>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</si>
  <si>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</si>
  <si>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</si>
  <si>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</si>
  <si>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</si>
  <si>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</si>
  <si>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</si>
  <si>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</si>
  <si>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</si>
  <si>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</si>
  <si>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</si>
  <si>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</si>
  <si>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</si>
  <si>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</si>
  <si>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</si>
  <si>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</si>
  <si>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</si>
  <si>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</si>
  <si>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</si>
  <si>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</si>
  <si>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</si>
  <si>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</si>
  <si>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</si>
  <si>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SK12 8180 0000 0070 0069 4147</t>
  </si>
  <si>
    <t>Ing. Jaroslava Gregoríková</t>
  </si>
  <si>
    <t>ŠS:</t>
  </si>
  <si>
    <t>Ing. Mária Horáková</t>
  </si>
  <si>
    <t>Mgr. Lýdia Gojda</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</si>
  <si>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</si>
  <si>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</si>
  <si>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</si>
  <si>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</si>
  <si>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</si>
  <si>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</si>
  <si>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rFont val="Arial"/>
        <family val="2"/>
        <charset val="238"/>
      </rPr>
      <t xml:space="preserve">SK84 8180 0000 0070 0069 4112
</t>
    </r>
    <r>
      <rPr>
        <sz val="8"/>
        <rFont val="Arial"/>
        <family val="2"/>
        <charset val="238"/>
      </rPr>
      <t xml:space="preserve">(výdavkový účet štátneho rozpočtu)
slúži pre vrátenie nevyčerpaných finančných prostriedkov </t>
    </r>
    <r>
      <rPr>
        <b/>
        <sz val="8"/>
        <rFont val="Arial"/>
        <family val="2"/>
        <charset val="238"/>
      </rPr>
      <t>poskytnutých v r. 2024</t>
    </r>
    <r>
      <rPr>
        <sz val="8"/>
        <rFont val="Arial"/>
        <family val="2"/>
        <charset val="238"/>
      </rPr>
      <t xml:space="preserve">, </t>
    </r>
    <r>
      <rPr>
        <sz val="8"/>
        <color indexed="2"/>
        <rFont val="Arial"/>
        <family val="2"/>
        <charset val="238"/>
      </rPr>
      <t xml:space="preserve"> v termíne </t>
    </r>
    <r>
      <rPr>
        <b/>
        <sz val="8"/>
        <color indexed="2"/>
        <rFont val="Arial"/>
        <family val="2"/>
        <charset val="238"/>
      </rPr>
      <t>do 30.11.2024</t>
    </r>
  </si>
  <si>
    <r>
      <rPr>
        <b/>
        <sz val="8"/>
        <rFont val="Arial"/>
        <family val="2"/>
        <charset val="238"/>
      </rPr>
      <t xml:space="preserve">SK12 8180 0000 0070 0069 4147
</t>
    </r>
    <r>
      <rPr>
        <sz val="8"/>
        <rFont val="Arial"/>
        <family val="2"/>
        <charset val="238"/>
      </rPr>
      <t xml:space="preserve">(depozitný účet)
slúži pre vrátenie nevyčerpaných/nezúčtovaných finančných prostriedkov </t>
    </r>
    <r>
      <rPr>
        <b/>
        <sz val="8"/>
        <rFont val="Arial"/>
        <family val="2"/>
        <charset val="238"/>
      </rPr>
      <t>poskytnutých v r.  2024</t>
    </r>
    <r>
      <rPr>
        <sz val="8"/>
        <rFont val="Arial"/>
        <family val="2"/>
        <charset val="238"/>
      </rPr>
      <t xml:space="preserve">, v termíne </t>
    </r>
    <r>
      <rPr>
        <b/>
        <sz val="8"/>
        <color indexed="2"/>
        <rFont val="Arial"/>
        <family val="2"/>
        <charset val="238"/>
      </rPr>
      <t>od 01.01.2025 do 31.05.2025</t>
    </r>
  </si>
  <si>
    <t>026 03 - Národné športové projekty</t>
  </si>
  <si>
    <r>
      <rPr>
        <b/>
        <sz val="8"/>
        <rFont val="Arial"/>
        <family val="2"/>
        <charset val="238"/>
      </rPr>
      <t xml:space="preserve">SK62 8180 0000 0070 0069 4120 </t>
    </r>
    <r>
      <rPr>
        <sz val="8"/>
        <rFont val="Arial"/>
        <family val="2"/>
        <charset val="238"/>
      </rPr>
      <t>(príjmový účet</t>
    </r>
    <r>
      <rPr>
        <b/>
        <sz val="8"/>
        <rFont val="Arial"/>
        <family val="2"/>
        <charset val="238"/>
      </rPr>
      <t xml:space="preserve">) </t>
    </r>
    <r>
      <rPr>
        <sz val="8"/>
        <rFont val="Arial"/>
        <family val="2"/>
        <charset val="238"/>
      </rPr>
      <t>slúži na vrátenie finančných prostriedkov</t>
    </r>
    <r>
      <rPr>
        <b/>
        <sz val="8"/>
        <rFont val="Arial"/>
        <family val="2"/>
        <charset val="238"/>
      </rPr>
      <t xml:space="preserve"> za porušenie finančnej disciplíny</t>
    </r>
  </si>
  <si>
    <t>z účelu:</t>
  </si>
  <si>
    <t>VS:</t>
  </si>
  <si>
    <t>SK84 8180 0000 0070 0069 4112</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</si>
  <si>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</si>
  <si>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</si>
  <si>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</si>
  <si>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</si>
  <si>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</si>
  <si>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</si>
  <si>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</si>
  <si>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</si>
  <si>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</si>
  <si>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</si>
  <si>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</si>
  <si>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</si>
  <si>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</si>
  <si>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</si>
  <si>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</si>
  <si>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</si>
  <si>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</si>
  <si>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</si>
  <si>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</si>
  <si>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</si>
  <si>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</si>
  <si>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</si>
  <si>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</si>
  <si>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</si>
  <si>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</si>
  <si>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</si>
  <si>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</si>
  <si>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</si>
  <si>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</si>
  <si>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</si>
  <si>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</si>
  <si>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</si>
  <si>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</si>
  <si>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</si>
  <si>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</si>
  <si>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</si>
  <si>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</si>
  <si>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</si>
  <si>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</si>
  <si>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</si>
  <si>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</si>
  <si>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Pracovná cesta
Názov: 2. IBU CUP
Termín 1.12.-8.12.2024
Miesto -Geilo/ Nórsko
Spôsob dopravy (napr. letecky): letecky
Počet všetkých osôb na pracovnej ceste 12
ztoho:                                                              tréner: 2                                                            - 
športovci:6                                                   servisný tím: 3                                         fyzioterapeut: 1                                                                                                                                           
Letenka pre 1 osobu</t>
  </si>
  <si>
    <t>Pracovná cesta
Názov: Zahraničné sústredenie
Termín 30.10.-10.11.2024
Miesto -Livigno/ Taliansko
Spôsob dopravy (napr. letecky): autom
Počet všetkých osôb na pracovnej ceste 7
ztoho:                                                              tréner: 1                                                            - 
športovci:5                                                                                          fyzioterapeut: 1                                                                                                                                           
Ubytovanie pre 2 osoby</t>
  </si>
  <si>
    <t>Pracovná cesta
Názov: Zahraničné sústredenie
Termín 30.10.-10.11.2024
Miesto -Livigno/ Taliansko
Spôsob dopravy (napr. letecky): autom
Počet všetkých osôb na pracovnej ceste 7
ztoho:                                                              tréner: 1                                                            - 
športovci:5                                                                                          fyzioterapeut: 1                                                                                                                                           
Ubytovanie pre 1 osobu</t>
  </si>
  <si>
    <t>Pracovná cesta
Názov: Zahraničné sústredenie
Termín 1.11.-14.11.2024
Miesto -Livigno/ Taliansko
Spôsob dopravy (napr. letecky): autom
Počet všetkých osôb na pracovnej ceste 4
ztoho:                                                              tréner: 1                                                            - 
športovci:3                                                                                                                                                                                                                                   
Ubytovanie pre 4 osoby</t>
  </si>
  <si>
    <t>Letenka Matej Badáň presun z Kontiolahti do Obertilliachu</t>
  </si>
  <si>
    <t>Letenka - dokúpenie batožiny pre M. Otčenáš na 1.SP do Kontiolahti</t>
  </si>
  <si>
    <t>Pracovná cesta
Názov: 2. IBU CUP
Termín 1.12.-8.12.2024
Miesto -Geilo/ Nórsko
Spôsob dopravy (napr. letecky): letecky
Počet všetkých osôb na pracovnej ceste 12
ztoho:                                                              tréner: 2                                                            - 
športovci:6                                                   servisný tím: 3                                         fyzioterapeut: 1                                                                                                                                           
Letenka pre 2 osoby</t>
  </si>
  <si>
    <t>Pracovná cesta
Názov: 2. IBU CUP
Termín 1.12.-8.12.2024
Miesto -Geilo/ Nórsko
Spôsob dopravy (napr. letecky): letecky
Počet všetkých osôb na pracovnej ceste 12
ztoho:                                                              tréner: 2                                                            - 
športovci:6                                                   servisný tím: 3                                         fyzioterapeut: 1                                                                                                                                           
Ubytovanie pre 12 osôb</t>
  </si>
  <si>
    <t>Pracovná cesta
Názov: Zahraničné sústredenie
Termín 10.9.-25.9.2024
Miesto -Livigno/ Taliansko
Spôsob dopravy (napr. letecky): autom
Počet všetkých osôb na pracovnej ceste 5
ztoho:                                                              tréner: 1                                                            - 
športovci:3                                                                                         fyzioterapeut: 1                                                                                                                                           
Prenájom tratí</t>
  </si>
  <si>
    <t>Pracovná cesta
Názov: Zahraničné sústredenie
Termín 14.11.-21.11.2024
Miesto -Obertilliach/ Rakúsko
Spôsob dopravy (napr. letecky): autom
Počet všetkých osôb na pracovnej ceste 4
ztoho:                                                              tréner: 1                                                            - 
športovci:3                                                                                                                                                                                                                                    
Strava</t>
  </si>
  <si>
    <t>Pracovná cesta
Názov: Zahraničné sústredenie
Termín 9.10.-24.10.2024
Miesto -Ramsau am Dachstein
Spôsob dopravy (napr. letecky): autom
Počet všetkých osôb na pracovnej ceste 5
ztoho:                                                              tréner: 1                                                            - 
športovci:3                                                                                         fyzioterapeut: 1                                                                                                                                           
Prenájom tratí</t>
  </si>
  <si>
    <t>Pracovná cesta
Názov: Zahraničné sústredenie
Termín 9.10.-24.10.2024
Miesto -Ramsau am Dachstein
Spôsob dopravy (napr. letecky): autom
Počet všetkých osôb na pracovnej ceste 5
ztoho:                                                              tréner: 1                                                            - 
športovci:3                                                                                         fyzioterapeut: 1                                                                                                                                           
Lanovka 1 osoba</t>
  </si>
  <si>
    <t xml:space="preserve">refundácia nákladov na sústredenie pre Šimona Adamova vo vlastnej tréningovej skupine </t>
  </si>
  <si>
    <t>Pracovná cesta
Názov: 1. IBU CUP 
Termín 24.11.-1.12.2024
Miesto -Idre, Švédsko
Spôsob dopravy (napr. letecky): autom
Počet všetkých osôb na pracovnej ceste 8
ztoho:                                                              tréner: 1                                                            - 
športovci:5                                                                                         seervis: 2                                                                                                                                           
Ubytovanie</t>
  </si>
  <si>
    <t>Pracovná cesta
Názov: 2. IBU CUP
Termín 1.12.-8.12.2024
Miesto -Geilo/ Nórsko
Spôsob dopravy (napr. letecky): letecky
Počet všetkých osôb na pracovnej ceste 12
ztoho:                                                              tréner: 2                                                            - 
športovci:6                                                   servisný tím: 3                                         fyzioterapeut: 1                                                                                                                                           
Preprava na letisko od organizátora</t>
  </si>
  <si>
    <t>Pracovná cesta
Názov: Zahraničné sústredenie
Termín 1.12.-10.12.2024
Miesto -Obertilliach/Rakúsko
Spôsob dopravy (napr. letecky): autom
Počet všetkých osôb na pracovnej ceste 20
ztoho:                                                              tréner: 3                                                            - 
športovci:14                                                                                        fyzioterapeut: 1                                            servis:1                                                       kuchár:1                                                                                                                                
Služby kuchára</t>
  </si>
  <si>
    <t>Pracovná cesta
Názov: Nominačné preteky 
Termín 1.12.-9.12.2024
Miesto -Obertilliach/Rakúsko
Spôsob dopravy (napr. letecky): autom
Počet všetkých osôb na pracovnej ceste 4
ztoho:                                                                                                        servis:4                                                                                                                                                                                    
Ubytovanie</t>
  </si>
  <si>
    <t xml:space="preserve">Pracovná cesta
Názov: 2. SP 
Termín 9.12.-15.12.2024
Miesto -Hochfilzen/ Rakúsko
Spôsob dopravy (napr. letecky): autom
Počet všetkých osôb na pracovnej ceste 19
ztoho:                                                              tréner: 3                                                            - 
športovci:8                                                   servisný tím: 4                                         fyzioterapeut: 1                                         metodik:2                                                     média:1                                                      kuchár:1                                                                                            
poplatok za vysielačky - licencia </t>
  </si>
  <si>
    <t>Pracovná cesta
Názov: 3. Junior Cup 
Termín 16.12.-22.12.2024
Miesto -Goms/ Šviačiarsko 
Spôsob dopravy (napr. letecky): autom
Počet všetkých osôb na pracovnej ceste 19
ztoho:                                                              tréner: 3                                                            - 
športovci:13                                                   servisný tím: 1                                         fyzioterapeut: 1                                                                                              média:1                                                                                                                                                 
letenky 2 osoby</t>
  </si>
  <si>
    <t>Pracovná cesta
Názov: Zahraničné sústredenie
Termín 1.12.-10.12.2024
Miesto -Obertilliach/Rakúsko
Spôsob dopravy (napr. letecky): autom
Počet všetkých osôb na pracovnej ceste 20
ztoho:                                                              tréner: 3                                                            - 
športovci:14                                                                                        fyzioterapeut: 1                                            servis:1                                                       kuchár:1                                                                                                                                
Strava</t>
  </si>
  <si>
    <t>Nákup kolieskových lyží</t>
  </si>
  <si>
    <t>Pracovná cesta
Názov: 3. IBU CUP
Termín 15.12.-22.12.2024
Miesto -Obertilliach/Rakúsko
Spôsob dopravy (napr. letecky): autom
Počet všetkých osôb na pracovnej ceste 9
ztoho:                                                                                                        Tréner: 1                                                     športovci: 6                                                     servis:2                                                                                                                                                                                    
Ubytovanie 1 osoba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</si>
</sst>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dd/mm/yy;@"/>
    <numFmt numFmtId="166" formatCode="dd/mm/yyyy;@"/>
  </numFmts>
  <fonts count="50" x14ac:knownFonts="1">
    <font>
      <sz val="10"/>
      <color theme="1"/>
      <name val="Arial"/>
    </font>
    <font>
      <u/>
      <sz val="10"/>
      <color indexed="4"/>
      <name val="Arial"/>
      <family val="2"/>
      <charset val="238"/>
    </font>
    <font>
      <sz val="10"/>
      <name val="Arial"/>
      <family val="2"/>
      <charset val="238"/>
    </font>
    <font>
      <sz val="12"/>
      <name val="Calibri"/>
      <family val="2"/>
      <charset val="238"/>
    </font>
    <font>
      <sz val="11"/>
      <name val="Calibri"/>
      <family val="2"/>
      <charset val="238"/>
    </font>
    <font>
      <sz val="11"/>
      <name val="Arial"/>
      <family val="2"/>
      <charset val="238"/>
    </font>
    <font>
      <sz val="14"/>
      <name val="Arial"/>
      <family val="2"/>
      <charset val="238"/>
    </font>
    <font>
      <b/>
      <sz val="14"/>
      <name val="Arial"/>
      <family val="2"/>
      <charset val="238"/>
    </font>
    <font>
      <b/>
      <sz val="12"/>
      <name val="Arial"/>
      <family val="2"/>
      <charset val="238"/>
    </font>
    <font>
      <b/>
      <u/>
      <sz val="10"/>
      <name val="Arial"/>
      <family val="2"/>
      <charset val="238"/>
    </font>
    <font>
      <b/>
      <sz val="10"/>
      <name val="Arial"/>
      <family val="2"/>
      <charset val="238"/>
    </font>
    <font>
      <sz val="10"/>
      <color indexed="2"/>
      <name val="Arial"/>
      <family val="2"/>
      <charset val="238"/>
    </font>
    <font>
      <sz val="10"/>
      <color rgb="FF00B0F0"/>
      <name val="Arial"/>
      <family val="2"/>
      <charset val="238"/>
    </font>
    <font>
      <sz val="10"/>
      <color rgb="FF00B050"/>
      <name val="Arial"/>
      <family val="2"/>
      <charset val="238"/>
    </font>
    <font>
      <strike/>
      <sz val="10"/>
      <color indexed="2"/>
      <name val="Arial"/>
      <family val="2"/>
      <charset val="238"/>
    </font>
    <font>
      <sz val="8"/>
      <name val="Arial"/>
      <family val="2"/>
      <charset val="238"/>
    </font>
    <font>
      <i/>
      <sz val="8"/>
      <color indexed="55"/>
      <name val="Arial"/>
      <family val="2"/>
      <charset val="238"/>
    </font>
    <font>
      <b/>
      <i/>
      <sz val="12"/>
      <color indexed="55"/>
      <name val="Arial"/>
      <family val="2"/>
      <charset val="238"/>
    </font>
    <font>
      <b/>
      <sz val="11"/>
      <color theme="0"/>
      <name val="Arial"/>
      <family val="2"/>
      <charset val="238"/>
    </font>
    <font>
      <b/>
      <sz val="11"/>
      <name val="Arial"/>
      <family val="2"/>
      <charset val="238"/>
    </font>
    <font>
      <b/>
      <sz val="8"/>
      <name val="Arial"/>
      <family val="2"/>
      <charset val="238"/>
    </font>
    <font>
      <sz val="8"/>
      <color indexed="2"/>
      <name val="Arial"/>
      <family val="2"/>
      <charset val="238"/>
    </font>
    <font>
      <b/>
      <sz val="8"/>
      <color theme="0"/>
      <name val="Arial"/>
      <family val="2"/>
      <charset val="238"/>
    </font>
    <font>
      <b/>
      <sz val="14"/>
      <color rgb="FF0070C0"/>
      <name val="Arial"/>
      <family val="2"/>
      <charset val="238"/>
    </font>
    <font>
      <b/>
      <sz val="14"/>
      <color indexed="2"/>
      <name val="Arial"/>
      <family val="2"/>
      <charset val="238"/>
    </font>
    <font>
      <b/>
      <sz val="12"/>
      <color indexed="2"/>
      <name val="Arial"/>
      <family val="2"/>
      <charset val="238"/>
    </font>
    <font>
      <b/>
      <sz val="8"/>
      <color rgb="FF0070C0"/>
      <name val="Arial"/>
      <family val="2"/>
      <charset val="238"/>
    </font>
    <font>
      <b/>
      <sz val="8"/>
      <color indexed="2"/>
      <name val="Arial"/>
      <family val="2"/>
      <charset val="238"/>
    </font>
    <font>
      <i/>
      <sz val="8"/>
      <color indexed="2"/>
      <name val="Arial"/>
      <family val="2"/>
      <charset val="238"/>
    </font>
    <font>
      <b/>
      <sz val="11"/>
      <color indexed="2"/>
      <name val="Arial"/>
      <family val="2"/>
      <charset val="238"/>
    </font>
    <font>
      <b/>
      <i/>
      <sz val="12"/>
      <color indexed="2"/>
      <name val="Arial"/>
      <family val="2"/>
      <charset val="238"/>
    </font>
    <font>
      <b/>
      <sz val="10"/>
      <color indexed="2"/>
      <name val="Arial"/>
      <family val="2"/>
      <charset val="238"/>
    </font>
    <font>
      <sz val="11"/>
      <color indexed="2"/>
      <name val="Arial"/>
      <family val="2"/>
      <charset val="238"/>
    </font>
    <font>
      <sz val="8"/>
      <color theme="0"/>
      <name val="Arial"/>
      <family val="2"/>
      <charset val="238"/>
    </font>
    <font>
      <b/>
      <sz val="12"/>
      <color theme="0"/>
      <name val="Arial"/>
      <family val="2"/>
      <charset val="238"/>
    </font>
    <font>
      <sz val="8"/>
      <color theme="1"/>
      <name val="Arial"/>
      <family val="2"/>
      <charset val="238"/>
    </font>
    <font>
      <sz val="8"/>
      <color indexed="4"/>
      <name val="Arial"/>
      <family val="2"/>
      <charset val="238"/>
    </font>
    <font>
      <u/>
      <sz val="10"/>
      <color theme="10"/>
      <name val="Arial"/>
      <family val="2"/>
      <charset val="238"/>
    </font>
    <font>
      <b/>
      <sz val="8"/>
      <color theme="1"/>
      <name val="Arial"/>
      <family val="2"/>
      <charset val="238"/>
    </font>
    <font>
      <b/>
      <sz val="10"/>
      <color theme="1"/>
      <name val="Arial"/>
      <family val="2"/>
      <charset val="238"/>
    </font>
    <font>
      <sz val="12"/>
      <color theme="1"/>
      <name val="Arial"/>
      <family val="2"/>
      <charset val="238"/>
    </font>
    <font>
      <b/>
      <u/>
      <sz val="12"/>
      <color indexed="2"/>
      <name val="Arial"/>
      <family val="2"/>
      <charset val="238"/>
    </font>
    <font>
      <i/>
      <sz val="10"/>
      <name val="Arial"/>
      <family val="2"/>
      <charset val="238"/>
    </font>
    <font>
      <b/>
      <sz val="12"/>
      <color theme="1"/>
      <name val="Arial"/>
      <family val="2"/>
      <charset val="238"/>
    </font>
    <font>
      <sz val="12"/>
      <name val="Arial"/>
      <family val="2"/>
      <charset val="238"/>
    </font>
    <font>
      <u/>
      <sz val="10"/>
      <name val="Arial"/>
      <family val="2"/>
      <charset val="238"/>
    </font>
    <font>
      <sz val="10"/>
      <color indexed="17"/>
      <name val="Arial"/>
      <family val="2"/>
      <charset val="238"/>
    </font>
    <font>
      <b/>
      <sz val="10"/>
      <color indexed="30"/>
      <name val="Arial"/>
      <family val="2"/>
      <charset val="238"/>
    </font>
    <font>
      <b/>
      <strike/>
      <sz val="8"/>
      <color indexed="2"/>
      <name val="Arial"/>
      <family val="2"/>
      <charset val="238"/>
    </font>
    <font>
      <b/>
      <sz val="8"/>
      <color indexed="56"/>
      <name val="Arial"/>
      <family val="2"/>
      <charset val="238"/>
    </font>
  </fonts>
  <fills count="17">
    <fill>
      <patternFill patternType="none"/>
    </fill>
    <fill>
      <patternFill patternType="gray125"/>
    </fill>
    <fill>
      <patternFill patternType="solid">
        <fgColor theme="0"/>
        <bgColor rgb="FFF2F2F2"/>
      </patternFill>
    </fill>
    <fill>
      <patternFill patternType="solid">
        <fgColor theme="8" tint="0.79989013336588644"/>
        <bgColor rgb="FFDCE6F2"/>
      </patternFill>
    </fill>
    <fill>
      <patternFill patternType="solid">
        <fgColor theme="1"/>
        <bgColor indexed="18"/>
      </patternFill>
    </fill>
    <fill>
      <patternFill patternType="solid">
        <fgColor indexed="22"/>
        <bgColor rgb="FFB9CDE5"/>
      </patternFill>
    </fill>
    <fill>
      <patternFill patternType="solid">
        <fgColor rgb="FFFFC000"/>
        <bgColor indexed="52"/>
      </patternFill>
    </fill>
    <fill>
      <patternFill patternType="solid">
        <fgColor theme="6" tint="0.79989013336588644"/>
        <bgColor rgb="FFF2F2F2"/>
      </patternFill>
    </fill>
    <fill>
      <patternFill patternType="solid">
        <fgColor theme="0" tint="-0.14999847407452621"/>
        <bgColor rgb="FFDCE6F2"/>
      </patternFill>
    </fill>
    <fill>
      <patternFill patternType="solid">
        <fgColor indexed="5"/>
        <bgColor indexed="5"/>
      </patternFill>
    </fill>
    <fill>
      <patternFill patternType="solid">
        <fgColor rgb="FF92D050"/>
        <bgColor indexed="22"/>
      </patternFill>
    </fill>
    <fill>
      <patternFill patternType="solid">
        <fgColor rgb="FF002570"/>
        <bgColor indexed="56"/>
      </patternFill>
    </fill>
    <fill>
      <patternFill patternType="solid">
        <fgColor indexed="5"/>
        <bgColor rgb="FFF2F2F2"/>
      </patternFill>
    </fill>
    <fill>
      <patternFill patternType="solid">
        <fgColor theme="4" tint="0.59987182226020086"/>
        <bgColor indexed="22"/>
      </patternFill>
    </fill>
    <fill>
      <patternFill patternType="solid">
        <fgColor theme="0" tint="-4.9989318521683403E-2"/>
        <bgColor rgb="FFEBF1DE"/>
      </patternFill>
    </fill>
    <fill>
      <patternFill patternType="solid">
        <fgColor theme="4" tint="0.79989013336588644"/>
        <bgColor rgb="FFDBEEF4"/>
      </patternFill>
    </fill>
    <fill>
      <patternFill patternType="solid">
        <fgColor indexed="26"/>
        <bgColor rgb="FFEBF1DE"/>
      </patternFill>
    </fill>
  </fills>
  <borders count="33">
    <border>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theme="1"/>
      </left>
      <right/>
      <top style="thin">
        <color theme="1"/>
      </top>
      <bottom style="thin">
        <color theme="1"/>
      </bottom>
      <diagonal/>
    </border>
    <border>
      <left style="thick">
        <color indexed="2"/>
      </left>
      <right style="thick">
        <color indexed="2"/>
      </right>
      <top style="thick">
        <color indexed="2"/>
      </top>
      <bottom style="thin">
        <color theme="1"/>
      </bottom>
      <diagonal/>
    </border>
    <border>
      <left style="thick">
        <color indexed="2"/>
      </left>
      <right style="thick">
        <color indexed="2"/>
      </right>
      <top style="thin">
        <color theme="1"/>
      </top>
      <bottom style="thin">
        <color theme="1"/>
      </bottom>
      <diagonal/>
    </border>
    <border>
      <left style="thick">
        <color indexed="2"/>
      </left>
      <right style="thick">
        <color indexed="2"/>
      </right>
      <top style="thin">
        <color theme="1"/>
      </top>
      <bottom style="thick">
        <color indexed="2"/>
      </bottom>
      <diagonal/>
    </border>
    <border>
      <left/>
      <right/>
      <top style="thin">
        <color theme="1"/>
      </top>
      <bottom/>
      <diagonal/>
    </border>
    <border>
      <left/>
      <right/>
      <top/>
      <bottom style="thin">
        <color theme="1"/>
      </bottom>
      <diagonal/>
    </border>
    <border>
      <left style="medium">
        <color theme="1"/>
      </left>
      <right style="medium">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thin">
        <color theme="1"/>
      </top>
      <bottom/>
      <diagonal/>
    </border>
    <border>
      <left/>
      <right style="thin">
        <color theme="1"/>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style="medium">
        <color theme="1"/>
      </top>
      <bottom/>
      <diagonal/>
    </border>
    <border>
      <left/>
      <right/>
      <top/>
      <bottom style="medium">
        <color theme="1"/>
      </bottom>
      <diagonal/>
    </border>
  </borders>
  <cellStyleXfs count="30">
    <xf numFmtId="0" fontId="0" fillId="0" borderId="0"/>
    <xf numFmtId="0" fontId="1" fillId="0" borderId="0"/>
    <xf numFmtId="0" fontId="2" fillId="0" borderId="0"/>
    <xf numFmtId="0" fontId="3" fillId="0" borderId="0"/>
    <xf numFmtId="0" fontId="3" fillId="0" borderId="0"/>
    <xf numFmtId="0" fontId="3" fillId="0" borderId="0"/>
    <xf numFmtId="0" fontId="3"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5" fillId="0" borderId="0"/>
    <xf numFmtId="0" fontId="4" fillId="0" borderId="0"/>
    <xf numFmtId="0" fontId="4" fillId="0" borderId="0"/>
    <xf numFmtId="0" fontId="4" fillId="0" borderId="0"/>
    <xf numFmtId="0" fontId="2" fillId="0" borderId="0"/>
    <xf numFmtId="0" fontId="2" fillId="0" borderId="0"/>
    <xf numFmtId="0" fontId="2" fillId="0" borderId="0"/>
  </cellStyleXfs>
  <cellXfs count="342">
    <xf numFmtId="0" fontId="0" fillId="0" borderId="0" xfId="0"/>
    <xf numFmtId="0" fontId="2" fillId="2" borderId="0" xfId="9" applyFill="1" applyAlignment="1">
      <alignment horizontal="justify" vertical="top"/>
    </xf>
    <xf numFmtId="0" fontId="2" fillId="2" borderId="0" xfId="9" applyFill="1" applyAlignment="1">
      <alignment vertical="top"/>
    </xf>
    <xf numFmtId="0" fontId="6" fillId="2" borderId="0" xfId="9" applyFont="1" applyFill="1" applyAlignment="1">
      <alignment vertical="top"/>
    </xf>
    <xf numFmtId="0" fontId="7" fillId="2" borderId="0" xfId="9" applyFont="1" applyFill="1" applyAlignment="1">
      <alignment horizontal="center" vertical="top" wrapText="1"/>
    </xf>
    <xf numFmtId="0" fontId="8" fillId="2" borderId="0" xfId="9" applyFont="1" applyFill="1" applyAlignment="1">
      <alignment horizontal="center" vertical="top"/>
    </xf>
    <xf numFmtId="0" fontId="9" fillId="2" borderId="1" xfId="9" applyFont="1" applyFill="1" applyBorder="1" applyAlignment="1">
      <alignment horizontal="left" vertical="top" wrapText="1"/>
    </xf>
    <xf numFmtId="0" fontId="2" fillId="2" borderId="2" xfId="9" applyFill="1" applyBorder="1" applyAlignment="1">
      <alignment horizontal="left" vertical="top" wrapText="1"/>
    </xf>
    <xf numFmtId="0" fontId="2" fillId="2" borderId="2" xfId="9" applyFill="1" applyBorder="1" applyAlignment="1">
      <alignment horizontal="left" vertical="top"/>
    </xf>
    <xf numFmtId="0" fontId="2" fillId="2" borderId="3" xfId="9" applyFill="1" applyBorder="1" applyAlignment="1">
      <alignment horizontal="left" vertical="top" wrapText="1"/>
    </xf>
    <xf numFmtId="0" fontId="10" fillId="2" borderId="0" xfId="9" applyFont="1" applyFill="1" applyAlignment="1">
      <alignment horizontal="left" vertical="top"/>
    </xf>
    <xf numFmtId="0" fontId="10" fillId="2" borderId="4" xfId="9" applyFont="1" applyFill="1" applyBorder="1" applyAlignment="1">
      <alignment vertical="top" wrapText="1"/>
    </xf>
    <xf numFmtId="0" fontId="11" fillId="2" borderId="0" xfId="9" applyFont="1" applyFill="1" applyAlignment="1">
      <alignment vertical="top"/>
    </xf>
    <xf numFmtId="0" fontId="7" fillId="2" borderId="0" xfId="9" applyFont="1" applyFill="1" applyAlignment="1">
      <alignment horizontal="center" vertical="center" wrapText="1"/>
    </xf>
    <xf numFmtId="0" fontId="10" fillId="2" borderId="0" xfId="9" applyFont="1" applyFill="1" applyAlignment="1">
      <alignment horizontal="justify" vertical="top"/>
    </xf>
    <xf numFmtId="164" fontId="2" fillId="2" borderId="0" xfId="9" applyNumberFormat="1" applyFill="1" applyAlignment="1">
      <alignment horizontal="center" vertical="center"/>
    </xf>
    <xf numFmtId="0" fontId="10" fillId="2" borderId="0" xfId="9" applyFont="1" applyFill="1" applyAlignment="1">
      <alignment horizontal="justify" vertical="top" wrapText="1"/>
    </xf>
    <xf numFmtId="0" fontId="10" fillId="2" borderId="0" xfId="9" applyFont="1" applyFill="1" applyAlignment="1">
      <alignment horizontal="left" vertical="top" wrapText="1"/>
    </xf>
    <xf numFmtId="0" fontId="10" fillId="2" borderId="0" xfId="9" applyFont="1" applyFill="1" applyAlignment="1">
      <alignment vertical="top" wrapText="1"/>
    </xf>
    <xf numFmtId="0" fontId="10" fillId="0" borderId="0" xfId="9" applyFont="1" applyAlignment="1">
      <alignment horizontal="justify" vertical="top"/>
    </xf>
    <xf numFmtId="0" fontId="12" fillId="2" borderId="0" xfId="9" applyFont="1" applyFill="1" applyAlignment="1">
      <alignment vertical="top"/>
    </xf>
    <xf numFmtId="0" fontId="7" fillId="2" borderId="0" xfId="9" applyFont="1" applyFill="1" applyAlignment="1">
      <alignment horizontal="center" vertical="top"/>
    </xf>
    <xf numFmtId="0" fontId="10" fillId="2" borderId="0" xfId="9" applyFont="1" applyFill="1" applyAlignment="1" applyProtection="1">
      <alignment horizontal="justify" vertical="top" wrapText="1"/>
      <protection locked="0"/>
    </xf>
    <xf numFmtId="0" fontId="2" fillId="2" borderId="0" xfId="9" applyFill="1" applyAlignment="1">
      <alignment horizontal="justify" vertical="top" wrapText="1"/>
    </xf>
    <xf numFmtId="0" fontId="10" fillId="2" borderId="1" xfId="9" applyFont="1" applyFill="1" applyBorder="1" applyAlignment="1">
      <alignment horizontal="justify" vertical="top" wrapText="1"/>
    </xf>
    <xf numFmtId="0" fontId="2" fillId="2" borderId="2" xfId="9" applyFill="1" applyBorder="1" applyAlignment="1">
      <alignment horizontal="justify" vertical="top" wrapText="1"/>
    </xf>
    <xf numFmtId="0" fontId="2" fillId="2" borderId="2" xfId="9" applyFill="1" applyBorder="1" applyAlignment="1">
      <alignment horizontal="justify" vertical="top"/>
    </xf>
    <xf numFmtId="0" fontId="2" fillId="2" borderId="3" xfId="9" applyFill="1" applyBorder="1" applyAlignment="1">
      <alignment horizontal="justify" wrapText="1"/>
    </xf>
    <xf numFmtId="0" fontId="2" fillId="2" borderId="0" xfId="9" applyFill="1" applyAlignment="1">
      <alignment horizontal="justify"/>
    </xf>
    <xf numFmtId="0" fontId="10" fillId="3" borderId="4" xfId="9" applyFont="1" applyFill="1" applyBorder="1" applyAlignment="1">
      <alignment horizontal="justify" vertical="top" wrapText="1"/>
    </xf>
    <xf numFmtId="0" fontId="13" fillId="2" borderId="0" xfId="9" applyFont="1" applyFill="1" applyAlignment="1">
      <alignment vertical="top"/>
    </xf>
    <xf numFmtId="0" fontId="14" fillId="2" borderId="0" xfId="9" applyFont="1" applyFill="1" applyAlignment="1">
      <alignment horizontal="justify" vertical="top"/>
    </xf>
    <xf numFmtId="0" fontId="2" fillId="2" borderId="0" xfId="9" applyFill="1" applyAlignment="1">
      <alignment horizontal="left" vertical="top" wrapText="1"/>
    </xf>
    <xf numFmtId="0" fontId="15" fillId="2" borderId="0" xfId="9" applyFont="1" applyFill="1" applyProtection="1">
      <protection locked="0"/>
    </xf>
    <xf numFmtId="4" fontId="15" fillId="2" borderId="0" xfId="9" applyNumberFormat="1" applyFont="1" applyFill="1" applyProtection="1">
      <protection locked="0"/>
    </xf>
    <xf numFmtId="1" fontId="16" fillId="2" borderId="0" xfId="9" applyNumberFormat="1" applyFont="1" applyFill="1"/>
    <xf numFmtId="0" fontId="16" fillId="2" borderId="0" xfId="9" applyFont="1" applyFill="1"/>
    <xf numFmtId="0" fontId="15" fillId="2" borderId="0" xfId="9" applyFont="1" applyFill="1"/>
    <xf numFmtId="1" fontId="17" fillId="2" borderId="0" xfId="9" applyNumberFormat="1" applyFont="1" applyFill="1"/>
    <xf numFmtId="0" fontId="17" fillId="2" borderId="0" xfId="9" applyFont="1" applyFill="1"/>
    <xf numFmtId="0" fontId="19" fillId="2" borderId="0" xfId="9" applyFont="1" applyFill="1" applyAlignment="1">
      <alignment horizontal="center"/>
    </xf>
    <xf numFmtId="0" fontId="10" fillId="2" borderId="0" xfId="9" applyFont="1" applyFill="1" applyAlignment="1">
      <alignment horizontal="right" vertical="center"/>
    </xf>
    <xf numFmtId="0" fontId="5" fillId="2" borderId="0" xfId="9" applyFont="1" applyFill="1" applyProtection="1">
      <protection locked="0"/>
    </xf>
    <xf numFmtId="1" fontId="15" fillId="2" borderId="0" xfId="9" applyNumberFormat="1" applyFont="1" applyFill="1"/>
    <xf numFmtId="0" fontId="5" fillId="2" borderId="0" xfId="9" applyFont="1" applyFill="1" applyAlignment="1">
      <alignment horizontal="center"/>
    </xf>
    <xf numFmtId="0" fontId="2" fillId="2" borderId="0" xfId="9" applyFill="1"/>
    <xf numFmtId="0" fontId="20" fillId="2" borderId="0" xfId="9" applyFont="1" applyFill="1"/>
    <xf numFmtId="0" fontId="20" fillId="5" borderId="4" xfId="0" applyFont="1" applyFill="1" applyBorder="1" applyAlignment="1">
      <alignment horizontal="center" vertical="center" wrapText="1"/>
    </xf>
    <xf numFmtId="4" fontId="20" fillId="5" borderId="4" xfId="0" applyNumberFormat="1" applyFont="1" applyFill="1" applyBorder="1" applyAlignment="1">
      <alignment horizontal="center" vertical="center" wrapText="1"/>
    </xf>
    <xf numFmtId="3" fontId="20" fillId="5" borderId="4" xfId="0" applyNumberFormat="1" applyFont="1" applyFill="1" applyBorder="1" applyAlignment="1">
      <alignment horizontal="center" vertical="center" wrapText="1"/>
    </xf>
    <xf numFmtId="0" fontId="15" fillId="2" borderId="0" xfId="9" applyFont="1" applyFill="1" applyAlignment="1" applyProtection="1">
      <alignment vertical="top" wrapText="1"/>
      <protection locked="0"/>
    </xf>
    <xf numFmtId="49" fontId="20" fillId="6" borderId="0" xfId="9" applyNumberFormat="1" applyFont="1" applyFill="1" applyAlignment="1" applyProtection="1">
      <alignment vertical="top"/>
      <protection locked="0"/>
    </xf>
    <xf numFmtId="14" fontId="15" fillId="2" borderId="0" xfId="9" applyNumberFormat="1" applyFont="1" applyFill="1" applyAlignment="1" applyProtection="1">
      <alignment vertical="top"/>
      <protection locked="0"/>
    </xf>
    <xf numFmtId="0" fontId="20" fillId="6" borderId="0" xfId="9" applyFont="1" applyFill="1" applyAlignment="1" applyProtection="1">
      <alignment vertical="top" wrapText="1"/>
      <protection locked="0"/>
    </xf>
    <xf numFmtId="0" fontId="20" fillId="6" borderId="0" xfId="9" applyFont="1" applyFill="1" applyAlignment="1" applyProtection="1">
      <alignment vertical="top"/>
      <protection locked="0"/>
    </xf>
    <xf numFmtId="4" fontId="20" fillId="6" borderId="0" xfId="9" applyNumberFormat="1" applyFont="1" applyFill="1" applyAlignment="1" applyProtection="1">
      <alignment vertical="top"/>
      <protection locked="0"/>
    </xf>
    <xf numFmtId="1" fontId="20" fillId="6" borderId="0" xfId="9" applyNumberFormat="1" applyFont="1" applyFill="1" applyAlignment="1" applyProtection="1">
      <alignment vertical="top"/>
      <protection locked="0"/>
    </xf>
    <xf numFmtId="49" fontId="15" fillId="2" borderId="0" xfId="9" applyNumberFormat="1" applyFont="1" applyFill="1" applyAlignment="1" applyProtection="1">
      <alignment vertical="top" wrapText="1"/>
      <protection locked="0"/>
    </xf>
    <xf numFmtId="4" fontId="15" fillId="2" borderId="0" xfId="9" applyNumberFormat="1" applyFont="1" applyFill="1" applyAlignment="1" applyProtection="1">
      <alignment vertical="top"/>
      <protection locked="0"/>
    </xf>
    <xf numFmtId="1" fontId="15" fillId="2" borderId="0" xfId="9" applyNumberFormat="1" applyFont="1" applyFill="1" applyAlignment="1" applyProtection="1">
      <alignment vertical="top"/>
      <protection locked="0"/>
    </xf>
    <xf numFmtId="49" fontId="20" fillId="2" borderId="0" xfId="9" applyNumberFormat="1" applyFont="1" applyFill="1" applyAlignment="1" applyProtection="1">
      <alignment vertical="top"/>
      <protection locked="0"/>
    </xf>
    <xf numFmtId="0" fontId="20" fillId="2" borderId="0" xfId="9" applyFont="1" applyFill="1" applyAlignment="1" applyProtection="1">
      <alignment vertical="top" wrapText="1"/>
      <protection locked="0"/>
    </xf>
    <xf numFmtId="0" fontId="20" fillId="2" borderId="0" xfId="9" applyFont="1" applyFill="1" applyAlignment="1" applyProtection="1">
      <alignment vertical="top"/>
      <protection locked="0"/>
    </xf>
    <xf numFmtId="4" fontId="20" fillId="2" borderId="0" xfId="9" applyNumberFormat="1" applyFont="1" applyFill="1" applyAlignment="1" applyProtection="1">
      <alignment vertical="top"/>
      <protection locked="0"/>
    </xf>
    <xf numFmtId="1" fontId="20" fillId="2" borderId="0" xfId="9" applyNumberFormat="1" applyFont="1" applyFill="1" applyAlignment="1" applyProtection="1">
      <alignment vertical="top"/>
      <protection locked="0"/>
    </xf>
    <xf numFmtId="17" fontId="15" fillId="2" borderId="0" xfId="9" applyNumberFormat="1" applyFont="1" applyFill="1" applyAlignment="1" applyProtection="1">
      <alignment vertical="top"/>
      <protection locked="0"/>
    </xf>
    <xf numFmtId="165" fontId="2" fillId="2" borderId="0" xfId="9" applyNumberFormat="1" applyFill="1"/>
    <xf numFmtId="0" fontId="5" fillId="2" borderId="0" xfId="9" applyFont="1" applyFill="1"/>
    <xf numFmtId="14" fontId="19" fillId="7" borderId="4" xfId="9" applyNumberFormat="1" applyFont="1" applyFill="1" applyBorder="1" applyAlignment="1" applyProtection="1">
      <alignment horizontal="center" vertical="center"/>
      <protection locked="0"/>
    </xf>
    <xf numFmtId="0" fontId="19" fillId="2" borderId="0" xfId="9" applyFont="1" applyFill="1" applyAlignment="1">
      <alignment vertical="center"/>
    </xf>
    <xf numFmtId="165" fontId="5" fillId="2" borderId="0" xfId="9" applyNumberFormat="1" applyFont="1" applyFill="1"/>
    <xf numFmtId="0" fontId="10" fillId="2" borderId="0" xfId="9" applyFont="1" applyFill="1" applyAlignment="1">
      <alignment horizontal="right"/>
    </xf>
    <xf numFmtId="0" fontId="20" fillId="8" borderId="4" xfId="9" applyFont="1" applyFill="1" applyBorder="1" applyAlignment="1">
      <alignment horizontal="center" vertical="center"/>
    </xf>
    <xf numFmtId="0" fontId="20" fillId="8" borderId="4" xfId="9" applyFont="1" applyFill="1" applyBorder="1" applyAlignment="1">
      <alignment horizontal="center" vertical="center" wrapText="1"/>
    </xf>
    <xf numFmtId="0" fontId="15" fillId="0" borderId="4" xfId="9" applyFont="1" applyBorder="1" applyAlignment="1">
      <alignment vertical="center"/>
    </xf>
    <xf numFmtId="0" fontId="2" fillId="0" borderId="4" xfId="9" applyBorder="1"/>
    <xf numFmtId="4" fontId="15" fillId="7" borderId="4" xfId="9" applyNumberFormat="1" applyFont="1" applyFill="1" applyBorder="1" applyAlignment="1" applyProtection="1">
      <alignment vertical="center"/>
      <protection locked="0"/>
    </xf>
    <xf numFmtId="0" fontId="20" fillId="8" borderId="4" xfId="9" applyFont="1" applyFill="1" applyBorder="1" applyAlignment="1">
      <alignment vertical="center"/>
    </xf>
    <xf numFmtId="0" fontId="2" fillId="8" borderId="4" xfId="9" applyFill="1" applyBorder="1"/>
    <xf numFmtId="4" fontId="20" fillId="8" borderId="4" xfId="9" applyNumberFormat="1" applyFont="1" applyFill="1" applyBorder="1" applyAlignment="1">
      <alignment vertical="center"/>
    </xf>
    <xf numFmtId="0" fontId="15" fillId="2" borderId="0" xfId="0" applyFont="1" applyFill="1"/>
    <xf numFmtId="4" fontId="15" fillId="2" borderId="0" xfId="0" applyNumberFormat="1" applyFont="1" applyFill="1"/>
    <xf numFmtId="0" fontId="21" fillId="2" borderId="0" xfId="0" applyFont="1" applyFill="1"/>
    <xf numFmtId="0" fontId="2" fillId="2" borderId="0" xfId="0" applyFont="1" applyFill="1"/>
    <xf numFmtId="0" fontId="10" fillId="2" borderId="0" xfId="0" applyFont="1" applyFill="1" applyAlignment="1">
      <alignment horizontal="right" vertical="top"/>
    </xf>
    <xf numFmtId="0" fontId="2" fillId="2" borderId="0" xfId="0" applyFont="1" applyFill="1" applyAlignment="1">
      <alignment vertical="top"/>
    </xf>
    <xf numFmtId="14" fontId="22" fillId="4" borderId="0" xfId="0" applyNumberFormat="1" applyFont="1" applyFill="1" applyAlignment="1">
      <alignment horizontal="center"/>
    </xf>
    <xf numFmtId="0" fontId="11" fillId="2" borderId="0" xfId="0" applyFont="1" applyFill="1"/>
    <xf numFmtId="0" fontId="10" fillId="2" borderId="0" xfId="0" applyFont="1" applyFill="1" applyAlignment="1">
      <alignment horizontal="right"/>
    </xf>
    <xf numFmtId="0" fontId="2" fillId="2" borderId="0" xfId="0" applyFont="1" applyFill="1" applyAlignment="1">
      <alignment horizontal="left"/>
    </xf>
    <xf numFmtId="0" fontId="20" fillId="8" borderId="4" xfId="0" applyFont="1" applyFill="1" applyBorder="1" applyAlignment="1">
      <alignment horizontal="center" vertical="center"/>
    </xf>
    <xf numFmtId="4" fontId="20" fillId="8" borderId="6" xfId="0" applyNumberFormat="1" applyFont="1" applyFill="1" applyBorder="1" applyAlignment="1">
      <alignment horizontal="center" vertical="center" wrapText="1"/>
    </xf>
    <xf numFmtId="0" fontId="21" fillId="2" borderId="0" xfId="0" applyFont="1" applyFill="1" applyAlignment="1">
      <alignment horizontal="left"/>
    </xf>
    <xf numFmtId="49" fontId="15" fillId="2" borderId="4" xfId="0" applyNumberFormat="1" applyFont="1" applyFill="1" applyBorder="1" applyAlignment="1">
      <alignment horizontal="center" vertical="center"/>
    </xf>
    <xf numFmtId="0" fontId="15" fillId="2" borderId="4" xfId="0" applyFont="1" applyFill="1" applyBorder="1" applyAlignment="1">
      <alignment vertical="center"/>
    </xf>
    <xf numFmtId="4" fontId="15" fillId="2" borderId="6" xfId="0" applyNumberFormat="1" applyFont="1" applyFill="1" applyBorder="1" applyAlignment="1">
      <alignment vertical="center"/>
    </xf>
    <xf numFmtId="0" fontId="21" fillId="2" borderId="4" xfId="0" applyFont="1" applyFill="1" applyBorder="1" applyAlignment="1">
      <alignment horizontal="center"/>
    </xf>
    <xf numFmtId="0" fontId="24" fillId="2" borderId="0" xfId="0" applyFont="1" applyFill="1"/>
    <xf numFmtId="0" fontId="21" fillId="2" borderId="4" xfId="0" applyFont="1" applyFill="1" applyBorder="1" applyAlignment="1">
      <alignment horizontal="left"/>
    </xf>
    <xf numFmtId="0" fontId="25" fillId="2" borderId="0" xfId="0" applyFont="1" applyFill="1"/>
    <xf numFmtId="0" fontId="10" fillId="8" borderId="4" xfId="0" applyFont="1" applyFill="1" applyBorder="1"/>
    <xf numFmtId="0" fontId="10" fillId="8" borderId="4" xfId="0" applyFont="1" applyFill="1" applyBorder="1" applyAlignment="1">
      <alignment horizontal="center"/>
    </xf>
    <xf numFmtId="0" fontId="15" fillId="2" borderId="4" xfId="0" applyFont="1" applyFill="1" applyBorder="1" applyAlignment="1">
      <alignment horizontal="center" vertical="top" wrapText="1"/>
    </xf>
    <xf numFmtId="4" fontId="15" fillId="2" borderId="4" xfId="0" applyNumberFormat="1" applyFont="1" applyFill="1" applyBorder="1" applyAlignment="1">
      <alignment vertical="top"/>
    </xf>
    <xf numFmtId="4" fontId="21" fillId="2" borderId="0" xfId="0" applyNumberFormat="1" applyFont="1" applyFill="1"/>
    <xf numFmtId="0" fontId="15" fillId="2" borderId="4" xfId="0" applyFont="1" applyFill="1" applyBorder="1" applyAlignment="1">
      <alignment horizontal="center"/>
    </xf>
    <xf numFmtId="0" fontId="10" fillId="2" borderId="0" xfId="0" applyFont="1" applyFill="1"/>
    <xf numFmtId="3" fontId="21" fillId="2" borderId="0" xfId="0" applyNumberFormat="1" applyFont="1" applyFill="1" applyAlignment="1">
      <alignment horizontal="center"/>
    </xf>
    <xf numFmtId="4" fontId="10" fillId="2" borderId="0" xfId="0" applyNumberFormat="1" applyFont="1" applyFill="1"/>
    <xf numFmtId="4" fontId="20" fillId="8" borderId="4" xfId="0" applyNumberFormat="1" applyFont="1" applyFill="1" applyBorder="1" applyAlignment="1">
      <alignment horizontal="center" vertical="center" wrapText="1"/>
    </xf>
    <xf numFmtId="0" fontId="15" fillId="2" borderId="4" xfId="0" applyFont="1" applyFill="1" applyBorder="1" applyAlignment="1">
      <alignment vertical="top" wrapText="1"/>
    </xf>
    <xf numFmtId="4" fontId="15" fillId="2" borderId="4" xfId="0" applyNumberFormat="1" applyFont="1" applyFill="1" applyBorder="1" applyAlignment="1">
      <alignment vertical="center"/>
    </xf>
    <xf numFmtId="0" fontId="21" fillId="2" borderId="0" xfId="0" applyFont="1" applyFill="1" applyAlignment="1">
      <alignment horizontal="right"/>
    </xf>
    <xf numFmtId="0" fontId="20" fillId="2" borderId="4" xfId="0" applyFont="1" applyFill="1" applyBorder="1" applyAlignment="1">
      <alignment vertical="top" wrapText="1"/>
    </xf>
    <xf numFmtId="4" fontId="20" fillId="2" borderId="4" xfId="0" applyNumberFormat="1" applyFont="1" applyFill="1" applyBorder="1" applyAlignment="1">
      <alignment vertical="center"/>
    </xf>
    <xf numFmtId="4" fontId="21" fillId="2" borderId="0" xfId="0" applyNumberFormat="1" applyFont="1" applyFill="1" applyAlignment="1">
      <alignment horizontal="right"/>
    </xf>
    <xf numFmtId="4" fontId="15" fillId="2" borderId="4" xfId="0" applyNumberFormat="1" applyFont="1" applyFill="1" applyBorder="1"/>
    <xf numFmtId="0" fontId="15" fillId="2" borderId="0" xfId="0" applyFont="1" applyFill="1" applyAlignment="1">
      <alignment horizontal="center" vertical="top"/>
    </xf>
    <xf numFmtId="0" fontId="15" fillId="2" borderId="0" xfId="0" applyFont="1" applyFill="1" applyAlignment="1">
      <alignment vertical="top"/>
    </xf>
    <xf numFmtId="4" fontId="15" fillId="2" borderId="0" xfId="0" applyNumberFormat="1" applyFont="1" applyFill="1" applyAlignment="1">
      <alignment vertical="top"/>
    </xf>
    <xf numFmtId="4" fontId="15" fillId="2" borderId="10" xfId="0" applyNumberFormat="1" applyFont="1" applyFill="1" applyBorder="1" applyAlignment="1">
      <alignment vertical="center"/>
    </xf>
    <xf numFmtId="4" fontId="20" fillId="2" borderId="10" xfId="0" applyNumberFormat="1" applyFont="1" applyFill="1" applyBorder="1" applyAlignment="1">
      <alignment vertical="center"/>
    </xf>
    <xf numFmtId="4" fontId="15" fillId="2" borderId="11" xfId="0" applyNumberFormat="1" applyFont="1" applyFill="1" applyBorder="1" applyAlignment="1">
      <alignment vertical="center"/>
    </xf>
    <xf numFmtId="0" fontId="20" fillId="8" borderId="4" xfId="0" applyFont="1" applyFill="1" applyBorder="1" applyAlignment="1">
      <alignment horizontal="center" vertical="center" wrapText="1"/>
    </xf>
    <xf numFmtId="4" fontId="27" fillId="8" borderId="4" xfId="0" applyNumberFormat="1" applyFont="1" applyFill="1" applyBorder="1" applyAlignment="1">
      <alignment horizontal="center" vertical="center" wrapText="1"/>
    </xf>
    <xf numFmtId="0" fontId="15" fillId="2" borderId="4" xfId="0" applyFont="1" applyFill="1" applyBorder="1" applyAlignment="1">
      <alignment horizontal="center" vertical="top"/>
    </xf>
    <xf numFmtId="0" fontId="15" fillId="2" borderId="4" xfId="0" applyFont="1" applyFill="1" applyBorder="1" applyAlignment="1">
      <alignment horizontal="left" vertical="top"/>
    </xf>
    <xf numFmtId="0" fontId="20" fillId="2" borderId="0" xfId="0" applyFont="1" applyFill="1"/>
    <xf numFmtId="0" fontId="20" fillId="8" borderId="4" xfId="0" applyFont="1" applyFill="1" applyBorder="1" applyAlignment="1">
      <alignment horizontal="center" vertical="top"/>
    </xf>
    <xf numFmtId="0" fontId="20" fillId="8" borderId="4" xfId="0" applyFont="1" applyFill="1" applyBorder="1" applyAlignment="1">
      <alignment horizontal="left" vertical="top" wrapText="1"/>
    </xf>
    <xf numFmtId="4" fontId="20" fillId="8" borderId="4" xfId="0" applyNumberFormat="1" applyFont="1" applyFill="1" applyBorder="1" applyAlignment="1">
      <alignment vertical="top"/>
    </xf>
    <xf numFmtId="0" fontId="27" fillId="2" borderId="0" xfId="0" applyFont="1" applyFill="1"/>
    <xf numFmtId="4" fontId="2" fillId="2" borderId="0" xfId="0" applyNumberFormat="1" applyFont="1" applyFill="1"/>
    <xf numFmtId="0" fontId="2" fillId="2" borderId="11" xfId="0" applyFont="1" applyFill="1" applyBorder="1" applyAlignment="1" applyProtection="1">
      <alignment horizontal="center"/>
      <protection locked="0"/>
    </xf>
    <xf numFmtId="3" fontId="2" fillId="2" borderId="0" xfId="0" applyNumberFormat="1" applyFont="1" applyFill="1"/>
    <xf numFmtId="0" fontId="2" fillId="2" borderId="0" xfId="0" applyFont="1" applyFill="1" applyAlignment="1" applyProtection="1">
      <alignment horizontal="left" vertical="top" wrapText="1"/>
      <protection locked="0"/>
    </xf>
    <xf numFmtId="0" fontId="2" fillId="2" borderId="0" xfId="0" applyFont="1" applyFill="1" applyAlignment="1">
      <alignment vertical="center"/>
    </xf>
    <xf numFmtId="0" fontId="2" fillId="2" borderId="0" xfId="0" applyFont="1" applyFill="1" applyAlignment="1">
      <alignment horizontal="left" vertical="top"/>
    </xf>
    <xf numFmtId="0" fontId="2" fillId="2" borderId="0" xfId="0" applyFont="1" applyFill="1" applyAlignment="1">
      <alignment horizontal="center" vertical="top"/>
    </xf>
    <xf numFmtId="0" fontId="12" fillId="2" borderId="0" xfId="0" applyFont="1" applyFill="1"/>
    <xf numFmtId="0" fontId="15" fillId="2" borderId="0" xfId="0" applyFont="1" applyFill="1" applyAlignment="1" applyProtection="1">
      <alignment wrapText="1"/>
      <protection locked="0"/>
    </xf>
    <xf numFmtId="4" fontId="15" fillId="2" borderId="0" xfId="0" applyNumberFormat="1" applyFont="1" applyFill="1" applyAlignment="1" applyProtection="1">
      <alignment wrapText="1"/>
      <protection locked="0"/>
    </xf>
    <xf numFmtId="3" fontId="15" fillId="2" borderId="0" xfId="0" applyNumberFormat="1" applyFont="1" applyFill="1" applyAlignment="1" applyProtection="1">
      <alignment horizontal="center" wrapText="1"/>
      <protection locked="0"/>
    </xf>
    <xf numFmtId="0" fontId="28" fillId="2" borderId="0" xfId="0" applyFont="1" applyFill="1"/>
    <xf numFmtId="0" fontId="15" fillId="2" borderId="0" xfId="0" applyFont="1" applyFill="1" applyProtection="1">
      <protection locked="0"/>
    </xf>
    <xf numFmtId="0" fontId="21" fillId="2" borderId="6" xfId="0" applyFont="1" applyFill="1" applyBorder="1" applyAlignment="1" applyProtection="1">
      <alignment wrapText="1"/>
      <protection locked="0"/>
    </xf>
    <xf numFmtId="0" fontId="28" fillId="9" borderId="12" xfId="0" applyFont="1" applyFill="1" applyBorder="1" applyAlignment="1" applyProtection="1">
      <alignment horizontal="center" wrapText="1"/>
      <protection locked="0"/>
    </xf>
    <xf numFmtId="164" fontId="21" fillId="2" borderId="13" xfId="0" applyNumberFormat="1" applyFont="1" applyFill="1" applyBorder="1" applyAlignment="1" applyProtection="1">
      <alignment horizontal="center" wrapText="1"/>
      <protection locked="0"/>
    </xf>
    <xf numFmtId="0" fontId="21" fillId="2" borderId="4" xfId="0" applyFont="1" applyFill="1" applyBorder="1" applyAlignment="1" applyProtection="1">
      <alignment horizontal="center" wrapText="1"/>
      <protection locked="0"/>
    </xf>
    <xf numFmtId="0" fontId="21" fillId="2" borderId="4" xfId="0" applyFont="1" applyFill="1" applyBorder="1" applyAlignment="1" applyProtection="1">
      <alignment wrapText="1"/>
      <protection locked="0"/>
    </xf>
    <xf numFmtId="4" fontId="21" fillId="2" borderId="4" xfId="0" applyNumberFormat="1" applyFont="1" applyFill="1" applyBorder="1" applyAlignment="1" applyProtection="1">
      <alignment wrapText="1"/>
      <protection locked="0"/>
    </xf>
    <xf numFmtId="0" fontId="28" fillId="9" borderId="14" xfId="0" applyFont="1" applyFill="1" applyBorder="1" applyProtection="1">
      <protection locked="0"/>
    </xf>
    <xf numFmtId="0" fontId="28" fillId="9" borderId="15" xfId="0" applyFont="1" applyFill="1" applyBorder="1" applyProtection="1">
      <protection locked="0"/>
    </xf>
    <xf numFmtId="0" fontId="21" fillId="2" borderId="0" xfId="0" applyFont="1" applyFill="1" applyProtection="1">
      <protection locked="0"/>
    </xf>
    <xf numFmtId="0" fontId="28" fillId="9" borderId="16" xfId="0" applyFont="1" applyFill="1" applyBorder="1" applyAlignment="1" applyProtection="1">
      <alignment horizontal="center" wrapText="1"/>
      <protection locked="0"/>
    </xf>
    <xf numFmtId="0" fontId="28" fillId="2" borderId="17" xfId="0" applyFont="1" applyFill="1" applyBorder="1" applyProtection="1">
      <protection locked="0"/>
    </xf>
    <xf numFmtId="0" fontId="28" fillId="2" borderId="18" xfId="0" applyFont="1" applyFill="1" applyBorder="1" applyProtection="1">
      <protection locked="0"/>
    </xf>
    <xf numFmtId="0" fontId="28" fillId="9" borderId="19" xfId="0" applyFont="1" applyFill="1" applyBorder="1" applyAlignment="1" applyProtection="1">
      <alignment horizontal="center" wrapText="1"/>
      <protection locked="0"/>
    </xf>
    <xf numFmtId="0" fontId="28" fillId="2" borderId="20" xfId="0" applyFont="1" applyFill="1" applyBorder="1" applyProtection="1">
      <protection locked="0"/>
    </xf>
    <xf numFmtId="0" fontId="28" fillId="2" borderId="15" xfId="0" applyFont="1" applyFill="1" applyBorder="1" applyProtection="1">
      <protection locked="0"/>
    </xf>
    <xf numFmtId="0" fontId="28" fillId="2" borderId="3" xfId="0" applyFont="1" applyFill="1" applyBorder="1" applyAlignment="1" applyProtection="1">
      <alignment wrapText="1"/>
      <protection locked="0"/>
    </xf>
    <xf numFmtId="164" fontId="21" fillId="2" borderId="4" xfId="0" applyNumberFormat="1" applyFont="1" applyFill="1" applyBorder="1" applyAlignment="1" applyProtection="1">
      <alignment horizontal="center" wrapText="1"/>
      <protection locked="0"/>
    </xf>
    <xf numFmtId="0" fontId="28" fillId="10" borderId="17" xfId="0" applyFont="1" applyFill="1" applyBorder="1" applyProtection="1">
      <protection locked="0"/>
    </xf>
    <xf numFmtId="0" fontId="28" fillId="10" borderId="18" xfId="0" applyFont="1" applyFill="1" applyBorder="1" applyProtection="1">
      <protection locked="0"/>
    </xf>
    <xf numFmtId="0" fontId="28" fillId="10" borderId="20" xfId="0" applyFont="1" applyFill="1" applyBorder="1" applyProtection="1">
      <protection locked="0"/>
    </xf>
    <xf numFmtId="0" fontId="28" fillId="10" borderId="15" xfId="0" applyFont="1" applyFill="1" applyBorder="1" applyProtection="1">
      <protection locked="0"/>
    </xf>
    <xf numFmtId="0" fontId="28" fillId="10" borderId="21" xfId="0" applyFont="1" applyFill="1" applyBorder="1" applyProtection="1">
      <protection locked="0"/>
    </xf>
    <xf numFmtId="0" fontId="28" fillId="10" borderId="22" xfId="0" applyFont="1" applyFill="1" applyBorder="1" applyProtection="1">
      <protection locked="0"/>
    </xf>
    <xf numFmtId="0" fontId="28" fillId="2" borderId="23" xfId="0" applyFont="1" applyFill="1" applyBorder="1" applyProtection="1">
      <protection locked="0"/>
    </xf>
    <xf numFmtId="0" fontId="28" fillId="2" borderId="22" xfId="0" applyFont="1" applyFill="1" applyBorder="1" applyProtection="1">
      <protection locked="0"/>
    </xf>
    <xf numFmtId="0" fontId="28" fillId="2" borderId="24" xfId="0" applyFont="1" applyFill="1" applyBorder="1" applyProtection="1">
      <protection locked="0"/>
    </xf>
    <xf numFmtId="0" fontId="28" fillId="2" borderId="3" xfId="0" applyFont="1" applyFill="1" applyBorder="1" applyProtection="1">
      <protection locked="0"/>
    </xf>
    <xf numFmtId="0" fontId="28" fillId="2" borderId="1" xfId="0" applyFont="1" applyFill="1" applyBorder="1" applyProtection="1">
      <protection locked="0"/>
    </xf>
    <xf numFmtId="0" fontId="21" fillId="2" borderId="0" xfId="0" applyFont="1" applyFill="1" applyAlignment="1" applyProtection="1">
      <alignment wrapText="1"/>
      <protection locked="0"/>
    </xf>
    <xf numFmtId="0" fontId="21" fillId="2" borderId="0" xfId="0" applyFont="1" applyFill="1" applyAlignment="1" applyProtection="1">
      <alignment horizontal="center" wrapText="1"/>
      <protection locked="0"/>
    </xf>
    <xf numFmtId="4" fontId="21" fillId="2" borderId="0" xfId="0" applyNumberFormat="1" applyFont="1" applyFill="1" applyAlignment="1" applyProtection="1">
      <alignment wrapText="1"/>
      <protection locked="0"/>
    </xf>
    <xf numFmtId="3" fontId="21" fillId="2" borderId="0" xfId="0" applyNumberFormat="1" applyFont="1" applyFill="1" applyAlignment="1" applyProtection="1">
      <alignment horizontal="center" wrapText="1"/>
      <protection locked="0"/>
    </xf>
    <xf numFmtId="0" fontId="28" fillId="2" borderId="0" xfId="0" applyFont="1" applyFill="1" applyProtection="1">
      <protection locked="0"/>
    </xf>
    <xf numFmtId="0" fontId="21" fillId="2" borderId="4" xfId="0" applyFont="1" applyFill="1" applyBorder="1" applyAlignment="1" applyProtection="1">
      <alignment vertical="top" wrapText="1"/>
      <protection locked="0"/>
    </xf>
    <xf numFmtId="0" fontId="21" fillId="2" borderId="0" xfId="0" applyFont="1" applyFill="1" applyAlignment="1" applyProtection="1">
      <alignment vertical="top" wrapText="1"/>
      <protection locked="0"/>
    </xf>
    <xf numFmtId="0" fontId="30" fillId="2" borderId="0" xfId="0" applyFont="1" applyFill="1"/>
    <xf numFmtId="0" fontId="31" fillId="2" borderId="0" xfId="0" applyFont="1" applyFill="1" applyAlignment="1">
      <alignment horizontal="right" vertical="center" wrapText="1"/>
    </xf>
    <xf numFmtId="0" fontId="32" fillId="2" borderId="0" xfId="0" applyFont="1" applyFill="1" applyAlignment="1" applyProtection="1">
      <alignment horizontal="center" wrapText="1"/>
      <protection locked="0"/>
    </xf>
    <xf numFmtId="0" fontId="32" fillId="2" borderId="0" xfId="0" applyFont="1" applyFill="1" applyAlignment="1">
      <alignment horizontal="center" wrapText="1"/>
    </xf>
    <xf numFmtId="4" fontId="21" fillId="2" borderId="0" xfId="0" applyNumberFormat="1" applyFont="1" applyFill="1" applyAlignment="1">
      <alignment wrapText="1"/>
    </xf>
    <xf numFmtId="3" fontId="21" fillId="2" borderId="0" xfId="0" applyNumberFormat="1" applyFont="1" applyFill="1" applyAlignment="1">
      <alignment horizontal="center" wrapText="1"/>
    </xf>
    <xf numFmtId="0" fontId="33" fillId="2" borderId="0" xfId="0" applyFont="1" applyFill="1"/>
    <xf numFmtId="0" fontId="22" fillId="2" borderId="0" xfId="0" applyFont="1" applyFill="1" applyAlignment="1">
      <alignment horizontal="right" vertical="center" wrapText="1"/>
    </xf>
    <xf numFmtId="0" fontId="33" fillId="2" borderId="0" xfId="0" applyFont="1" applyFill="1" applyAlignment="1">
      <alignment horizontal="center" wrapText="1"/>
    </xf>
    <xf numFmtId="4" fontId="33" fillId="2" borderId="0" xfId="0" applyNumberFormat="1" applyFont="1" applyFill="1" applyAlignment="1">
      <alignment horizontal="center" wrapText="1"/>
    </xf>
    <xf numFmtId="3" fontId="33" fillId="2" borderId="0" xfId="0" applyNumberFormat="1" applyFont="1" applyFill="1" applyAlignment="1">
      <alignment horizontal="center" wrapText="1"/>
    </xf>
    <xf numFmtId="0" fontId="27" fillId="5" borderId="0" xfId="0" applyFont="1" applyFill="1" applyAlignment="1">
      <alignment horizontal="center" vertical="center" wrapText="1"/>
    </xf>
    <xf numFmtId="4" fontId="27" fillId="5" borderId="0" xfId="0" applyNumberFormat="1" applyFont="1" applyFill="1" applyAlignment="1">
      <alignment horizontal="center" vertical="center" wrapText="1"/>
    </xf>
    <xf numFmtId="3" fontId="27" fillId="5" borderId="0" xfId="0" applyNumberFormat="1" applyFont="1" applyFill="1" applyAlignment="1">
      <alignment horizontal="center" vertical="center" wrapText="1"/>
    </xf>
    <xf numFmtId="49" fontId="15" fillId="2" borderId="0" xfId="0" applyNumberFormat="1" applyFont="1" applyFill="1" applyAlignment="1" applyProtection="1">
      <alignment vertical="top" wrapText="1"/>
      <protection locked="0"/>
    </xf>
    <xf numFmtId="165" fontId="15" fillId="2" borderId="0" xfId="0" applyNumberFormat="1" applyFont="1" applyFill="1" applyAlignment="1" applyProtection="1">
      <alignment vertical="top" wrapText="1"/>
      <protection locked="0"/>
    </xf>
    <xf numFmtId="4" fontId="15" fillId="2" borderId="0" xfId="0" applyNumberFormat="1" applyFont="1" applyFill="1" applyAlignment="1" applyProtection="1">
      <alignment vertical="top" wrapText="1"/>
      <protection locked="0"/>
    </xf>
    <xf numFmtId="3" fontId="15" fillId="2" borderId="0" xfId="0" applyNumberFormat="1" applyFont="1" applyFill="1" applyAlignment="1" applyProtection="1">
      <alignment horizontal="center" vertical="top" wrapText="1"/>
      <protection locked="0"/>
    </xf>
    <xf numFmtId="165" fontId="15" fillId="12" borderId="0" xfId="0" applyNumberFormat="1" applyFont="1" applyFill="1" applyAlignment="1" applyProtection="1">
      <alignment vertical="top" wrapText="1"/>
      <protection locked="0"/>
    </xf>
    <xf numFmtId="49" fontId="15" fillId="2" borderId="0" xfId="22" applyNumberFormat="1" applyFont="1" applyFill="1"/>
    <xf numFmtId="0" fontId="15" fillId="2" borderId="0" xfId="22" applyFont="1" applyFill="1"/>
    <xf numFmtId="3" fontId="15" fillId="2" borderId="0" xfId="22" applyNumberFormat="1" applyFont="1" applyFill="1"/>
    <xf numFmtId="0" fontId="20" fillId="2" borderId="0" xfId="22" applyFont="1" applyFill="1" applyAlignment="1">
      <alignment vertical="center"/>
    </xf>
    <xf numFmtId="49" fontId="20" fillId="13" borderId="4" xfId="22" applyNumberFormat="1" applyFont="1" applyFill="1" applyBorder="1" applyAlignment="1">
      <alignment horizontal="center" vertical="center" wrapText="1"/>
    </xf>
    <xf numFmtId="0" fontId="20" fillId="13" borderId="4" xfId="22" applyFont="1" applyFill="1" applyBorder="1" applyAlignment="1">
      <alignment horizontal="center" vertical="center" wrapText="1"/>
    </xf>
    <xf numFmtId="3" fontId="20" fillId="13" borderId="4" xfId="22" applyNumberFormat="1" applyFont="1" applyFill="1" applyBorder="1" applyAlignment="1">
      <alignment horizontal="center" vertical="center" wrapText="1"/>
    </xf>
    <xf numFmtId="0" fontId="20" fillId="13" borderId="4" xfId="22" applyFont="1" applyFill="1" applyBorder="1" applyAlignment="1">
      <alignment horizontal="center" vertical="center"/>
    </xf>
    <xf numFmtId="0" fontId="15" fillId="0" borderId="0" xfId="22" applyFont="1"/>
    <xf numFmtId="49" fontId="15" fillId="0" borderId="4" xfId="22" applyNumberFormat="1" applyFont="1" applyBorder="1" applyAlignment="1">
      <alignment vertical="top"/>
    </xf>
    <xf numFmtId="0" fontId="15" fillId="0" borderId="4" xfId="22" applyFont="1" applyBorder="1" applyAlignment="1">
      <alignment vertical="top"/>
    </xf>
    <xf numFmtId="0" fontId="35" fillId="0" borderId="4" xfId="22" applyFont="1" applyBorder="1" applyAlignment="1">
      <alignment vertical="top"/>
    </xf>
    <xf numFmtId="0" fontId="36" fillId="0" borderId="4" xfId="1" applyFont="1" applyBorder="1" applyAlignment="1">
      <alignment vertical="top"/>
    </xf>
    <xf numFmtId="0" fontId="15" fillId="0" borderId="4" xfId="22" applyFont="1" applyBorder="1" applyAlignment="1">
      <alignment vertical="top" wrapText="1"/>
    </xf>
    <xf numFmtId="3" fontId="15" fillId="0" borderId="4" xfId="22" applyNumberFormat="1" applyFont="1" applyBorder="1" applyAlignment="1">
      <alignment vertical="top"/>
    </xf>
    <xf numFmtId="49" fontId="15" fillId="0" borderId="0" xfId="22" applyNumberFormat="1" applyFont="1"/>
    <xf numFmtId="0" fontId="15" fillId="0" borderId="4" xfId="1" applyFont="1" applyBorder="1" applyAlignment="1">
      <alignment vertical="top"/>
    </xf>
    <xf numFmtId="0" fontId="35" fillId="0" borderId="4" xfId="22" applyFont="1" applyBorder="1" applyAlignment="1">
      <alignment vertical="top" wrapText="1"/>
    </xf>
    <xf numFmtId="0" fontId="36" fillId="0" borderId="4" xfId="1" applyFont="1" applyBorder="1" applyAlignment="1">
      <alignment vertical="top" wrapText="1"/>
    </xf>
    <xf numFmtId="0" fontId="15" fillId="0" borderId="4" xfId="1" applyFont="1" applyBorder="1" applyAlignment="1">
      <alignment vertical="top" wrapText="1"/>
    </xf>
    <xf numFmtId="0" fontId="36" fillId="0" borderId="0" xfId="1" applyFont="1" applyAlignment="1">
      <alignment vertical="top" wrapText="1"/>
    </xf>
    <xf numFmtId="0" fontId="15" fillId="0" borderId="4" xfId="0" applyFont="1" applyBorder="1" applyAlignment="1">
      <alignment vertical="top"/>
    </xf>
    <xf numFmtId="0" fontId="35" fillId="0" borderId="0" xfId="0" applyFont="1" applyAlignment="1">
      <alignment vertical="center"/>
    </xf>
    <xf numFmtId="0" fontId="15" fillId="0" borderId="4" xfId="0" applyFont="1" applyBorder="1"/>
    <xf numFmtId="0" fontId="35" fillId="0" borderId="4" xfId="0" applyFont="1" applyBorder="1"/>
    <xf numFmtId="0" fontId="35" fillId="0" borderId="0" xfId="0" applyFont="1" applyAlignment="1">
      <alignment horizontal="justify" vertical="center"/>
    </xf>
    <xf numFmtId="0" fontId="15" fillId="0" borderId="0" xfId="22" applyFont="1" applyAlignment="1">
      <alignment vertical="top"/>
    </xf>
    <xf numFmtId="49" fontId="15" fillId="0" borderId="4" xfId="22" applyNumberFormat="1" applyFont="1" applyBorder="1"/>
    <xf numFmtId="0" fontId="15" fillId="0" borderId="4" xfId="22" applyFont="1" applyBorder="1"/>
    <xf numFmtId="3" fontId="15" fillId="0" borderId="4" xfId="22" applyNumberFormat="1" applyFont="1" applyBorder="1"/>
    <xf numFmtId="0" fontId="35" fillId="0" borderId="4" xfId="0" applyFont="1" applyBorder="1" applyAlignment="1">
      <alignment vertical="center"/>
    </xf>
    <xf numFmtId="0" fontId="37" fillId="0" borderId="4" xfId="1" applyFont="1" applyBorder="1" applyAlignment="1">
      <alignment vertical="top"/>
    </xf>
    <xf numFmtId="0" fontId="36" fillId="0" borderId="4" xfId="1" applyFont="1" applyBorder="1"/>
    <xf numFmtId="0" fontId="35" fillId="0" borderId="4" xfId="0" applyFont="1" applyBorder="1" applyAlignment="1">
      <alignment vertical="top"/>
    </xf>
    <xf numFmtId="0" fontId="21" fillId="0" borderId="4" xfId="0" applyFont="1" applyBorder="1" applyAlignment="1">
      <alignment vertical="top"/>
    </xf>
    <xf numFmtId="0" fontId="15" fillId="0" borderId="4" xfId="1" applyFont="1" applyBorder="1" applyAlignment="1">
      <alignment wrapText="1"/>
    </xf>
    <xf numFmtId="0" fontId="15" fillId="0" borderId="4" xfId="1" applyFont="1" applyBorder="1"/>
    <xf numFmtId="49" fontId="15" fillId="2" borderId="4" xfId="22" applyNumberFormat="1" applyFont="1" applyFill="1" applyBorder="1"/>
    <xf numFmtId="0" fontId="15" fillId="2" borderId="4" xfId="22" applyFont="1" applyFill="1" applyBorder="1"/>
    <xf numFmtId="3" fontId="15" fillId="2" borderId="4" xfId="22" applyNumberFormat="1" applyFont="1" applyFill="1" applyBorder="1"/>
    <xf numFmtId="49" fontId="35" fillId="2" borderId="0" xfId="17" applyNumberFormat="1" applyFont="1" applyFill="1"/>
    <xf numFmtId="0" fontId="35" fillId="2" borderId="0" xfId="17" applyFont="1" applyFill="1"/>
    <xf numFmtId="3" fontId="35" fillId="2" borderId="0" xfId="17" applyNumberFormat="1" applyFont="1" applyFill="1"/>
    <xf numFmtId="164" fontId="35" fillId="2" borderId="0" xfId="17" applyNumberFormat="1" applyFont="1" applyFill="1"/>
    <xf numFmtId="0" fontId="35" fillId="0" borderId="0" xfId="0" applyFont="1" applyAlignment="1">
      <alignment vertical="top"/>
    </xf>
    <xf numFmtId="0" fontId="35" fillId="0" borderId="0" xfId="0" applyFont="1" applyAlignment="1">
      <alignment horizontal="center" vertical="center"/>
    </xf>
    <xf numFmtId="49" fontId="38" fillId="13" borderId="4" xfId="17" applyNumberFormat="1" applyFont="1" applyFill="1" applyBorder="1" applyAlignment="1">
      <alignment horizontal="center" vertical="center" wrapText="1"/>
    </xf>
    <xf numFmtId="0" fontId="38" fillId="13" borderId="4" xfId="17" applyFont="1" applyFill="1" applyBorder="1" applyAlignment="1">
      <alignment horizontal="center" vertical="center" wrapText="1"/>
    </xf>
    <xf numFmtId="3" fontId="38" fillId="13" borderId="4" xfId="17" applyNumberFormat="1" applyFont="1" applyFill="1" applyBorder="1" applyAlignment="1">
      <alignment horizontal="center" vertical="center" wrapText="1"/>
    </xf>
    <xf numFmtId="164" fontId="38" fillId="13" borderId="4" xfId="17" applyNumberFormat="1" applyFont="1" applyFill="1" applyBorder="1" applyAlignment="1">
      <alignment horizontal="center" vertical="center" wrapText="1"/>
    </xf>
    <xf numFmtId="49" fontId="35" fillId="2" borderId="4" xfId="17" applyNumberFormat="1" applyFont="1" applyFill="1" applyBorder="1" applyAlignment="1">
      <alignment vertical="top"/>
    </xf>
    <xf numFmtId="0" fontId="35" fillId="8" borderId="4" xfId="17" applyFont="1" applyFill="1" applyBorder="1"/>
    <xf numFmtId="0" fontId="35" fillId="0" borderId="4" xfId="0" applyFont="1" applyBorder="1" applyAlignment="1">
      <alignment wrapText="1"/>
    </xf>
    <xf numFmtId="4" fontId="35" fillId="0" borderId="4" xfId="0" applyNumberFormat="1" applyFont="1" applyBorder="1"/>
    <xf numFmtId="164" fontId="35" fillId="2" borderId="4" xfId="17" applyNumberFormat="1" applyFont="1" applyFill="1" applyBorder="1"/>
    <xf numFmtId="0" fontId="35" fillId="2" borderId="4" xfId="17" applyFont="1" applyFill="1" applyBorder="1" applyAlignment="1">
      <alignment vertical="top"/>
    </xf>
    <xf numFmtId="49" fontId="35" fillId="0" borderId="4" xfId="0" applyNumberFormat="1" applyFont="1" applyBorder="1" applyAlignment="1">
      <alignment vertical="top"/>
    </xf>
    <xf numFmtId="0" fontId="35" fillId="8" borderId="4" xfId="0" applyFont="1" applyFill="1" applyBorder="1" applyAlignment="1">
      <alignment vertical="top"/>
    </xf>
    <xf numFmtId="4" fontId="35" fillId="2" borderId="4" xfId="17" applyNumberFormat="1" applyFont="1" applyFill="1" applyBorder="1" applyAlignment="1">
      <alignment vertical="top"/>
    </xf>
    <xf numFmtId="164" fontId="35" fillId="2" borderId="4" xfId="17" applyNumberFormat="1" applyFont="1" applyFill="1" applyBorder="1" applyAlignment="1">
      <alignment vertical="top"/>
    </xf>
    <xf numFmtId="0" fontId="35" fillId="2" borderId="4" xfId="17" applyFont="1" applyFill="1" applyBorder="1"/>
    <xf numFmtId="4" fontId="35" fillId="2" borderId="4" xfId="17" applyNumberFormat="1" applyFont="1" applyFill="1" applyBorder="1"/>
    <xf numFmtId="49" fontId="15" fillId="2" borderId="4" xfId="22" applyNumberFormat="1" applyFont="1" applyFill="1" applyBorder="1" applyAlignment="1">
      <alignment vertical="top"/>
    </xf>
    <xf numFmtId="0" fontId="35" fillId="2" borderId="4" xfId="17" applyFont="1" applyFill="1" applyBorder="1" applyAlignment="1">
      <alignment wrapText="1"/>
    </xf>
    <xf numFmtId="4" fontId="35" fillId="0" borderId="4" xfId="17" applyNumberFormat="1" applyFont="1" applyBorder="1"/>
    <xf numFmtId="49" fontId="35" fillId="2" borderId="4" xfId="17" applyNumberFormat="1" applyFont="1" applyFill="1" applyBorder="1"/>
    <xf numFmtId="0" fontId="35" fillId="2" borderId="4" xfId="17" applyFont="1" applyFill="1" applyBorder="1" applyAlignment="1">
      <alignment vertical="top" wrapText="1"/>
    </xf>
    <xf numFmtId="3" fontId="35" fillId="2" borderId="4" xfId="17" applyNumberFormat="1" applyFont="1" applyFill="1" applyBorder="1"/>
    <xf numFmtId="3" fontId="35" fillId="2" borderId="4" xfId="17" applyNumberFormat="1" applyFont="1" applyFill="1" applyBorder="1" applyAlignment="1">
      <alignment vertical="top"/>
    </xf>
    <xf numFmtId="3" fontId="35" fillId="0" borderId="4" xfId="0" applyNumberFormat="1" applyFont="1" applyBorder="1"/>
    <xf numFmtId="3" fontId="35" fillId="0" borderId="4" xfId="17" applyNumberFormat="1" applyFont="1" applyBorder="1"/>
    <xf numFmtId="0" fontId="39" fillId="0" borderId="0" xfId="0" applyFont="1"/>
    <xf numFmtId="0" fontId="39" fillId="8" borderId="0" xfId="0" applyFont="1" applyFill="1"/>
    <xf numFmtId="0" fontId="0" fillId="2" borderId="0" xfId="0" applyFill="1" applyAlignment="1">
      <alignment vertical="top"/>
    </xf>
    <xf numFmtId="0" fontId="40" fillId="2" borderId="0" xfId="0" applyFont="1" applyFill="1" applyAlignment="1">
      <alignment vertical="top"/>
    </xf>
    <xf numFmtId="0" fontId="40" fillId="2" borderId="0" xfId="0" applyFont="1" applyFill="1" applyAlignment="1">
      <alignment vertical="top" wrapText="1"/>
    </xf>
    <xf numFmtId="0" fontId="42" fillId="2" borderId="0" xfId="0" applyFont="1" applyFill="1" applyAlignment="1">
      <alignment vertical="top"/>
    </xf>
    <xf numFmtId="166" fontId="42" fillId="7" borderId="4" xfId="0" applyNumberFormat="1" applyFont="1" applyFill="1" applyBorder="1" applyAlignment="1" applyProtection="1">
      <alignment horizontal="left" vertical="top"/>
      <protection locked="0"/>
    </xf>
    <xf numFmtId="4" fontId="42" fillId="7" borderId="4" xfId="0" applyNumberFormat="1" applyFont="1" applyFill="1" applyBorder="1" applyAlignment="1" applyProtection="1">
      <alignment horizontal="left" vertical="top"/>
      <protection locked="0"/>
    </xf>
    <xf numFmtId="0" fontId="42" fillId="7" borderId="4" xfId="0" applyFont="1" applyFill="1" applyBorder="1" applyAlignment="1" applyProtection="1">
      <alignment vertical="top"/>
      <protection locked="0"/>
    </xf>
    <xf numFmtId="0" fontId="35" fillId="2" borderId="0" xfId="0" applyFont="1" applyFill="1" applyAlignment="1">
      <alignment vertical="top"/>
    </xf>
    <xf numFmtId="0" fontId="39" fillId="2" borderId="0" xfId="0" applyFont="1" applyFill="1" applyAlignment="1">
      <alignment vertical="top"/>
    </xf>
    <xf numFmtId="0" fontId="40" fillId="2" borderId="25" xfId="0" applyFont="1" applyFill="1" applyBorder="1" applyAlignment="1">
      <alignment vertical="top"/>
    </xf>
    <xf numFmtId="0" fontId="40" fillId="2" borderId="26" xfId="0" applyFont="1" applyFill="1" applyBorder="1" applyAlignment="1">
      <alignment vertical="top"/>
    </xf>
    <xf numFmtId="0" fontId="10" fillId="2" borderId="0" xfId="0" applyFont="1" applyFill="1" applyAlignment="1">
      <alignment vertical="top"/>
    </xf>
    <xf numFmtId="0" fontId="39" fillId="2" borderId="0" xfId="0" applyFont="1" applyFill="1" applyAlignment="1">
      <alignment horizontal="left" vertical="top"/>
    </xf>
    <xf numFmtId="0" fontId="40" fillId="2" borderId="27" xfId="0" applyFont="1" applyFill="1" applyBorder="1" applyAlignment="1">
      <alignment vertical="top"/>
    </xf>
    <xf numFmtId="3" fontId="40" fillId="2" borderId="28" xfId="0" applyNumberFormat="1" applyFont="1" applyFill="1" applyBorder="1" applyAlignment="1">
      <alignment vertical="top"/>
    </xf>
    <xf numFmtId="0" fontId="39" fillId="2" borderId="0" xfId="0" applyFont="1" applyFill="1" applyAlignment="1">
      <alignment horizontal="right" vertical="top"/>
    </xf>
    <xf numFmtId="166" fontId="0" fillId="2" borderId="0" xfId="0" applyNumberFormat="1" applyFill="1" applyAlignment="1">
      <alignment horizontal="left" vertical="top"/>
    </xf>
    <xf numFmtId="0" fontId="40" fillId="2" borderId="29" xfId="0" applyFont="1" applyFill="1" applyBorder="1" applyAlignment="1">
      <alignment vertical="top"/>
    </xf>
    <xf numFmtId="3" fontId="40" fillId="2" borderId="30" xfId="0" applyNumberFormat="1" applyFont="1" applyFill="1" applyBorder="1" applyAlignment="1">
      <alignment vertical="top"/>
    </xf>
    <xf numFmtId="0" fontId="0" fillId="2" borderId="11" xfId="0" applyFill="1" applyBorder="1" applyAlignment="1" applyProtection="1">
      <alignment horizontal="left"/>
      <protection locked="0"/>
    </xf>
    <xf numFmtId="0" fontId="0" fillId="2" borderId="11" xfId="0" applyFill="1" applyBorder="1" applyAlignment="1">
      <alignment vertical="top"/>
    </xf>
    <xf numFmtId="0" fontId="44" fillId="2" borderId="0" xfId="0" applyFont="1" applyFill="1" applyAlignment="1">
      <alignment vertical="top" wrapText="1"/>
    </xf>
    <xf numFmtId="0" fontId="40" fillId="2" borderId="31" xfId="0" applyFont="1" applyFill="1" applyBorder="1" applyAlignment="1">
      <alignment vertical="top"/>
    </xf>
    <xf numFmtId="1" fontId="40" fillId="2" borderId="0" xfId="0" applyNumberFormat="1" applyFont="1" applyFill="1" applyAlignment="1">
      <alignment vertical="top"/>
    </xf>
    <xf numFmtId="0" fontId="40" fillId="2" borderId="28" xfId="0" applyFont="1" applyFill="1" applyBorder="1" applyAlignment="1">
      <alignment vertical="top"/>
    </xf>
    <xf numFmtId="0" fontId="0" fillId="2" borderId="11" xfId="0" applyFill="1" applyBorder="1"/>
    <xf numFmtId="0" fontId="40" fillId="2" borderId="32" xfId="0" applyFont="1" applyFill="1" applyBorder="1" applyAlignment="1">
      <alignment vertical="top"/>
    </xf>
    <xf numFmtId="0" fontId="40" fillId="2" borderId="30" xfId="0" applyFont="1" applyFill="1" applyBorder="1" applyAlignment="1">
      <alignment vertical="top"/>
    </xf>
    <xf numFmtId="0" fontId="8" fillId="2" borderId="0" xfId="9" applyFont="1" applyFill="1" applyAlignment="1">
      <alignment vertical="top"/>
    </xf>
    <xf numFmtId="0" fontId="10" fillId="8" borderId="4" xfId="9" applyFont="1" applyFill="1" applyBorder="1" applyAlignment="1">
      <alignment horizontal="center" vertical="top"/>
    </xf>
    <xf numFmtId="0" fontId="2" fillId="15" borderId="4" xfId="9" applyFill="1" applyBorder="1" applyAlignment="1">
      <alignment vertical="top"/>
    </xf>
    <xf numFmtId="0" fontId="2" fillId="16" borderId="4" xfId="9" applyFill="1" applyBorder="1" applyAlignment="1" applyProtection="1">
      <alignment vertical="top"/>
      <protection locked="0"/>
    </xf>
    <xf numFmtId="0" fontId="8" fillId="2" borderId="0" xfId="9" applyFont="1" applyFill="1" applyAlignment="1">
      <alignment horizontal="center" vertical="top"/>
    </xf>
    <xf numFmtId="0" fontId="2" fillId="2" borderId="0" xfId="9" applyFill="1" applyAlignment="1">
      <alignment horizontal="center" vertical="center"/>
    </xf>
    <xf numFmtId="164" fontId="2" fillId="2" borderId="0" xfId="9" applyNumberFormat="1" applyFill="1" applyAlignment="1">
      <alignment horizontal="center" vertical="center"/>
    </xf>
    <xf numFmtId="164" fontId="2" fillId="0" borderId="0" xfId="9" applyNumberFormat="1" applyAlignment="1">
      <alignment horizontal="center" vertical="center"/>
    </xf>
    <xf numFmtId="0" fontId="8" fillId="2" borderId="0" xfId="9" applyFont="1" applyFill="1" applyAlignment="1">
      <alignment horizontal="center"/>
    </xf>
    <xf numFmtId="0" fontId="8" fillId="2" borderId="0" xfId="0" applyFont="1" applyFill="1" applyAlignment="1">
      <alignment horizontal="center"/>
    </xf>
    <xf numFmtId="2" fontId="18" fillId="4" borderId="0" xfId="0" applyNumberFormat="1" applyFont="1" applyFill="1" applyAlignment="1">
      <alignment horizontal="center"/>
    </xf>
    <xf numFmtId="165" fontId="18" fillId="4" borderId="0" xfId="0" applyNumberFormat="1" applyFont="1" applyFill="1" applyAlignment="1">
      <alignment horizontal="center"/>
    </xf>
    <xf numFmtId="0" fontId="5" fillId="2" borderId="4" xfId="9" applyFont="1" applyFill="1" applyBorder="1" applyProtection="1">
      <protection locked="0"/>
    </xf>
    <xf numFmtId="0" fontId="19" fillId="2" borderId="5" xfId="9" applyFont="1" applyFill="1" applyBorder="1" applyAlignment="1">
      <alignment vertical="center" wrapText="1"/>
    </xf>
    <xf numFmtId="0" fontId="2" fillId="2" borderId="0" xfId="9" applyFill="1"/>
    <xf numFmtId="0" fontId="2" fillId="2" borderId="0" xfId="9" applyFill="1" applyAlignment="1">
      <alignment vertical="top" wrapText="1"/>
    </xf>
    <xf numFmtId="0" fontId="15" fillId="2" borderId="4" xfId="0" applyFont="1" applyFill="1" applyBorder="1" applyAlignment="1">
      <alignment horizontal="left" vertical="center"/>
    </xf>
    <xf numFmtId="4" fontId="26" fillId="2" borderId="0" xfId="0" applyNumberFormat="1" applyFont="1" applyFill="1" applyAlignment="1">
      <alignment horizontal="left" vertical="top"/>
    </xf>
    <xf numFmtId="3" fontId="2" fillId="2" borderId="11" xfId="0" applyNumberFormat="1" applyFont="1" applyFill="1" applyBorder="1" applyAlignment="1" applyProtection="1">
      <alignment horizontal="center"/>
      <protection locked="0"/>
    </xf>
    <xf numFmtId="0" fontId="2" fillId="2" borderId="10" xfId="0" applyFont="1" applyFill="1" applyBorder="1" applyAlignment="1">
      <alignment horizontal="center" vertical="top" wrapText="1"/>
    </xf>
    <xf numFmtId="0" fontId="15" fillId="2" borderId="4" xfId="0" applyFont="1" applyFill="1" applyBorder="1" applyAlignment="1">
      <alignment vertical="center"/>
    </xf>
    <xf numFmtId="0" fontId="15" fillId="2" borderId="4" xfId="0" applyFont="1" applyFill="1" applyBorder="1" applyAlignment="1">
      <alignment vertical="center" wrapText="1"/>
    </xf>
    <xf numFmtId="4" fontId="7" fillId="2" borderId="8" xfId="0" applyNumberFormat="1" applyFont="1" applyFill="1" applyBorder="1"/>
    <xf numFmtId="4" fontId="7" fillId="2" borderId="9" xfId="0" applyNumberFormat="1" applyFont="1" applyFill="1" applyBorder="1"/>
    <xf numFmtId="0" fontId="10" fillId="8" borderId="4" xfId="0" applyFont="1" applyFill="1" applyBorder="1" applyAlignment="1">
      <alignment horizontal="left"/>
    </xf>
    <xf numFmtId="0" fontId="2" fillId="2" borderId="0" xfId="0" applyFont="1" applyFill="1" applyAlignment="1">
      <alignment vertical="top"/>
    </xf>
    <xf numFmtId="0" fontId="23" fillId="8" borderId="7" xfId="0" applyFont="1" applyFill="1" applyBorder="1" applyAlignment="1">
      <alignment horizontal="center" vertical="center" wrapText="1"/>
    </xf>
    <xf numFmtId="4" fontId="7" fillId="7" borderId="8" xfId="0" applyNumberFormat="1" applyFont="1" applyFill="1" applyBorder="1" applyAlignment="1">
      <alignment horizontal="right" vertical="center"/>
    </xf>
    <xf numFmtId="0" fontId="25" fillId="2" borderId="0" xfId="0" applyFont="1" applyFill="1" applyAlignment="1">
      <alignment horizontal="center" wrapText="1"/>
    </xf>
    <xf numFmtId="2" fontId="29" fillId="4" borderId="0" xfId="0" applyNumberFormat="1" applyFont="1" applyFill="1" applyAlignment="1">
      <alignment horizontal="center" wrapText="1"/>
    </xf>
    <xf numFmtId="165" fontId="29" fillId="4" borderId="0" xfId="0" applyNumberFormat="1" applyFont="1" applyFill="1" applyAlignment="1">
      <alignment horizontal="center" wrapText="1"/>
    </xf>
    <xf numFmtId="0" fontId="34" fillId="11" borderId="4" xfId="0" applyFont="1" applyFill="1" applyBorder="1" applyAlignment="1">
      <alignment horizontal="center" vertical="center" wrapText="1"/>
    </xf>
    <xf numFmtId="0" fontId="0" fillId="2" borderId="0" xfId="0" applyFill="1" applyAlignment="1">
      <alignment horizontal="center" vertical="top" wrapText="1"/>
    </xf>
    <xf numFmtId="0" fontId="40" fillId="2" borderId="11" xfId="0" applyFont="1" applyFill="1" applyBorder="1" applyAlignment="1">
      <alignment horizontal="center" vertical="center"/>
    </xf>
    <xf numFmtId="0" fontId="41" fillId="14" borderId="0" xfId="0" applyFont="1" applyFill="1" applyAlignment="1">
      <alignment horizontal="center" vertical="center" wrapText="1"/>
    </xf>
    <xf numFmtId="0" fontId="43" fillId="2" borderId="0" xfId="0" applyFont="1" applyFill="1" applyAlignment="1">
      <alignment horizontal="center"/>
    </xf>
    <xf numFmtId="0" fontId="0" fillId="2" borderId="0" xfId="0" applyFill="1" applyAlignment="1">
      <alignment horizontal="justify" vertical="top"/>
    </xf>
    <xf numFmtId="0" fontId="39" fillId="7" borderId="4" xfId="0" applyFont="1" applyFill="1" applyBorder="1" applyAlignment="1" applyProtection="1">
      <alignment horizontal="justify" vertical="top" wrapText="1"/>
      <protection locked="0"/>
    </xf>
    <xf numFmtId="0" fontId="39" fillId="7" borderId="4" xfId="0" applyFont="1" applyFill="1" applyBorder="1" applyAlignment="1" applyProtection="1">
      <alignment horizontal="justify" vertical="top"/>
      <protection locked="0"/>
    </xf>
    <xf numFmtId="0" fontId="15" fillId="2" borderId="4" xfId="0" applyFont="1" applyFill="1" applyBorder="1" applyAlignment="1">
      <alignment horizontal="left" vertical="top"/>
    </xf>
    <xf numFmtId="0" fontId="0" fillId="2" borderId="0" xfId="0" applyFill="1" applyAlignment="1">
      <alignment horizontal="center" vertical="center" wrapText="1"/>
    </xf>
    <xf numFmtId="0" fontId="2" fillId="2" borderId="11" xfId="9" applyFill="1" applyBorder="1" applyAlignment="1">
      <alignment vertical="top" wrapText="1"/>
    </xf>
  </cellXfs>
  <cellStyles count="30">
    <cellStyle name="Hypertextové prepojenie 2" xfId="1" xr:uid="{00000000-0005-0000-0000-000000000000}"/>
    <cellStyle name="Normal 2" xfId="2" xr:uid="{00000000-0005-0000-0000-000001000000}"/>
    <cellStyle name="Normal 3" xfId="3" xr:uid="{00000000-0005-0000-0000-000002000000}"/>
    <cellStyle name="Normal 3 2" xfId="4" xr:uid="{00000000-0005-0000-0000-000003000000}"/>
    <cellStyle name="Normal 3_2013-01-000-SportoveOdvetvia" xfId="5" xr:uid="{00000000-0005-0000-0000-000004000000}"/>
    <cellStyle name="Normal 4" xfId="6" xr:uid="{00000000-0005-0000-0000-000005000000}"/>
    <cellStyle name="Normal 5" xfId="7" xr:uid="{00000000-0005-0000-0000-000006000000}"/>
    <cellStyle name="Normálna" xfId="0" builtinId="0"/>
    <cellStyle name="Normálna 2" xfId="8" xr:uid="{00000000-0005-0000-0000-000008000000}"/>
    <cellStyle name="Normálna 2 2" xfId="9" xr:uid="{00000000-0005-0000-0000-000009000000}"/>
    <cellStyle name="Normálna 2 3" xfId="10" xr:uid="{00000000-0005-0000-0000-00000A000000}"/>
    <cellStyle name="Normálna 3" xfId="11" xr:uid="{00000000-0005-0000-0000-00000B000000}"/>
    <cellStyle name="Normálna 3 2" xfId="12" xr:uid="{00000000-0005-0000-0000-00000C000000}"/>
    <cellStyle name="Normálna 3 3" xfId="13" xr:uid="{00000000-0005-0000-0000-00000D000000}"/>
    <cellStyle name="Normálna 4" xfId="14" xr:uid="{00000000-0005-0000-0000-00000E000000}"/>
    <cellStyle name="Normálna 4 2" xfId="15" xr:uid="{00000000-0005-0000-0000-00000F000000}"/>
    <cellStyle name="Normálna 5" xfId="16" xr:uid="{00000000-0005-0000-0000-000010000000}"/>
    <cellStyle name="Normálna 5 2" xfId="17" xr:uid="{00000000-0005-0000-0000-000011000000}"/>
    <cellStyle name="Normálna 5 3" xfId="18" xr:uid="{00000000-0005-0000-0000-000012000000}"/>
    <cellStyle name="Normálna 5 4" xfId="19" xr:uid="{00000000-0005-0000-0000-000013000000}"/>
    <cellStyle name="Normálna 6" xfId="20" xr:uid="{00000000-0005-0000-0000-000014000000}"/>
    <cellStyle name="Normálna 7" xfId="21" xr:uid="{00000000-0005-0000-0000-000015000000}"/>
    <cellStyle name="Normálna 7 2" xfId="22" xr:uid="{00000000-0005-0000-0000-000016000000}"/>
    <cellStyle name="Normálna 8" xfId="23" xr:uid="{00000000-0005-0000-0000-000017000000}"/>
    <cellStyle name="normálne 2" xfId="24" xr:uid="{00000000-0005-0000-0000-000018000000}"/>
    <cellStyle name="normálne 2 2" xfId="25" xr:uid="{00000000-0005-0000-0000-000019000000}"/>
    <cellStyle name="normálne 2 2 2" xfId="26" xr:uid="{00000000-0005-0000-0000-00001A000000}"/>
    <cellStyle name="normálne 2 3" xfId="27" xr:uid="{00000000-0005-0000-0000-00001B000000}"/>
    <cellStyle name="normálne 2 4" xfId="28" xr:uid="{00000000-0005-0000-0000-00001C000000}"/>
    <cellStyle name="Normálne 3" xfId="29" xr:uid="{00000000-0005-0000-0000-00001D000000}"/>
  </cellStyles>
  <dxfs count="137">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indexed="2"/>
      </font>
      <fill>
        <patternFill patternType="solid">
          <fgColor theme="5" tint="0.59987182226020086"/>
          <bgColor theme="5" tint="0.59987182226020086"/>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1046520</xdr:colOff>
      <xdr:row>3</xdr:row>
      <xdr:rowOff>237960</xdr:rowOff>
    </xdr:from>
    <xdr:to>
      <xdr:col>5</xdr:col>
      <xdr:colOff>1250640</xdr:colOff>
      <xdr:row>5</xdr:row>
      <xdr:rowOff>113040</xdr:rowOff>
    </xdr:to>
    <xdr:sp macro="" textlink="">
      <xdr:nvSpPr>
        <xdr:cNvPr id="2" name="Šípka dolu 1">
          <a:extLst>
            <a:ext uri="{FF2B5EF4-FFF2-40B4-BE49-F238E27FC236}">
              <a16:creationId xmlns:a16="http://schemas.microsoft.com/office/drawing/2014/main" id="{00000000-0008-0000-0800-000002000000}"/>
            </a:ext>
          </a:extLst>
        </xdr:cNvPr>
        <xdr:cNvSpPr/>
      </xdr:nvSpPr>
      <xdr:spPr bwMode="auto">
        <a:xfrm>
          <a:off x="10994400" y="1095120"/>
          <a:ext cx="204120" cy="84672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3</xdr:col>
      <xdr:colOff>504000</xdr:colOff>
      <xdr:row>14</xdr:row>
      <xdr:rowOff>87840</xdr:rowOff>
    </xdr:from>
    <xdr:to>
      <xdr:col>4</xdr:col>
      <xdr:colOff>675360</xdr:colOff>
      <xdr:row>14</xdr:row>
      <xdr:rowOff>374039</xdr:rowOff>
    </xdr:to>
    <xdr:sp macro="" textlink="">
      <xdr:nvSpPr>
        <xdr:cNvPr id="3" name="Šípka dolu 2">
          <a:extLst>
            <a:ext uri="{FF2B5EF4-FFF2-40B4-BE49-F238E27FC236}">
              <a16:creationId xmlns:a16="http://schemas.microsoft.com/office/drawing/2014/main" id="{00000000-0008-0000-0800-000003000000}"/>
            </a:ext>
          </a:extLst>
        </xdr:cNvPr>
        <xdr:cNvSpPr/>
      </xdr:nvSpPr>
      <xdr:spPr bwMode="auto">
        <a:xfrm rot="5400000">
          <a:off x="7373520" y="4743360"/>
          <a:ext cx="286200" cy="89640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1046520</xdr:colOff>
      <xdr:row>3</xdr:row>
      <xdr:rowOff>237960</xdr:rowOff>
    </xdr:from>
    <xdr:to>
      <xdr:col>5</xdr:col>
      <xdr:colOff>1250640</xdr:colOff>
      <xdr:row>5</xdr:row>
      <xdr:rowOff>113040</xdr:rowOff>
    </xdr:to>
    <xdr:sp macro="" textlink="">
      <xdr:nvSpPr>
        <xdr:cNvPr id="2" name="Šípka dolu 1">
          <a:extLst>
            <a:ext uri="{FF2B5EF4-FFF2-40B4-BE49-F238E27FC236}">
              <a16:creationId xmlns:a16="http://schemas.microsoft.com/office/drawing/2014/main" id="{00000000-0008-0000-0900-000002000000}"/>
            </a:ext>
          </a:extLst>
        </xdr:cNvPr>
        <xdr:cNvSpPr/>
      </xdr:nvSpPr>
      <xdr:spPr bwMode="auto">
        <a:xfrm>
          <a:off x="10994400" y="1095120"/>
          <a:ext cx="204120" cy="84672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3</xdr:col>
      <xdr:colOff>448560</xdr:colOff>
      <xdr:row>14</xdr:row>
      <xdr:rowOff>230400</xdr:rowOff>
    </xdr:from>
    <xdr:to>
      <xdr:col>4</xdr:col>
      <xdr:colOff>675360</xdr:colOff>
      <xdr:row>16</xdr:row>
      <xdr:rowOff>269280</xdr:rowOff>
    </xdr:to>
    <xdr:sp macro="" textlink="">
      <xdr:nvSpPr>
        <xdr:cNvPr id="3" name="Šípka dolu 2">
          <a:extLst>
            <a:ext uri="{FF2B5EF4-FFF2-40B4-BE49-F238E27FC236}">
              <a16:creationId xmlns:a16="http://schemas.microsoft.com/office/drawing/2014/main" id="{00000000-0008-0000-0900-000003000000}"/>
            </a:ext>
          </a:extLst>
        </xdr:cNvPr>
        <xdr:cNvSpPr/>
      </xdr:nvSpPr>
      <xdr:spPr bwMode="auto">
        <a:xfrm rot="5400000">
          <a:off x="7160039" y="5024880"/>
          <a:ext cx="657720" cy="95184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359</xdr:colOff>
      <xdr:row>16</xdr:row>
      <xdr:rowOff>78480</xdr:rowOff>
    </xdr:from>
    <xdr:to>
      <xdr:col>4</xdr:col>
      <xdr:colOff>438480</xdr:colOff>
      <xdr:row>16</xdr:row>
      <xdr:rowOff>374400</xdr:rowOff>
    </xdr:to>
    <xdr:sp macro="" textlink="">
      <xdr:nvSpPr>
        <xdr:cNvPr id="4" name="Šípka dolu 3">
          <a:extLst>
            <a:ext uri="{FF2B5EF4-FFF2-40B4-BE49-F238E27FC236}">
              <a16:creationId xmlns:a16="http://schemas.microsoft.com/office/drawing/2014/main" id="{00000000-0008-0000-0900-000004000000}"/>
            </a:ext>
          </a:extLst>
        </xdr:cNvPr>
        <xdr:cNvSpPr/>
      </xdr:nvSpPr>
      <xdr:spPr bwMode="auto">
        <a:xfrm rot="5400000">
          <a:off x="7360920" y="5567760"/>
          <a:ext cx="295920" cy="43812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persons/person.xml><?xml version="1.0" encoding="utf-8"?>
<personList xmlns="http://schemas.microsoft.com/office/spreadsheetml/2018/threadedcomments" xmlns:x="http://schemas.openxmlformats.org/spreadsheetml/2006/main">
  <person displayName="Neznámy autor" id="{A2BE7ABC-9119-FCFE-947A-3DC7698ECDD8}" userId="" providerId=""/>
</personList>
</file>

<file path=xl/theme/theme1.xml><?xml version="1.0" encoding="utf-8"?>
<a:theme xmlns:a="http://schemas.openxmlformats.org/drawingml/2006/main" name="Theme Office">
  <a:themeElements>
    <a:clrScheme name="Standard">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gradFill>
        <a:gradFill>
          <a:gsLst>
            <a:gs pos="0">
              <a:schemeClr val="phClr">
                <a:shade val="51000"/>
              </a:schemeClr>
            </a:gs>
            <a:gs pos="80000">
              <a:schemeClr val="phClr">
                <a:shade val="93000"/>
              </a:schemeClr>
            </a:gs>
            <a:gs pos="100000">
              <a:schemeClr val="phClr">
                <a:shade val="94000"/>
              </a:schemeClr>
            </a:gs>
          </a:gsLst>
          <a:lin ang="16200000" scaled="0"/>
        </a:gradFill>
      </a:fillStyleLst>
      <a:lnStyleLst>
        <a:ln w="9525" cap="flat" cmpd="sng" algn="ctr">
          <a:prstDash val="solid"/>
        </a:ln>
        <a:ln w="25400" cap="flat" cmpd="sng" algn="ctr">
          <a:prstDash val="solid"/>
        </a:ln>
        <a:ln w="38100" cap="flat" cmpd="sng" algn="ctr">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gradFill>
        <a:gradFill>
          <a:gsLst>
            <a:gs pos="0">
              <a:schemeClr val="phClr">
                <a:tint val="80000"/>
              </a:schemeClr>
            </a:gs>
            <a:gs pos="100000">
              <a:schemeClr val="phClr">
                <a:shade val="3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 personId="{A2BE7ABC-9119-FCFE-947A-3DC7698ECDD8}" id="{006A0095-0087-4ED4-A048-00F400B60015}">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Vybrať z rozbaľovacieho zoznamu
</text>
  </threadedComment>
  <threadedComment ref="A7" personId="{A2BE7ABC-9119-FCFE-947A-3DC7698ECDD8}" id="{000E0050-0078-42F4-B65F-00D300D8009F}">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a v rámci účelov podľa Popisu úhrady Doklady nevkladať podľa dátumu úhrady, ani podľa abecedy.
</text>
  </threadedComment>
  <threadedComment ref="B7" personId="{A2BE7ABC-9119-FCFE-947A-3DC7698ECDD8}" id="{00250046-00FC-4F3A-BADB-00DC002800B0}">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ext>
  </threadedComment>
  <threadedComment ref="C7" personId="{A2BE7ABC-9119-FCFE-947A-3DC7698ECDD8}" id="{009100AC-002C-481D-8F14-0072000400FE}">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ext>
  </threadedComment>
  <threadedComment ref="D7" personId="{A2BE7ABC-9119-FCFE-947A-3DC7698ECDD8}" id="{00A7003B-00F5-4F79-9A95-003C00610062}">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ext>
  </threadedComment>
  <threadedComment ref="E7" personId="{A2BE7ABC-9119-FCFE-947A-3DC7698ECDD8}" id="{00B200AF-0099-470D-BFA0-00A50045005B}">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
</text>
  </threadedComment>
  <threadedComment ref="F7" personId="{A2BE7ABC-9119-FCFE-947A-3DC7698ECDD8}" id="{006F0048-002C-42FE-9FA8-005A004B008A}">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ext>
  </threadedComment>
  <threadedComment ref="G7" personId="{A2BE7ABC-9119-FCFE-947A-3DC7698ECDD8}" id="{0092004C-0017-4C52-AFD7-00CE00230034}">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ext>
  </threadedComment>
  <threadedComment ref="H7" personId="{A2BE7ABC-9119-FCFE-947A-3DC7698ECDD8}" id="{00400082-0098-4376-9D85-00B9000F00C4}">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(uhradená alebo refundovaná zo samostatného bankového účtu)
Uviesť skutočne uhradenú sumu s presnosťou na dve desatinné miesta. Sumy je potrebné uvádzať presne (ako na faktúre), nielen približne.
</text>
  </threadedComment>
  <threadedComment ref="I7" personId="{A2BE7ABC-9119-FCFE-947A-3DC7698ECDD8}" id="{009200B8-0040-42B9-82C6-009500680046}">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1 = šport mládeže do 23 rokov (cez kluby)
2 = talentovaní športovci
3 = športová reprezentácia
4 = správa a prevádzka
99 = spolufinancovanie (výlučne v prípade dotácie, pri ktorej bola zmluvne určená povinnosť spolufinancovania) 
TOTO SA NETÝKA:
1. Príspevku uznanému športu
2. Príspevku športovcom top-tímov
3. Príspevkov SOV a SPV
</text>
  </threadedComment>
</ThreadedComments>
</file>

<file path=xl/threadedComments/threadedComment2.xml><?xml version="1.0" encoding="utf-8"?>
<ThreadedComments xmlns="http://schemas.microsoft.com/office/spreadsheetml/2018/threadedcomments" xmlns:x="http://schemas.openxmlformats.org/spreadsheetml/2006/main">
  <threadedComment ref="A104" personId="{A2BE7ABC-9119-FCFE-947A-3DC7698ECDD8}" id="{0019003F-0074-40CE-AADD-0020001700EC}">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Uvádzať NÁZOV účelu/podujatia na všetky doklady ktorých sa to týka.
</text>
  </threadedComment>
  <threadedComment ref="B104" personId="{A2BE7ABC-9119-FCFE-947A-3DC7698ECDD8}" id="{0054006A-00ED-434E-A6C2-00DD001C008D}">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text>
  </threadedComment>
  <threadedComment ref="C104" personId="{A2BE7ABC-9119-FCFE-947A-3DC7698ECDD8}" id="{003C0013-0038-4134-B1A0-0093000A0021}">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ext>
  </threadedComment>
  <threadedComment ref="D104" personId="{A2BE7ABC-9119-FCFE-947A-3DC7698ECDD8}" id="{00B80016-0037-455F-A559-00CC00880047}">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ext>
  </threadedComment>
  <threadedComment ref="E104" personId="{A2BE7ABC-9119-FCFE-947A-3DC7698ECDD8}" id="{002900D4-009D-4114-BEFE-005700D200BF}">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Dátum refundácie účtovného dokladu
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ext>
  </threadedComment>
  <threadedComment ref="F104" personId="{A2BE7ABC-9119-FCFE-947A-3DC7698ECDD8}" id="{00E000B1-0076-4E79-B35C-00C6003600F0}">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ext>
  </threadedComment>
  <threadedComment ref="G104" personId="{A2BE7ABC-9119-FCFE-947A-3DC7698ECDD8}" id="{00A30095-009D-431B-936B-00F100980063}">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ext>
  </threadedComment>
  <threadedComment ref="H104" personId="{A2BE7ABC-9119-FCFE-947A-3DC7698ECDD8}" id="{002C006F-0044-4269-80DE-007100EE0045}">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ext>
  </threadedComment>
  <threadedComment ref="I104" personId="{A2BE7ABC-9119-FCFE-947A-3DC7698ECDD8}" id="{00A900AE-0070-4037-B298-002600C500E9}">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Uviesť skutočne uhradenú sumu v eurách s presnosťou na dve desatinné miesta. Sumy je potrebné uvádzať presne ako na faktúre (nielen približne).
</text>
  </threadedComment>
  <threadedComment ref="J104" personId="{A2BE7ABC-9119-FCFE-947A-3DC7698ECDD8}" id="{003D00C6-0079-433C-892F-00B200BA0044}">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(je ho potrebné vždy zadať výberom zo zoznamu)
PRE PRÍSPEVOK UZNANÉMU ŠPORTU
1 = šport mládeže do 23 rokov (cez kluby)
2 = talentovaní športovci
3 = športová reprezentácia
4 = správa a prevádzka
5  = iné (ostatná športová činnosť, vrátane kapitálových transferov z PUŠ) 
Analytický kód
PRE OSTATNÉ FINANČNÉ PROSTRIEDKY
10 = ostatné účely
99 = spolufinancovanie (výlučne iba ak bola zmluvne určená povinnosť spolufinancovania) 
</text>
  </threadedComment>
</ThreadedComments>
</file>

<file path=xl/threadedComments/threadedComment3.xml><?xml version="1.0" encoding="utf-8"?>
<ThreadedComments xmlns="http://schemas.microsoft.com/office/spreadsheetml/2018/threadedcomments" xmlns:x="http://schemas.openxmlformats.org/spreadsheetml/2006/main">
  <threadedComment ref="K1" personId="{A2BE7ABC-9119-FCFE-947A-3DC7698ECDD8}" id="{007D00B1-008E-4794-B372-00FB00020070}">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uviesť názov uznaného športu iba v prípade PUŠ (bežné alebo kapitálové transfery); inak ponechať prázdne !!
</text>
  </threadedComment>
</ThreadedComment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hyperlink" Target="mailto:slovakbandy@gmail.com" TargetMode="External"/><Relationship Id="rId13" Type="http://schemas.openxmlformats.org/officeDocument/2006/relationships/hyperlink" Target="http://www.biliard.online/" TargetMode="External"/><Relationship Id="rId18" Type="http://schemas.openxmlformats.org/officeDocument/2006/relationships/hyperlink" Target="http://www.szsmp.sk/" TargetMode="External"/><Relationship Id="rId3" Type="http://schemas.openxmlformats.org/officeDocument/2006/relationships/hyperlink" Target="http://www.icn.sk/" TargetMode="External"/><Relationship Id="rId21" Type="http://schemas.openxmlformats.org/officeDocument/2006/relationships/hyperlink" Target="http://www.teq.sk/" TargetMode="External"/><Relationship Id="rId7" Type="http://schemas.openxmlformats.org/officeDocument/2006/relationships/hyperlink" Target="https://www.falcon1crossfit.sk/sk/obcianske-zdruzenie/" TargetMode="External"/><Relationship Id="rId12" Type="http://schemas.openxmlformats.org/officeDocument/2006/relationships/hyperlink" Target="http://www.slovakbiketrial.sk/" TargetMode="External"/><Relationship Id="rId17" Type="http://schemas.openxmlformats.org/officeDocument/2006/relationships/hyperlink" Target="mailto:urbanova@szlh.sk" TargetMode="External"/><Relationship Id="rId25" Type="http://schemas.openxmlformats.org/officeDocument/2006/relationships/hyperlink" Target="mailto:wrestlingprievidza@gmail.com" TargetMode="External"/><Relationship Id="rId2" Type="http://schemas.openxmlformats.org/officeDocument/2006/relationships/hyperlink" Target="mailto:office@deaflympic.sk" TargetMode="External"/><Relationship Id="rId16" Type="http://schemas.openxmlformats.org/officeDocument/2006/relationships/hyperlink" Target="http://www.hockeyslovakia.sk/" TargetMode="External"/><Relationship Id="rId20" Type="http://schemas.openxmlformats.org/officeDocument/2006/relationships/hyperlink" Target="mailto:chairmanswf@gmail.com" TargetMode="External"/><Relationship Id="rId1" Type="http://schemas.openxmlformats.org/officeDocument/2006/relationships/hyperlink" Target="http://www.deaflympic.sk/" TargetMode="External"/><Relationship Id="rId6" Type="http://schemas.openxmlformats.org/officeDocument/2006/relationships/hyperlink" Target="mailto:info@mammal.sk;" TargetMode="External"/><Relationship Id="rId11" Type="http://schemas.openxmlformats.org/officeDocument/2006/relationships/hyperlink" Target="mailto:satkd.office@gmail.com" TargetMode="External"/><Relationship Id="rId24" Type="http://schemas.openxmlformats.org/officeDocument/2006/relationships/hyperlink" Target="mailto:president@slovakskate.sk" TargetMode="External"/><Relationship Id="rId5" Type="http://schemas.openxmlformats.org/officeDocument/2006/relationships/hyperlink" Target="mailto:office@kosickafutbalovaarena.sk" TargetMode="External"/><Relationship Id="rId15" Type="http://schemas.openxmlformats.org/officeDocument/2006/relationships/hyperlink" Target="http://www.veslovanie.sk/" TargetMode="External"/><Relationship Id="rId23" Type="http://schemas.openxmlformats.org/officeDocument/2006/relationships/hyperlink" Target="http://www.slovakskate.sk/" TargetMode="External"/><Relationship Id="rId10" Type="http://schemas.openxmlformats.org/officeDocument/2006/relationships/hyperlink" Target="mailto:sekretariat@safkst.sk" TargetMode="External"/><Relationship Id="rId19" Type="http://schemas.openxmlformats.org/officeDocument/2006/relationships/hyperlink" Target="mailto:sztkditf@gmail.com" TargetMode="External"/><Relationship Id="rId4" Type="http://schemas.openxmlformats.org/officeDocument/2006/relationships/hyperlink" Target="http://www.kosickafutbalovaarena.sk/" TargetMode="External"/><Relationship Id="rId9" Type="http://schemas.openxmlformats.org/officeDocument/2006/relationships/hyperlink" Target="http://www.safkst.sk/" TargetMode="External"/><Relationship Id="rId14" Type="http://schemas.openxmlformats.org/officeDocument/2006/relationships/hyperlink" Target="mailto:stz@stz.sk" TargetMode="External"/><Relationship Id="rId22" Type="http://schemas.openxmlformats.org/officeDocument/2006/relationships/hyperlink" Target="mailto:info@teq.sk" TargetMode="Externa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44"/>
  <sheetViews>
    <sheetView showGridLines="0" workbookViewId="0">
      <selection activeCell="A57" sqref="A57"/>
    </sheetView>
  </sheetViews>
  <sheetFormatPr defaultColWidth="11.44140625" defaultRowHeight="13.2" x14ac:dyDescent="0.25"/>
  <cols>
    <col min="1" max="1" width="105" style="1" customWidth="1"/>
    <col min="2" max="2" width="103.5546875" style="2" customWidth="1"/>
    <col min="3" max="4" width="4.6640625" style="2" customWidth="1"/>
    <col min="5" max="257" width="11.44140625" style="2"/>
  </cols>
  <sheetData>
    <row r="1" spans="1:4" s="3" customFormat="1" ht="41.25" customHeight="1" x14ac:dyDescent="0.25">
      <c r="A1" s="4" t="s">
        <v>0</v>
      </c>
      <c r="C1" s="304"/>
      <c r="D1" s="304"/>
    </row>
    <row r="2" spans="1:4" s="3" customFormat="1" ht="17.399999999999999" x14ac:dyDescent="0.25">
      <c r="A2" s="4"/>
      <c r="C2" s="5"/>
      <c r="D2" s="5"/>
    </row>
    <row r="3" spans="1:4" s="3" customFormat="1" ht="18" customHeight="1" x14ac:dyDescent="0.25">
      <c r="A3" s="6" t="s">
        <v>1</v>
      </c>
      <c r="C3" s="5"/>
      <c r="D3" s="5"/>
    </row>
    <row r="4" spans="1:4" s="3" customFormat="1" ht="15" customHeight="1" x14ac:dyDescent="0.25">
      <c r="A4" s="7" t="s">
        <v>2</v>
      </c>
      <c r="C4" s="5"/>
      <c r="D4" s="5"/>
    </row>
    <row r="5" spans="1:4" s="3" customFormat="1" ht="15" customHeight="1" x14ac:dyDescent="0.25">
      <c r="A5" s="7" t="s">
        <v>3</v>
      </c>
      <c r="C5" s="5"/>
      <c r="D5" s="5"/>
    </row>
    <row r="6" spans="1:4" s="3" customFormat="1" ht="15" customHeight="1" x14ac:dyDescent="0.25">
      <c r="A6" s="7" t="s">
        <v>4</v>
      </c>
      <c r="C6" s="5"/>
      <c r="D6" s="5"/>
    </row>
    <row r="7" spans="1:4" s="3" customFormat="1" ht="15" customHeight="1" x14ac:dyDescent="0.25">
      <c r="A7" s="8" t="s">
        <v>5</v>
      </c>
      <c r="C7" s="5"/>
      <c r="D7" s="5"/>
    </row>
    <row r="8" spans="1:4" s="3" customFormat="1" ht="15" customHeight="1" x14ac:dyDescent="0.25">
      <c r="A8" s="8" t="s">
        <v>6</v>
      </c>
      <c r="C8" s="5"/>
      <c r="D8" s="5"/>
    </row>
    <row r="9" spans="1:4" s="3" customFormat="1" ht="15" customHeight="1" x14ac:dyDescent="0.25">
      <c r="A9" s="8" t="s">
        <v>7</v>
      </c>
      <c r="C9" s="5"/>
      <c r="D9" s="5"/>
    </row>
    <row r="10" spans="1:4" s="3" customFormat="1" ht="15" customHeight="1" x14ac:dyDescent="0.25">
      <c r="A10" s="7" t="s">
        <v>8</v>
      </c>
      <c r="C10" s="5"/>
      <c r="D10" s="5"/>
    </row>
    <row r="11" spans="1:4" s="3" customFormat="1" ht="41.25" customHeight="1" x14ac:dyDescent="0.25">
      <c r="A11" s="7" t="s">
        <v>9</v>
      </c>
      <c r="C11" s="5"/>
      <c r="D11" s="5"/>
    </row>
    <row r="12" spans="1:4" s="3" customFormat="1" ht="28.5" customHeight="1" x14ac:dyDescent="0.25">
      <c r="A12" s="9" t="s">
        <v>10</v>
      </c>
      <c r="C12" s="5"/>
      <c r="D12" s="5"/>
    </row>
    <row r="13" spans="1:4" ht="13.5" customHeight="1" x14ac:dyDescent="0.25">
      <c r="A13" s="10"/>
    </row>
    <row r="14" spans="1:4" ht="316.8" x14ac:dyDescent="0.25">
      <c r="A14" s="11" t="s">
        <v>11</v>
      </c>
    </row>
    <row r="15" spans="1:4" x14ac:dyDescent="0.25">
      <c r="A15" s="2"/>
    </row>
    <row r="16" spans="1:4" ht="225.75" customHeight="1" x14ac:dyDescent="0.25">
      <c r="A16" s="11" t="s">
        <v>12</v>
      </c>
      <c r="B16" s="12"/>
    </row>
    <row r="17" spans="1:4" ht="13.5" customHeight="1" x14ac:dyDescent="0.25">
      <c r="A17" s="2"/>
      <c r="B17" s="12"/>
    </row>
    <row r="18" spans="1:4" ht="26.25" customHeight="1" x14ac:dyDescent="0.25">
      <c r="A18" s="13" t="s">
        <v>13</v>
      </c>
    </row>
    <row r="19" spans="1:4" ht="39.6" x14ac:dyDescent="0.25">
      <c r="A19" s="14" t="s">
        <v>14</v>
      </c>
      <c r="C19" s="305"/>
      <c r="D19" s="305"/>
    </row>
    <row r="20" spans="1:4" x14ac:dyDescent="0.25">
      <c r="C20" s="306"/>
      <c r="D20" s="306"/>
    </row>
    <row r="21" spans="1:4" ht="70.5" customHeight="1" x14ac:dyDescent="0.25">
      <c r="A21" s="16" t="s">
        <v>15</v>
      </c>
      <c r="C21" s="15"/>
      <c r="D21" s="15"/>
    </row>
    <row r="22" spans="1:4" ht="12.75" customHeight="1" x14ac:dyDescent="0.25">
      <c r="C22" s="307"/>
      <c r="D22" s="307"/>
    </row>
    <row r="23" spans="1:4" ht="39.6" x14ac:dyDescent="0.25">
      <c r="A23" s="17" t="s">
        <v>16</v>
      </c>
    </row>
    <row r="24" spans="1:4" ht="2.25" customHeight="1" x14ac:dyDescent="0.25"/>
    <row r="25" spans="1:4" ht="26.4" x14ac:dyDescent="0.25">
      <c r="A25" s="14" t="s">
        <v>17</v>
      </c>
      <c r="B25" s="12"/>
    </row>
    <row r="26" spans="1:4" x14ac:dyDescent="0.25">
      <c r="A26" s="2"/>
    </row>
    <row r="27" spans="1:4" ht="39.6" x14ac:dyDescent="0.25">
      <c r="A27" s="18" t="s">
        <v>18</v>
      </c>
    </row>
    <row r="29" spans="1:4" ht="31.5" customHeight="1" x14ac:dyDescent="0.25">
      <c r="A29" s="14" t="s">
        <v>19</v>
      </c>
    </row>
    <row r="31" spans="1:4" ht="15.75" customHeight="1" x14ac:dyDescent="0.25">
      <c r="A31" s="14" t="s">
        <v>20</v>
      </c>
    </row>
    <row r="33" spans="1:3" ht="52.8" x14ac:dyDescent="0.25">
      <c r="A33" s="14" t="s">
        <v>21</v>
      </c>
    </row>
    <row r="35" spans="1:3" ht="26.4" x14ac:dyDescent="0.25">
      <c r="A35" s="19" t="s">
        <v>22</v>
      </c>
    </row>
    <row r="37" spans="1:3" ht="87" customHeight="1" x14ac:dyDescent="0.25">
      <c r="A37" s="16" t="s">
        <v>23</v>
      </c>
    </row>
    <row r="39" spans="1:3" ht="26.4" x14ac:dyDescent="0.25">
      <c r="A39" s="14" t="s">
        <v>24</v>
      </c>
    </row>
    <row r="41" spans="1:3" ht="122.25" customHeight="1" x14ac:dyDescent="0.25">
      <c r="A41" s="14" t="s">
        <v>25</v>
      </c>
      <c r="C41" s="20"/>
    </row>
    <row r="42" spans="1:3" ht="66" x14ac:dyDescent="0.25">
      <c r="A42" s="14" t="s">
        <v>26</v>
      </c>
    </row>
    <row r="44" spans="1:3" x14ac:dyDescent="0.25">
      <c r="A44" s="14" t="s">
        <v>27</v>
      </c>
    </row>
    <row r="46" spans="1:3" ht="52.8" x14ac:dyDescent="0.25">
      <c r="A46" s="14" t="s">
        <v>28</v>
      </c>
    </row>
    <row r="48" spans="1:3" ht="30.75" customHeight="1" x14ac:dyDescent="0.25">
      <c r="A48" s="14" t="s">
        <v>29</v>
      </c>
    </row>
    <row r="49" spans="1:1" x14ac:dyDescent="0.25">
      <c r="A49" s="14"/>
    </row>
    <row r="50" spans="1:1" ht="52.8" x14ac:dyDescent="0.25">
      <c r="A50" s="14" t="s">
        <v>30</v>
      </c>
    </row>
    <row r="52" spans="1:1" ht="39.6" x14ac:dyDescent="0.25">
      <c r="A52" s="14" t="s">
        <v>31</v>
      </c>
    </row>
    <row r="54" spans="1:1" x14ac:dyDescent="0.25">
      <c r="A54" s="14" t="s">
        <v>32</v>
      </c>
    </row>
    <row r="56" spans="1:1" x14ac:dyDescent="0.25">
      <c r="A56" s="14" t="s">
        <v>33</v>
      </c>
    </row>
    <row r="58" spans="1:1" ht="132" x14ac:dyDescent="0.25">
      <c r="A58" s="16" t="s">
        <v>34</v>
      </c>
    </row>
    <row r="59" spans="1:1" ht="9.75" customHeight="1" x14ac:dyDescent="0.25">
      <c r="A59" s="16"/>
    </row>
    <row r="60" spans="1:1" ht="14.25" customHeight="1" x14ac:dyDescent="0.25">
      <c r="A60" s="14" t="s">
        <v>35</v>
      </c>
    </row>
    <row r="61" spans="1:1" ht="26.4" x14ac:dyDescent="0.25">
      <c r="A61" s="1" t="s">
        <v>36</v>
      </c>
    </row>
    <row r="62" spans="1:1" ht="27.75" customHeight="1" x14ac:dyDescent="0.25">
      <c r="A62" s="1" t="s">
        <v>37</v>
      </c>
    </row>
    <row r="63" spans="1:1" ht="8.25" customHeight="1" x14ac:dyDescent="0.25"/>
    <row r="64" spans="1:1" ht="93" customHeight="1" x14ac:dyDescent="0.25">
      <c r="A64" s="16" t="s">
        <v>38</v>
      </c>
    </row>
    <row r="66" spans="1:1" ht="17.399999999999999" x14ac:dyDescent="0.25">
      <c r="A66" s="21" t="s">
        <v>39</v>
      </c>
    </row>
    <row r="68" spans="1:1" ht="184.5" customHeight="1" x14ac:dyDescent="0.25">
      <c r="A68" s="22" t="s">
        <v>40</v>
      </c>
    </row>
    <row r="69" spans="1:1" hidden="1" x14ac:dyDescent="0.25">
      <c r="A69" s="22"/>
    </row>
    <row r="70" spans="1:1" ht="225" customHeight="1" x14ac:dyDescent="0.25">
      <c r="A70" s="23" t="s">
        <v>41</v>
      </c>
    </row>
    <row r="71" spans="1:1" ht="20.25" customHeight="1" x14ac:dyDescent="0.25">
      <c r="A71" s="23"/>
    </row>
    <row r="72" spans="1:1" x14ac:dyDescent="0.25">
      <c r="A72" s="16" t="s">
        <v>42</v>
      </c>
    </row>
    <row r="73" spans="1:1" ht="66" customHeight="1" x14ac:dyDescent="0.25">
      <c r="A73" s="23" t="s">
        <v>43</v>
      </c>
    </row>
    <row r="74" spans="1:1" ht="28.5" customHeight="1" x14ac:dyDescent="0.25">
      <c r="A74" s="23" t="s">
        <v>44</v>
      </c>
    </row>
    <row r="75" spans="1:1" x14ac:dyDescent="0.25">
      <c r="A75" s="24" t="s">
        <v>45</v>
      </c>
    </row>
    <row r="76" spans="1:1" x14ac:dyDescent="0.25">
      <c r="A76" s="25" t="s">
        <v>46</v>
      </c>
    </row>
    <row r="77" spans="1:1" x14ac:dyDescent="0.25">
      <c r="A77" s="25" t="s">
        <v>47</v>
      </c>
    </row>
    <row r="78" spans="1:1" x14ac:dyDescent="0.25">
      <c r="A78" s="25" t="s">
        <v>48</v>
      </c>
    </row>
    <row r="79" spans="1:1" x14ac:dyDescent="0.25">
      <c r="A79" s="26" t="s">
        <v>49</v>
      </c>
    </row>
    <row r="80" spans="1:1" x14ac:dyDescent="0.25">
      <c r="A80" s="25" t="s">
        <v>50</v>
      </c>
    </row>
    <row r="81" spans="1:2" x14ac:dyDescent="0.25">
      <c r="A81" s="26" t="s">
        <v>51</v>
      </c>
    </row>
    <row r="82" spans="1:2" x14ac:dyDescent="0.25">
      <c r="A82" s="25" t="s">
        <v>52</v>
      </c>
    </row>
    <row r="83" spans="1:2" x14ac:dyDescent="0.25">
      <c r="A83" s="27" t="s">
        <v>53</v>
      </c>
    </row>
    <row r="84" spans="1:2" x14ac:dyDescent="0.25">
      <c r="A84" s="28"/>
    </row>
    <row r="85" spans="1:2" ht="17.399999999999999" x14ac:dyDescent="0.25">
      <c r="A85" s="21" t="s">
        <v>54</v>
      </c>
    </row>
    <row r="87" spans="1:2" x14ac:dyDescent="0.25">
      <c r="A87" s="29" t="s">
        <v>55</v>
      </c>
    </row>
    <row r="88" spans="1:2" x14ac:dyDescent="0.25">
      <c r="A88" s="23" t="s">
        <v>56</v>
      </c>
    </row>
    <row r="89" spans="1:2" x14ac:dyDescent="0.25">
      <c r="A89" s="16" t="s">
        <v>42</v>
      </c>
    </row>
    <row r="90" spans="1:2" x14ac:dyDescent="0.25">
      <c r="A90" s="23" t="s">
        <v>57</v>
      </c>
      <c r="B90" s="30"/>
    </row>
    <row r="91" spans="1:2" x14ac:dyDescent="0.25">
      <c r="A91" s="23"/>
    </row>
    <row r="92" spans="1:2" x14ac:dyDescent="0.25">
      <c r="A92" s="29" t="s">
        <v>58</v>
      </c>
    </row>
    <row r="93" spans="1:2" ht="39.6" x14ac:dyDescent="0.25">
      <c r="A93" s="23" t="s">
        <v>59</v>
      </c>
    </row>
    <row r="94" spans="1:2" x14ac:dyDescent="0.25">
      <c r="A94" s="23"/>
    </row>
    <row r="95" spans="1:2" x14ac:dyDescent="0.25">
      <c r="A95" s="29" t="s">
        <v>60</v>
      </c>
    </row>
    <row r="96" spans="1:2" ht="52.8" x14ac:dyDescent="0.25">
      <c r="A96" s="23" t="s">
        <v>61</v>
      </c>
    </row>
    <row r="97" spans="1:2" x14ac:dyDescent="0.25">
      <c r="A97" s="23"/>
    </row>
    <row r="98" spans="1:2" x14ac:dyDescent="0.25">
      <c r="A98" s="29" t="s">
        <v>62</v>
      </c>
    </row>
    <row r="99" spans="1:2" ht="19.5" customHeight="1" x14ac:dyDescent="0.25">
      <c r="A99" s="23" t="s">
        <v>63</v>
      </c>
    </row>
    <row r="100" spans="1:2" x14ac:dyDescent="0.25">
      <c r="A100" s="16" t="s">
        <v>42</v>
      </c>
    </row>
    <row r="101" spans="1:2" x14ac:dyDescent="0.25">
      <c r="A101" s="23" t="s">
        <v>64</v>
      </c>
    </row>
    <row r="102" spans="1:2" x14ac:dyDescent="0.25">
      <c r="A102" s="23" t="s">
        <v>65</v>
      </c>
    </row>
    <row r="103" spans="1:2" x14ac:dyDescent="0.25">
      <c r="A103" s="23" t="s">
        <v>66</v>
      </c>
    </row>
    <row r="104" spans="1:2" x14ac:dyDescent="0.25">
      <c r="A104" s="23"/>
    </row>
    <row r="105" spans="1:2" x14ac:dyDescent="0.25">
      <c r="A105" s="29" t="s">
        <v>67</v>
      </c>
    </row>
    <row r="106" spans="1:2" x14ac:dyDescent="0.25">
      <c r="A106" s="23" t="s">
        <v>68</v>
      </c>
    </row>
    <row r="107" spans="1:2" ht="26.4" x14ac:dyDescent="0.25">
      <c r="A107" s="23" t="s">
        <v>69</v>
      </c>
    </row>
    <row r="108" spans="1:2" x14ac:dyDescent="0.25">
      <c r="A108" s="23" t="s">
        <v>70</v>
      </c>
    </row>
    <row r="109" spans="1:2" x14ac:dyDescent="0.25">
      <c r="A109" s="23"/>
      <c r="B109" s="2" t="s">
        <v>71</v>
      </c>
    </row>
    <row r="110" spans="1:2" x14ac:dyDescent="0.25">
      <c r="A110" s="29" t="s">
        <v>72</v>
      </c>
    </row>
    <row r="111" spans="1:2" ht="52.8" x14ac:dyDescent="0.25">
      <c r="A111" s="1" t="s">
        <v>73</v>
      </c>
    </row>
    <row r="112" spans="1:2" ht="39.6" x14ac:dyDescent="0.25">
      <c r="A112" s="1" t="s">
        <v>74</v>
      </c>
    </row>
    <row r="113" spans="1:4" ht="10.5" customHeight="1" x14ac:dyDescent="0.25">
      <c r="D113" s="2" t="s">
        <v>71</v>
      </c>
    </row>
    <row r="114" spans="1:4" ht="99.75" customHeight="1" x14ac:dyDescent="0.25">
      <c r="A114" s="16" t="s">
        <v>75</v>
      </c>
    </row>
    <row r="115" spans="1:4" ht="39.75" customHeight="1" x14ac:dyDescent="0.25">
      <c r="A115" s="1" t="s">
        <v>76</v>
      </c>
    </row>
    <row r="116" spans="1:4" ht="168" customHeight="1" x14ac:dyDescent="0.25">
      <c r="A116" s="1" t="s">
        <v>77</v>
      </c>
    </row>
    <row r="117" spans="1:4" ht="11.25" customHeight="1" x14ac:dyDescent="0.25">
      <c r="A117" s="31"/>
      <c r="B117" s="12"/>
    </row>
    <row r="118" spans="1:4" x14ac:dyDescent="0.25">
      <c r="A118" s="29" t="s">
        <v>78</v>
      </c>
    </row>
    <row r="119" spans="1:4" ht="32.25" customHeight="1" x14ac:dyDescent="0.25">
      <c r="A119" s="23" t="s">
        <v>79</v>
      </c>
    </row>
    <row r="120" spans="1:4" x14ac:dyDescent="0.25">
      <c r="A120" s="23"/>
    </row>
    <row r="121" spans="1:4" x14ac:dyDescent="0.25">
      <c r="A121" s="29" t="s">
        <v>80</v>
      </c>
    </row>
    <row r="122" spans="1:4" ht="12" customHeight="1" x14ac:dyDescent="0.25">
      <c r="A122" s="23" t="s">
        <v>81</v>
      </c>
    </row>
    <row r="123" spans="1:4" ht="3" hidden="1" customHeight="1" x14ac:dyDescent="0.25">
      <c r="A123" s="23"/>
    </row>
    <row r="124" spans="1:4" x14ac:dyDescent="0.25">
      <c r="A124" s="23" t="s">
        <v>82</v>
      </c>
    </row>
    <row r="125" spans="1:4" ht="26.4" x14ac:dyDescent="0.25">
      <c r="A125" s="23" t="s">
        <v>83</v>
      </c>
    </row>
    <row r="126" spans="1:4" x14ac:dyDescent="0.25">
      <c r="A126" s="23" t="s">
        <v>84</v>
      </c>
    </row>
    <row r="127" spans="1:4" ht="26.4" x14ac:dyDescent="0.25">
      <c r="A127" s="23" t="s">
        <v>85</v>
      </c>
    </row>
    <row r="128" spans="1:4" ht="39.6" x14ac:dyDescent="0.25">
      <c r="A128" s="23" t="s">
        <v>86</v>
      </c>
    </row>
    <row r="129" spans="1:1" s="2" customFormat="1" ht="33.75" customHeight="1" x14ac:dyDescent="0.25">
      <c r="A129" s="23" t="s">
        <v>87</v>
      </c>
    </row>
    <row r="130" spans="1:1" ht="12.75" customHeight="1" x14ac:dyDescent="0.25">
      <c r="A130" s="16" t="s">
        <v>42</v>
      </c>
    </row>
    <row r="131" spans="1:1" ht="15.75" customHeight="1" x14ac:dyDescent="0.25">
      <c r="A131" s="23" t="s">
        <v>88</v>
      </c>
    </row>
    <row r="132" spans="1:1" ht="12.75" customHeight="1" x14ac:dyDescent="0.25">
      <c r="A132" s="23"/>
    </row>
    <row r="133" spans="1:1" x14ac:dyDescent="0.25">
      <c r="A133" s="29" t="s">
        <v>89</v>
      </c>
    </row>
    <row r="134" spans="1:1" ht="93.75" customHeight="1" x14ac:dyDescent="0.25">
      <c r="A134" s="23" t="s">
        <v>90</v>
      </c>
    </row>
    <row r="136" spans="1:1" x14ac:dyDescent="0.25">
      <c r="A136" s="29" t="s">
        <v>91</v>
      </c>
    </row>
    <row r="137" spans="1:1" ht="153" customHeight="1" x14ac:dyDescent="0.25">
      <c r="A137" s="32" t="s">
        <v>92</v>
      </c>
    </row>
    <row r="139" spans="1:1" ht="77.25" customHeight="1" x14ac:dyDescent="0.25">
      <c r="A139" s="14" t="s">
        <v>93</v>
      </c>
    </row>
    <row r="144" spans="1:1" x14ac:dyDescent="0.25">
      <c r="A144" s="28"/>
    </row>
  </sheetData>
  <sheetProtection sheet="1" formatCells="0" selectLockedCells="1" autoFilter="0"/>
  <mergeCells count="4">
    <mergeCell ref="C1:D1"/>
    <mergeCell ref="C19:D19"/>
    <mergeCell ref="C20:D20"/>
    <mergeCell ref="C22:D22"/>
  </mergeCells>
  <pageMargins left="0.70833333333333315" right="0.70833333333333315" top="0.74791666666666701" bottom="0.74791666666666701" header="0.51181102362204689" footer="0.31527777777777799"/>
  <pageSetup paperSize="9" orientation="portrait" horizontalDpi="300" verticalDpi="300"/>
  <headerFooter>
    <oddFooter>&amp;CStrana &amp;P z &amp;N</oddFooter>
  </headerFooter>
  <rowBreaks count="1" manualBreakCount="1">
    <brk id="1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W29"/>
  <sheetViews>
    <sheetView workbookViewId="0">
      <selection activeCell="F9" sqref="F9"/>
    </sheetView>
  </sheetViews>
  <sheetFormatPr defaultColWidth="8.6640625" defaultRowHeight="15" x14ac:dyDescent="0.25"/>
  <cols>
    <col min="1" max="1" width="18.44140625" style="272" customWidth="1"/>
    <col min="2" max="2" width="37" style="272" customWidth="1"/>
    <col min="3" max="3" width="37.6640625" style="272" customWidth="1"/>
    <col min="4" max="4" width="10.33203125" style="273" customWidth="1"/>
    <col min="5" max="5" width="37.6640625" style="273" customWidth="1"/>
    <col min="6" max="6" width="36.44140625" style="273" customWidth="1"/>
    <col min="7" max="7" width="19.33203125" style="273" customWidth="1"/>
    <col min="8" max="8" width="3.33203125" style="273" customWidth="1"/>
    <col min="9" max="13" width="9.109375" style="273" customWidth="1"/>
    <col min="14" max="14" width="38.5546875" style="273" hidden="1" customWidth="1"/>
    <col min="15" max="16" width="9.109375" style="273" hidden="1" customWidth="1"/>
    <col min="17" max="257" width="9.109375" style="273" customWidth="1"/>
  </cols>
  <sheetData>
    <row r="1" spans="1:16" ht="37.5" customHeight="1" x14ac:dyDescent="0.25">
      <c r="A1" s="333" t="str">
        <f>Spolu!C3&amp;", "&amp;Spolu!C6</f>
        <v>Slovenský zväz biatlonu, Partizánska cesta 3501/71, Banská Bystrica, 974 01</v>
      </c>
      <c r="B1" s="333"/>
      <c r="C1" s="333"/>
      <c r="N1" s="273" t="str">
        <f t="shared" ref="N1:N9" si="0">O1&amp;" - "&amp;P1</f>
        <v>a - príspevok uznaným športom</v>
      </c>
      <c r="O1" s="273" t="s">
        <v>374</v>
      </c>
      <c r="P1" s="273" t="str">
        <f>Spolu!B17</f>
        <v>príspevok uznaným športom</v>
      </c>
    </row>
    <row r="2" spans="1:16" x14ac:dyDescent="0.25">
      <c r="N2" s="273" t="str">
        <f t="shared" si="0"/>
        <v>b - príspevok Slovenskému olympijskému a športovému výboru</v>
      </c>
      <c r="O2" s="273" t="s">
        <v>376</v>
      </c>
      <c r="P2" s="273" t="str">
        <f>Spolu!B18</f>
        <v>príspevok Slovenskému olympijskému a športovému výboru</v>
      </c>
    </row>
    <row r="3" spans="1:16" ht="15" customHeight="1" x14ac:dyDescent="0.25">
      <c r="E3" s="334" t="s">
        <v>3480</v>
      </c>
      <c r="F3" s="334"/>
      <c r="N3" s="273" t="str">
        <f t="shared" si="0"/>
        <v>c - príspevok Slovenskému paralympijskému výboru</v>
      </c>
      <c r="O3" s="273" t="s">
        <v>378</v>
      </c>
      <c r="P3" s="273" t="str">
        <f>Spolu!B19</f>
        <v>príspevok Slovenskému paralympijskému výboru</v>
      </c>
    </row>
    <row r="4" spans="1:16" ht="45.75" customHeight="1" x14ac:dyDescent="0.25">
      <c r="E4" s="334"/>
      <c r="F4" s="334"/>
      <c r="N4" s="273" t="str">
        <f t="shared" si="0"/>
        <v>d - príspevok športovcom top tímu</v>
      </c>
      <c r="O4" s="273" t="s">
        <v>380</v>
      </c>
      <c r="P4" s="273" t="str">
        <f>Spolu!B20</f>
        <v>príspevok športovcom top tímu</v>
      </c>
    </row>
    <row r="5" spans="1:16" ht="30.75" customHeight="1" x14ac:dyDescent="0.25">
      <c r="C5" s="293" t="s">
        <v>3481</v>
      </c>
      <c r="N5" s="273" t="str">
        <f t="shared" si="0"/>
        <v>e - organizácia významnej súťaže alebo účasť na významnej súťaži podľa § 3 písm. h) vrátane prípravy na túto súťaž</v>
      </c>
      <c r="O5" s="273" t="s">
        <v>382</v>
      </c>
      <c r="P5" s="273" t="str">
        <f>Spolu!B21</f>
        <v>organizácia významnej súťaže alebo účasť na významnej súťaži podľa § 3 písm. h) vrátane prípravy na túto súťaž</v>
      </c>
    </row>
    <row r="6" spans="1:16" ht="30" x14ac:dyDescent="0.25">
      <c r="C6" s="274" t="s">
        <v>3482</v>
      </c>
      <c r="E6" s="275" t="s">
        <v>3483</v>
      </c>
      <c r="F6" s="276"/>
      <c r="N6" s="273" t="str">
        <f t="shared" si="0"/>
        <v>f - plnenie úloh verejného záujmu v športe</v>
      </c>
      <c r="O6" s="273" t="s">
        <v>384</v>
      </c>
      <c r="P6" s="273" t="str">
        <f>Spolu!B22</f>
        <v>plnenie úloh verejného záujmu v športe</v>
      </c>
    </row>
    <row r="7" spans="1:16" x14ac:dyDescent="0.25">
      <c r="C7" s="274" t="s">
        <v>3485</v>
      </c>
      <c r="E7" s="275" t="s">
        <v>3486</v>
      </c>
      <c r="F7" s="277"/>
      <c r="N7" s="273" t="str">
        <f t="shared" si="0"/>
        <v>g - rozvoj športov, ktoré nie sú uznanými podľa zákona č. 440/2015 Z. z.</v>
      </c>
      <c r="O7" s="273" t="s">
        <v>386</v>
      </c>
      <c r="P7" s="273" t="str">
        <f>Spolu!B23</f>
        <v>rozvoj športov, ktoré nie sú uznanými podľa zákona č. 440/2015 Z. z.</v>
      </c>
    </row>
    <row r="8" spans="1:16" x14ac:dyDescent="0.25">
      <c r="C8" s="274" t="s">
        <v>3488</v>
      </c>
      <c r="E8" s="275" t="s">
        <v>3489</v>
      </c>
      <c r="F8" s="278"/>
      <c r="N8" s="273" t="str">
        <f t="shared" si="0"/>
        <v>h - podpora a rozvoj turistických a cykloturistických trás</v>
      </c>
      <c r="O8" s="273" t="s">
        <v>388</v>
      </c>
      <c r="P8" s="273" t="str">
        <f>Spolu!B24</f>
        <v>podpora a rozvoj turistických a cykloturistických trás</v>
      </c>
    </row>
    <row r="9" spans="1:16" x14ac:dyDescent="0.25">
      <c r="C9" s="85"/>
      <c r="E9" s="275" t="s">
        <v>3512</v>
      </c>
      <c r="F9" s="278"/>
      <c r="N9" s="273" t="str">
        <f t="shared" si="0"/>
        <v>i - finančné odmeny športovcom a trénerom mládeže za dosiahnuté výsledky</v>
      </c>
      <c r="O9" s="273" t="s">
        <v>390</v>
      </c>
      <c r="P9" s="273" t="str">
        <f>Spolu!B25</f>
        <v>finančné odmeny športovcom a trénerom mládeže za dosiahnuté výsledky</v>
      </c>
    </row>
    <row r="10" spans="1:16" x14ac:dyDescent="0.25">
      <c r="E10" s="275" t="s">
        <v>3490</v>
      </c>
      <c r="F10" s="276"/>
      <c r="N10" s="273" t="str">
        <f t="shared" ref="N10:N25" si="1">O10&amp;" - "&amp;P10</f>
        <v>j - projekty školského športu, univerzitného športu a športu pre všetkých</v>
      </c>
      <c r="O10" s="273" t="s">
        <v>392</v>
      </c>
      <c r="P10" s="273" t="str">
        <f>Spolu!B26</f>
        <v>projekty školského športu, univerzitného športu a športu pre všetkých</v>
      </c>
    </row>
    <row r="11" spans="1:16" x14ac:dyDescent="0.25">
      <c r="N11" s="273" t="str">
        <f t="shared" si="1"/>
        <v>k - výstavba, modernizácia a rekonštrukcia športovej infraštruktúry národného významu</v>
      </c>
      <c r="O11" s="273" t="s">
        <v>394</v>
      </c>
      <c r="P11" s="273" t="str">
        <f>Spolu!B27</f>
        <v>výstavba, modernizácia a rekonštrukcia športovej infraštruktúry národného významu</v>
      </c>
    </row>
    <row r="12" spans="1:16" ht="54.75" customHeight="1" x14ac:dyDescent="0.3">
      <c r="A12" s="335" t="s">
        <v>3513</v>
      </c>
      <c r="B12" s="335"/>
      <c r="C12" s="335"/>
      <c r="D12" s="274"/>
      <c r="E12" s="274"/>
      <c r="F12" s="113" t="s">
        <v>3514</v>
      </c>
      <c r="G12" s="274"/>
      <c r="N12" s="273" t="str">
        <f t="shared" si="1"/>
        <v>l - podpora zdravotne postihnutých športovcov</v>
      </c>
      <c r="O12" s="273" t="s">
        <v>396</v>
      </c>
      <c r="P12" s="273" t="str">
        <f>Spolu!B28</f>
        <v>podpora zdravotne postihnutých športovcov</v>
      </c>
    </row>
    <row r="13" spans="1:16" ht="54.75" customHeight="1" x14ac:dyDescent="0.25">
      <c r="A13" s="336" t="str">
        <f>"Oznamujeme Vám, že dňa "&amp;TEXT(F6,"dd..mm.yyyy")&amp;" sme poukázali Ministerstvu cestovného ruchu a športu Slovenskej republiky nevyčerpané finančné prostriedky v sume "&amp;TEXT(F7,"### ### ###,00")&amp;" eur z príspevku/dotácie poskytnutého/poskytnutej na úlohy v oblasti športu v roku 2024.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2024. Finančné prostriedky vraciame z programu 026 Národný program rozvoja športu v SR.</v>
      </c>
      <c r="B13" s="336"/>
      <c r="C13" s="336"/>
      <c r="F13" s="113" t="s">
        <v>3515</v>
      </c>
      <c r="N13" s="273" t="str">
        <f t="shared" si="1"/>
        <v>m - Organizácia tradičných športových podujatí</v>
      </c>
      <c r="O13" s="273" t="s">
        <v>398</v>
      </c>
      <c r="P13" s="273" t="str">
        <f>Spolu!B29</f>
        <v>Organizácia tradičných športových podujatí</v>
      </c>
    </row>
    <row r="14" spans="1:16" ht="33.75" customHeight="1" x14ac:dyDescent="0.25">
      <c r="A14" s="272" t="s">
        <v>3496</v>
      </c>
      <c r="B14" s="337" t="s">
        <v>3516</v>
      </c>
      <c r="C14" s="337"/>
      <c r="F14" s="113" t="s">
        <v>3517</v>
      </c>
      <c r="N14" s="273" t="str">
        <f t="shared" si="1"/>
        <v xml:space="preserve">n - </v>
      </c>
      <c r="O14" s="273" t="s">
        <v>400</v>
      </c>
    </row>
    <row r="15" spans="1:16" ht="33.75" customHeight="1" x14ac:dyDescent="0.25">
      <c r="A15" s="272" t="s">
        <v>3518</v>
      </c>
      <c r="B15" s="338"/>
      <c r="C15" s="338"/>
      <c r="F15" s="339"/>
      <c r="N15" s="273" t="str">
        <f t="shared" si="1"/>
        <v xml:space="preserve">o - </v>
      </c>
      <c r="O15" s="273" t="s">
        <v>401</v>
      </c>
    </row>
    <row r="16" spans="1:16" x14ac:dyDescent="0.25">
      <c r="A16" s="272" t="s">
        <v>3499</v>
      </c>
      <c r="B16" s="280">
        <f t="shared" ref="B16:B17" si="2">F8</f>
        <v>0</v>
      </c>
      <c r="C16" s="273"/>
      <c r="F16" s="339"/>
      <c r="N16" s="273" t="str">
        <f t="shared" si="1"/>
        <v xml:space="preserve">p - </v>
      </c>
      <c r="O16" s="273" t="s">
        <v>402</v>
      </c>
    </row>
    <row r="17" spans="1:16" ht="31.5" customHeight="1" x14ac:dyDescent="0.25">
      <c r="A17" s="272" t="s">
        <v>3502</v>
      </c>
      <c r="B17" s="280">
        <f t="shared" si="2"/>
        <v>0</v>
      </c>
      <c r="C17" s="273"/>
      <c r="F17" s="339"/>
      <c r="N17" s="273" t="str">
        <f t="shared" si="1"/>
        <v xml:space="preserve">q - </v>
      </c>
      <c r="O17" s="273" t="s">
        <v>403</v>
      </c>
    </row>
    <row r="18" spans="1:16" x14ac:dyDescent="0.25">
      <c r="B18" s="287" t="s">
        <v>3519</v>
      </c>
      <c r="C18" s="284">
        <v>31</v>
      </c>
      <c r="N18" s="273" t="str">
        <f t="shared" si="1"/>
        <v xml:space="preserve">r - </v>
      </c>
      <c r="O18" s="273" t="s">
        <v>404</v>
      </c>
    </row>
    <row r="19" spans="1:16" x14ac:dyDescent="0.25">
      <c r="B19" s="287" t="s">
        <v>3505</v>
      </c>
      <c r="C19" s="280" t="str">
        <f>Spolu!C4</f>
        <v>35656743</v>
      </c>
      <c r="F19" s="281" t="s">
        <v>3500</v>
      </c>
      <c r="G19" s="294"/>
      <c r="H19" s="282"/>
      <c r="N19" s="273" t="str">
        <f t="shared" si="1"/>
        <v xml:space="preserve"> - </v>
      </c>
    </row>
    <row r="20" spans="1:16" x14ac:dyDescent="0.25">
      <c r="A20" s="272" t="s">
        <v>432</v>
      </c>
      <c r="B20" s="288">
        <f>F6</f>
        <v>0</v>
      </c>
      <c r="C20" s="273"/>
      <c r="F20" s="285" t="s">
        <v>3504</v>
      </c>
      <c r="G20" s="295">
        <v>421947749445</v>
      </c>
      <c r="H20" s="296"/>
    </row>
    <row r="21" spans="1:16" x14ac:dyDescent="0.25">
      <c r="B21" s="273"/>
      <c r="C21" s="273"/>
      <c r="F21" s="285" t="s">
        <v>3506</v>
      </c>
      <c r="G21" s="295">
        <v>421947749446</v>
      </c>
      <c r="H21" s="296"/>
      <c r="N21" s="273" t="str">
        <f t="shared" si="1"/>
        <v>026 01 - Šport pre všetkých, školský a univerzitný šport</v>
      </c>
      <c r="O21" s="273" t="s">
        <v>352</v>
      </c>
      <c r="P21" s="273" t="s">
        <v>353</v>
      </c>
    </row>
    <row r="22" spans="1:16" x14ac:dyDescent="0.25">
      <c r="A22" s="273"/>
      <c r="B22" s="273"/>
      <c r="F22" s="285" t="s">
        <v>3507</v>
      </c>
      <c r="G22" s="295">
        <v>421947749717</v>
      </c>
      <c r="H22" s="296"/>
      <c r="N22" s="273" t="str">
        <f t="shared" si="1"/>
        <v>026 02 - Uznané športy</v>
      </c>
      <c r="O22" s="273" t="s">
        <v>354</v>
      </c>
      <c r="P22" s="273" t="s">
        <v>355</v>
      </c>
    </row>
    <row r="23" spans="1:16" ht="80.25" customHeight="1" x14ac:dyDescent="0.25">
      <c r="B23" s="291"/>
      <c r="C23" s="297"/>
      <c r="E23" s="274"/>
      <c r="F23" s="289"/>
      <c r="G23" s="298"/>
      <c r="H23" s="299"/>
      <c r="N23" s="273" t="str">
        <f t="shared" si="1"/>
        <v>026 03 - Národné športové projekty</v>
      </c>
      <c r="O23" s="273" t="s">
        <v>356</v>
      </c>
      <c r="P23" s="273" t="s">
        <v>357</v>
      </c>
    </row>
    <row r="24" spans="1:16" ht="39.75" customHeight="1" x14ac:dyDescent="0.25">
      <c r="B24" s="340" t="s">
        <v>3508</v>
      </c>
      <c r="C24" s="340"/>
      <c r="N24" s="273" t="str">
        <f t="shared" si="1"/>
        <v>026 04 - Športová infraštruktúra</v>
      </c>
      <c r="O24" s="273" t="s">
        <v>358</v>
      </c>
      <c r="P24" s="273" t="s">
        <v>359</v>
      </c>
    </row>
    <row r="25" spans="1:16" x14ac:dyDescent="0.25">
      <c r="N25" s="273" t="str">
        <f t="shared" si="1"/>
        <v>026 05 - Prierezové činnosti v športe</v>
      </c>
      <c r="O25" s="273" t="s">
        <v>360</v>
      </c>
      <c r="P25" s="273" t="s">
        <v>361</v>
      </c>
    </row>
    <row r="27" spans="1:16" x14ac:dyDescent="0.25">
      <c r="N27" s="273" t="s">
        <v>3520</v>
      </c>
    </row>
    <row r="28" spans="1:16" x14ac:dyDescent="0.25">
      <c r="N28" s="273" t="s">
        <v>3503</v>
      </c>
    </row>
    <row r="29" spans="1:16" x14ac:dyDescent="0.25">
      <c r="N29" s="273" t="s">
        <v>3521</v>
      </c>
    </row>
  </sheetData>
  <sheetProtection sheet="1" formatCells="0" selectLockedCells="1" autoFilter="0"/>
  <mergeCells count="8">
    <mergeCell ref="B15:C15"/>
    <mergeCell ref="F15:F17"/>
    <mergeCell ref="B24:C24"/>
    <mergeCell ref="A1:C1"/>
    <mergeCell ref="E3:F4"/>
    <mergeCell ref="A12:C12"/>
    <mergeCell ref="A13:C13"/>
    <mergeCell ref="B14:C14"/>
  </mergeCells>
  <dataValidations count="3">
    <dataValidation type="list" allowBlank="1" showInputMessage="1" showErrorMessage="1" sqref="B15:C15" xr:uid="{001F0026-008D-41D1-B129-00D300F5008D}">
      <formula1>$N$1:$N$19</formula1>
      <formula2>0</formula2>
    </dataValidation>
    <dataValidation type="list" allowBlank="1" showInputMessage="1" showErrorMessage="1" sqref="B14:C14" xr:uid="{00820024-0020-440B-87E2-00D0000D0053}">
      <formula1>$N$21:$N$25</formula1>
      <formula2>0</formula2>
    </dataValidation>
    <dataValidation type="list" allowBlank="1" showInputMessage="1" showErrorMessage="1" sqref="F9" xr:uid="{001F00F5-0003-4132-A7DB-003500840095}">
      <formula1>$N$27:$N$30</formula1>
      <formula2>0</formula2>
    </dataValidation>
  </dataValidations>
  <pageMargins left="0.25" right="0.25" top="0.75" bottom="0.75" header="0.51181102362204689" footer="0.3"/>
  <pageSetup paperSize="9" orientation="portrait" horizontalDpi="300" verticalDpi="300"/>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W57"/>
  <sheetViews>
    <sheetView workbookViewId="0">
      <pane ySplit="3" topLeftCell="A4" activePane="bottomLeft" state="frozen"/>
      <selection pane="bottomLeft"/>
    </sheetView>
  </sheetViews>
  <sheetFormatPr defaultColWidth="11.44140625" defaultRowHeight="13.2" x14ac:dyDescent="0.25"/>
  <cols>
    <col min="1" max="1" width="11.44140625" style="2"/>
    <col min="2" max="2" width="41.44140625" style="2" customWidth="1"/>
    <col min="3" max="257" width="11.44140625" style="2"/>
  </cols>
  <sheetData>
    <row r="1" spans="1:2" s="300" customFormat="1" ht="15.6" x14ac:dyDescent="0.25">
      <c r="A1" s="300" t="s">
        <v>3522</v>
      </c>
    </row>
    <row r="2" spans="1:2" ht="30" customHeight="1" x14ac:dyDescent="0.25">
      <c r="A2" s="341" t="s">
        <v>3523</v>
      </c>
      <c r="B2" s="341"/>
    </row>
    <row r="3" spans="1:2" x14ac:dyDescent="0.25">
      <c r="A3" s="301" t="s">
        <v>3524</v>
      </c>
      <c r="B3" s="301" t="s">
        <v>3525</v>
      </c>
    </row>
    <row r="4" spans="1:2" x14ac:dyDescent="0.25">
      <c r="A4" s="302" t="s">
        <v>3526</v>
      </c>
      <c r="B4" s="302" t="s">
        <v>3527</v>
      </c>
    </row>
    <row r="5" spans="1:2" x14ac:dyDescent="0.25">
      <c r="A5" s="302" t="s">
        <v>3528</v>
      </c>
      <c r="B5" s="302" t="s">
        <v>3529</v>
      </c>
    </row>
    <row r="6" spans="1:2" x14ac:dyDescent="0.25">
      <c r="A6" s="302" t="s">
        <v>3530</v>
      </c>
      <c r="B6" s="302" t="s">
        <v>3531</v>
      </c>
    </row>
    <row r="7" spans="1:2" x14ac:dyDescent="0.25">
      <c r="A7" s="302" t="s">
        <v>3532</v>
      </c>
      <c r="B7" s="302" t="s">
        <v>3533</v>
      </c>
    </row>
    <row r="8" spans="1:2" x14ac:dyDescent="0.25">
      <c r="A8" s="302" t="s">
        <v>3534</v>
      </c>
      <c r="B8" s="302" t="s">
        <v>3535</v>
      </c>
    </row>
    <row r="9" spans="1:2" x14ac:dyDescent="0.25">
      <c r="A9" s="302" t="s">
        <v>3536</v>
      </c>
      <c r="B9" s="302" t="s">
        <v>3537</v>
      </c>
    </row>
    <row r="10" spans="1:2" x14ac:dyDescent="0.25">
      <c r="A10" s="302" t="s">
        <v>3538</v>
      </c>
      <c r="B10" s="302" t="s">
        <v>3539</v>
      </c>
    </row>
    <row r="11" spans="1:2" x14ac:dyDescent="0.25">
      <c r="A11" s="302" t="s">
        <v>3540</v>
      </c>
      <c r="B11" s="302" t="s">
        <v>3541</v>
      </c>
    </row>
    <row r="12" spans="1:2" x14ac:dyDescent="0.25">
      <c r="A12" s="302" t="s">
        <v>3542</v>
      </c>
      <c r="B12" s="302" t="s">
        <v>3543</v>
      </c>
    </row>
    <row r="13" spans="1:2" x14ac:dyDescent="0.25">
      <c r="A13" s="302" t="s">
        <v>3544</v>
      </c>
      <c r="B13" s="302" t="s">
        <v>3545</v>
      </c>
    </row>
    <row r="14" spans="1:2" x14ac:dyDescent="0.25">
      <c r="A14" s="302" t="s">
        <v>3546</v>
      </c>
      <c r="B14" s="302" t="s">
        <v>3547</v>
      </c>
    </row>
    <row r="15" spans="1:2" x14ac:dyDescent="0.25">
      <c r="A15" s="302" t="s">
        <v>3548</v>
      </c>
      <c r="B15" s="302" t="s">
        <v>3549</v>
      </c>
    </row>
    <row r="16" spans="1:2" x14ac:dyDescent="0.25">
      <c r="A16" s="302" t="s">
        <v>3550</v>
      </c>
      <c r="B16" s="302" t="s">
        <v>3551</v>
      </c>
    </row>
    <row r="17" spans="1:2" x14ac:dyDescent="0.25">
      <c r="A17" s="302" t="s">
        <v>3552</v>
      </c>
      <c r="B17" s="302" t="s">
        <v>3553</v>
      </c>
    </row>
    <row r="18" spans="1:2" x14ac:dyDescent="0.25">
      <c r="A18" s="302" t="s">
        <v>3554</v>
      </c>
      <c r="B18" s="302" t="s">
        <v>3555</v>
      </c>
    </row>
    <row r="19" spans="1:2" x14ac:dyDescent="0.25">
      <c r="A19" s="302" t="s">
        <v>3556</v>
      </c>
      <c r="B19" s="302" t="s">
        <v>3557</v>
      </c>
    </row>
    <row r="20" spans="1:2" x14ac:dyDescent="0.25">
      <c r="A20" s="302" t="s">
        <v>3558</v>
      </c>
      <c r="B20" s="302" t="s">
        <v>3559</v>
      </c>
    </row>
    <row r="21" spans="1:2" x14ac:dyDescent="0.25">
      <c r="A21" s="302" t="s">
        <v>3560</v>
      </c>
      <c r="B21" s="302" t="s">
        <v>3561</v>
      </c>
    </row>
    <row r="22" spans="1:2" x14ac:dyDescent="0.25">
      <c r="A22" s="303"/>
      <c r="B22" s="303"/>
    </row>
    <row r="23" spans="1:2" x14ac:dyDescent="0.25">
      <c r="A23" s="303"/>
      <c r="B23" s="303"/>
    </row>
    <row r="24" spans="1:2" x14ac:dyDescent="0.25">
      <c r="A24" s="303"/>
      <c r="B24" s="303"/>
    </row>
    <row r="25" spans="1:2" x14ac:dyDescent="0.25">
      <c r="A25" s="303"/>
      <c r="B25" s="303"/>
    </row>
    <row r="26" spans="1:2" x14ac:dyDescent="0.25">
      <c r="A26" s="303"/>
      <c r="B26" s="303"/>
    </row>
    <row r="27" spans="1:2" x14ac:dyDescent="0.25">
      <c r="A27" s="303"/>
      <c r="B27" s="303"/>
    </row>
    <row r="28" spans="1:2" x14ac:dyDescent="0.25">
      <c r="A28" s="303"/>
      <c r="B28" s="303"/>
    </row>
    <row r="29" spans="1:2" x14ac:dyDescent="0.25">
      <c r="A29" s="303"/>
      <c r="B29" s="303"/>
    </row>
    <row r="30" spans="1:2" x14ac:dyDescent="0.25">
      <c r="A30" s="303"/>
      <c r="B30" s="303"/>
    </row>
    <row r="31" spans="1:2" x14ac:dyDescent="0.25">
      <c r="A31" s="303"/>
      <c r="B31" s="303"/>
    </row>
    <row r="32" spans="1:2" x14ac:dyDescent="0.25">
      <c r="A32" s="303"/>
      <c r="B32" s="303"/>
    </row>
    <row r="33" spans="1:2" x14ac:dyDescent="0.25">
      <c r="A33" s="303"/>
      <c r="B33" s="303"/>
    </row>
    <row r="34" spans="1:2" x14ac:dyDescent="0.25">
      <c r="A34" s="303"/>
      <c r="B34" s="303"/>
    </row>
    <row r="35" spans="1:2" x14ac:dyDescent="0.25">
      <c r="A35" s="303"/>
      <c r="B35" s="303"/>
    </row>
    <row r="36" spans="1:2" x14ac:dyDescent="0.25">
      <c r="A36" s="303"/>
      <c r="B36" s="303"/>
    </row>
    <row r="37" spans="1:2" x14ac:dyDescent="0.25">
      <c r="A37" s="303"/>
      <c r="B37" s="303"/>
    </row>
    <row r="38" spans="1:2" x14ac:dyDescent="0.25">
      <c r="A38" s="303"/>
      <c r="B38" s="303"/>
    </row>
    <row r="39" spans="1:2" x14ac:dyDescent="0.25">
      <c r="A39" s="303"/>
      <c r="B39" s="303"/>
    </row>
    <row r="40" spans="1:2" x14ac:dyDescent="0.25">
      <c r="A40" s="303"/>
      <c r="B40" s="303"/>
    </row>
    <row r="41" spans="1:2" x14ac:dyDescent="0.25">
      <c r="A41" s="303"/>
      <c r="B41" s="303"/>
    </row>
    <row r="42" spans="1:2" x14ac:dyDescent="0.25">
      <c r="A42" s="303"/>
      <c r="B42" s="303"/>
    </row>
    <row r="43" spans="1:2" x14ac:dyDescent="0.25">
      <c r="A43" s="303"/>
      <c r="B43" s="303"/>
    </row>
    <row r="44" spans="1:2" x14ac:dyDescent="0.25">
      <c r="A44" s="303"/>
      <c r="B44" s="303"/>
    </row>
    <row r="45" spans="1:2" x14ac:dyDescent="0.25">
      <c r="A45" s="303"/>
      <c r="B45" s="303"/>
    </row>
    <row r="46" spans="1:2" x14ac:dyDescent="0.25">
      <c r="A46" s="303"/>
      <c r="B46" s="303"/>
    </row>
    <row r="47" spans="1:2" x14ac:dyDescent="0.25">
      <c r="A47" s="303"/>
      <c r="B47" s="303"/>
    </row>
    <row r="48" spans="1:2" x14ac:dyDescent="0.25">
      <c r="A48" s="303"/>
      <c r="B48" s="303"/>
    </row>
    <row r="49" spans="1:2" x14ac:dyDescent="0.25">
      <c r="A49" s="303"/>
      <c r="B49" s="303"/>
    </row>
    <row r="50" spans="1:2" x14ac:dyDescent="0.25">
      <c r="A50" s="303"/>
      <c r="B50" s="303"/>
    </row>
    <row r="51" spans="1:2" x14ac:dyDescent="0.25">
      <c r="A51" s="303"/>
      <c r="B51" s="303"/>
    </row>
    <row r="52" spans="1:2" x14ac:dyDescent="0.25">
      <c r="A52" s="303"/>
      <c r="B52" s="303"/>
    </row>
    <row r="53" spans="1:2" x14ac:dyDescent="0.25">
      <c r="A53" s="303"/>
      <c r="B53" s="303"/>
    </row>
    <row r="54" spans="1:2" x14ac:dyDescent="0.25">
      <c r="A54" s="303"/>
      <c r="B54" s="303"/>
    </row>
    <row r="55" spans="1:2" x14ac:dyDescent="0.25">
      <c r="A55" s="303"/>
      <c r="B55" s="303"/>
    </row>
    <row r="56" spans="1:2" x14ac:dyDescent="0.25">
      <c r="A56" s="303"/>
      <c r="B56" s="303"/>
    </row>
    <row r="57" spans="1:2" x14ac:dyDescent="0.25">
      <c r="A57" s="303"/>
      <c r="B57" s="303"/>
    </row>
  </sheetData>
  <mergeCells count="1">
    <mergeCell ref="A2:B2"/>
  </mergeCells>
  <pageMargins left="0.7" right="0.7" top="0.75" bottom="0.75" header="0.51181102362204689" footer="0.51181102362204689"/>
  <pageSetup paperSize="9" scale="90"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1048576"/>
  <sheetViews>
    <sheetView workbookViewId="0">
      <pane ySplit="7" topLeftCell="A8" activePane="bottomLeft" state="frozen"/>
      <selection pane="bottomLeft"/>
    </sheetView>
  </sheetViews>
  <sheetFormatPr defaultColWidth="11.44140625" defaultRowHeight="13.2" x14ac:dyDescent="0.25"/>
  <cols>
    <col min="1" max="1" width="26.6640625" style="33" customWidth="1"/>
    <col min="2" max="2" width="10.88671875" style="33" customWidth="1"/>
    <col min="3" max="3" width="12" style="33" customWidth="1"/>
    <col min="4" max="4" width="9.6640625" style="33" customWidth="1"/>
    <col min="5" max="5" width="33" style="33" customWidth="1"/>
    <col min="6" max="6" width="9.5546875" style="33" customWidth="1"/>
    <col min="7" max="7" width="23.88671875" style="33" customWidth="1"/>
    <col min="8" max="8" width="11.6640625" style="34" customWidth="1"/>
    <col min="9" max="9" width="7.88671875" style="35" customWidth="1"/>
    <col min="10" max="10" width="5.33203125" style="36" customWidth="1"/>
    <col min="11" max="11" width="5" style="37" customWidth="1"/>
    <col min="12" max="12" width="11.44140625" style="37"/>
    <col min="13" max="13" width="41.88671875" style="37" customWidth="1"/>
    <col min="14" max="257" width="11.44140625" style="37"/>
  </cols>
  <sheetData>
    <row r="1" spans="1:11" s="37" customFormat="1" ht="15.6" x14ac:dyDescent="0.3">
      <c r="A1" s="308" t="s">
        <v>94</v>
      </c>
      <c r="B1" s="308"/>
      <c r="C1" s="308"/>
      <c r="D1" s="308"/>
      <c r="E1" s="308"/>
      <c r="F1" s="308"/>
      <c r="G1" s="308"/>
      <c r="H1" s="308"/>
      <c r="I1" s="38"/>
      <c r="J1" s="39"/>
    </row>
    <row r="2" spans="1:11" s="37" customFormat="1" ht="15.6" x14ac:dyDescent="0.3">
      <c r="A2" s="309" t="s">
        <v>95</v>
      </c>
      <c r="B2" s="309"/>
      <c r="C2" s="309"/>
      <c r="D2" s="309"/>
      <c r="E2" s="309"/>
      <c r="F2" s="309"/>
      <c r="G2" s="309"/>
      <c r="H2" s="310" t="str">
        <f>+Doklady!I100</f>
        <v>V2</v>
      </c>
      <c r="I2" s="310"/>
      <c r="J2" s="36"/>
    </row>
    <row r="3" spans="1:11" s="37" customFormat="1" ht="13.8" x14ac:dyDescent="0.25">
      <c r="A3" s="40"/>
      <c r="B3" s="40"/>
      <c r="C3" s="40"/>
      <c r="D3" s="40"/>
      <c r="E3" s="40"/>
      <c r="F3" s="40"/>
      <c r="G3" s="40"/>
      <c r="H3" s="311">
        <f>+Doklady!I101</f>
        <v>45489</v>
      </c>
      <c r="I3" s="311"/>
      <c r="J3" s="36"/>
    </row>
    <row r="4" spans="1:11" s="37" customFormat="1" ht="15.75" customHeight="1" x14ac:dyDescent="0.25">
      <c r="A4" s="41" t="s">
        <v>96</v>
      </c>
      <c r="B4" s="312" t="s">
        <v>97</v>
      </c>
      <c r="C4" s="312"/>
      <c r="D4" s="312"/>
      <c r="E4" s="312"/>
      <c r="F4" s="42"/>
      <c r="G4" s="42"/>
      <c r="I4" s="43"/>
      <c r="J4" s="36"/>
    </row>
    <row r="5" spans="1:11" s="37" customFormat="1" ht="15.75" hidden="1" customHeight="1" x14ac:dyDescent="0.25">
      <c r="A5" s="41"/>
      <c r="B5" s="44"/>
      <c r="C5" s="44"/>
      <c r="D5" s="44"/>
      <c r="E5" s="44"/>
      <c r="F5" s="44"/>
      <c r="G5" s="44"/>
      <c r="H5" s="44"/>
      <c r="I5" s="35"/>
      <c r="J5" s="36"/>
    </row>
    <row r="6" spans="1:11" s="37" customFormat="1" ht="3.75" customHeight="1" x14ac:dyDescent="0.25">
      <c r="A6" s="41"/>
      <c r="B6" s="44"/>
      <c r="C6" s="44"/>
      <c r="D6" s="44"/>
      <c r="I6" s="43"/>
      <c r="J6" s="45"/>
      <c r="K6" s="45"/>
    </row>
    <row r="7" spans="1:11" s="46" customFormat="1" ht="51" x14ac:dyDescent="0.25">
      <c r="A7" s="47" t="s">
        <v>98</v>
      </c>
      <c r="B7" s="47" t="s">
        <v>99</v>
      </c>
      <c r="C7" s="47" t="s">
        <v>100</v>
      </c>
      <c r="D7" s="47" t="s">
        <v>101</v>
      </c>
      <c r="E7" s="47" t="s">
        <v>102</v>
      </c>
      <c r="F7" s="47" t="s">
        <v>103</v>
      </c>
      <c r="G7" s="47" t="s">
        <v>104</v>
      </c>
      <c r="H7" s="48" t="s">
        <v>105</v>
      </c>
      <c r="I7" s="49" t="s">
        <v>106</v>
      </c>
      <c r="J7" s="45"/>
    </row>
    <row r="8" spans="1:11" ht="71.400000000000006" x14ac:dyDescent="0.25">
      <c r="A8" s="50" t="s">
        <v>107</v>
      </c>
      <c r="B8" s="51"/>
      <c r="C8" s="51"/>
      <c r="D8" s="52">
        <v>45414</v>
      </c>
      <c r="E8" s="53" t="s">
        <v>108</v>
      </c>
      <c r="F8" s="53"/>
      <c r="G8" s="54"/>
      <c r="H8" s="55"/>
      <c r="I8" s="56"/>
      <c r="J8" s="45"/>
    </row>
    <row r="9" spans="1:11" ht="40.799999999999997" x14ac:dyDescent="0.25">
      <c r="A9" s="50" t="s">
        <v>107</v>
      </c>
      <c r="B9" s="57" t="s">
        <v>109</v>
      </c>
      <c r="C9" s="57" t="s">
        <v>110</v>
      </c>
      <c r="D9" s="52">
        <v>45415</v>
      </c>
      <c r="E9" s="50" t="s">
        <v>111</v>
      </c>
      <c r="F9" s="50"/>
      <c r="G9" s="50" t="s">
        <v>112</v>
      </c>
      <c r="H9" s="58">
        <v>400</v>
      </c>
      <c r="I9" s="59">
        <v>3</v>
      </c>
      <c r="J9" s="45"/>
    </row>
    <row r="10" spans="1:11" x14ac:dyDescent="0.25">
      <c r="A10" s="50" t="s">
        <v>107</v>
      </c>
      <c r="B10" s="57" t="s">
        <v>113</v>
      </c>
      <c r="C10" s="57" t="s">
        <v>114</v>
      </c>
      <c r="D10" s="52">
        <v>45416</v>
      </c>
      <c r="E10" s="50" t="s">
        <v>115</v>
      </c>
      <c r="F10" s="50"/>
      <c r="G10" s="50" t="s">
        <v>116</v>
      </c>
      <c r="H10" s="58"/>
      <c r="I10" s="59">
        <v>3</v>
      </c>
      <c r="J10" s="45"/>
    </row>
    <row r="11" spans="1:11" x14ac:dyDescent="0.25">
      <c r="A11" s="50" t="s">
        <v>107</v>
      </c>
      <c r="B11" s="57" t="s">
        <v>117</v>
      </c>
      <c r="C11" s="57" t="s">
        <v>118</v>
      </c>
      <c r="D11" s="52">
        <v>45417</v>
      </c>
      <c r="E11" s="50" t="s">
        <v>119</v>
      </c>
      <c r="F11" s="50"/>
      <c r="G11" s="50" t="s">
        <v>120</v>
      </c>
      <c r="H11" s="58">
        <v>100</v>
      </c>
      <c r="I11" s="59">
        <v>3</v>
      </c>
      <c r="J11" s="45"/>
    </row>
    <row r="12" spans="1:11" x14ac:dyDescent="0.25">
      <c r="A12" s="50" t="s">
        <v>107</v>
      </c>
      <c r="B12" s="57" t="s">
        <v>121</v>
      </c>
      <c r="C12" s="57" t="s">
        <v>122</v>
      </c>
      <c r="D12" s="52">
        <v>45418</v>
      </c>
      <c r="E12" s="50" t="s">
        <v>123</v>
      </c>
      <c r="F12" s="50"/>
      <c r="G12" s="50" t="s">
        <v>124</v>
      </c>
      <c r="H12" s="58">
        <v>50</v>
      </c>
      <c r="I12" s="59">
        <v>3</v>
      </c>
      <c r="J12" s="45"/>
    </row>
    <row r="13" spans="1:11" x14ac:dyDescent="0.25">
      <c r="A13" s="50" t="s">
        <v>107</v>
      </c>
      <c r="B13" s="57" t="s">
        <v>125</v>
      </c>
      <c r="C13" s="57" t="s">
        <v>126</v>
      </c>
      <c r="D13" s="52">
        <v>45419</v>
      </c>
      <c r="E13" s="50" t="s">
        <v>127</v>
      </c>
      <c r="F13" s="50"/>
      <c r="G13" s="50" t="s">
        <v>128</v>
      </c>
      <c r="H13" s="58">
        <v>200</v>
      </c>
      <c r="I13" s="59">
        <v>3</v>
      </c>
      <c r="J13" s="45"/>
    </row>
    <row r="14" spans="1:11" x14ac:dyDescent="0.25">
      <c r="A14" s="50" t="s">
        <v>107</v>
      </c>
      <c r="B14" s="57" t="s">
        <v>129</v>
      </c>
      <c r="C14" s="57" t="s">
        <v>130</v>
      </c>
      <c r="D14" s="52">
        <v>45420</v>
      </c>
      <c r="E14" s="50" t="s">
        <v>131</v>
      </c>
      <c r="F14" s="50"/>
      <c r="G14" s="50" t="s">
        <v>132</v>
      </c>
      <c r="H14" s="58"/>
      <c r="I14" s="59">
        <v>3</v>
      </c>
      <c r="J14" s="45"/>
    </row>
    <row r="15" spans="1:11" x14ac:dyDescent="0.25">
      <c r="A15" s="50" t="s">
        <v>107</v>
      </c>
      <c r="B15" s="57" t="s">
        <v>133</v>
      </c>
      <c r="C15" s="57" t="s">
        <v>134</v>
      </c>
      <c r="D15" s="52">
        <v>45421</v>
      </c>
      <c r="E15" s="50" t="s">
        <v>135</v>
      </c>
      <c r="F15" s="50"/>
      <c r="G15" s="50" t="s">
        <v>136</v>
      </c>
      <c r="H15" s="58">
        <v>505</v>
      </c>
      <c r="I15" s="59">
        <v>3</v>
      </c>
      <c r="J15" s="45"/>
    </row>
    <row r="16" spans="1:11" ht="122.4" x14ac:dyDescent="0.25">
      <c r="A16" s="50" t="s">
        <v>107</v>
      </c>
      <c r="B16" s="60"/>
      <c r="C16" s="60"/>
      <c r="D16" s="52">
        <v>45422</v>
      </c>
      <c r="E16" s="61" t="s">
        <v>137</v>
      </c>
      <c r="F16" s="61"/>
      <c r="G16" s="62"/>
      <c r="H16" s="63"/>
      <c r="I16" s="64"/>
      <c r="J16" s="45"/>
    </row>
    <row r="17" spans="1:18" x14ac:dyDescent="0.25">
      <c r="A17" s="50" t="s">
        <v>107</v>
      </c>
      <c r="B17" s="57" t="s">
        <v>138</v>
      </c>
      <c r="C17" s="57" t="s">
        <v>139</v>
      </c>
      <c r="D17" s="52">
        <v>45423</v>
      </c>
      <c r="E17" s="50" t="s">
        <v>140</v>
      </c>
      <c r="F17" s="50"/>
      <c r="G17" s="50" t="s">
        <v>141</v>
      </c>
      <c r="H17" s="58"/>
      <c r="I17" s="59">
        <v>2</v>
      </c>
      <c r="J17" s="45"/>
    </row>
    <row r="18" spans="1:18" ht="20.399999999999999" x14ac:dyDescent="0.25">
      <c r="A18" s="50" t="s">
        <v>107</v>
      </c>
      <c r="B18" s="57" t="s">
        <v>142</v>
      </c>
      <c r="C18" s="57" t="s">
        <v>143</v>
      </c>
      <c r="D18" s="52">
        <v>45424</v>
      </c>
      <c r="E18" s="50" t="s">
        <v>144</v>
      </c>
      <c r="F18" s="50"/>
      <c r="G18" s="50" t="s">
        <v>145</v>
      </c>
      <c r="H18" s="58"/>
      <c r="I18" s="59">
        <v>2</v>
      </c>
      <c r="J18" s="45"/>
    </row>
    <row r="19" spans="1:18" x14ac:dyDescent="0.25">
      <c r="A19" s="50" t="s">
        <v>107</v>
      </c>
      <c r="B19" s="57" t="s">
        <v>146</v>
      </c>
      <c r="C19" s="57" t="s">
        <v>147</v>
      </c>
      <c r="D19" s="52">
        <v>45425</v>
      </c>
      <c r="E19" s="50" t="s">
        <v>148</v>
      </c>
      <c r="F19" s="50"/>
      <c r="G19" s="50" t="s">
        <v>149</v>
      </c>
      <c r="H19" s="58">
        <v>1000</v>
      </c>
      <c r="I19" s="59">
        <v>2</v>
      </c>
      <c r="J19" s="45"/>
    </row>
    <row r="20" spans="1:18" x14ac:dyDescent="0.25">
      <c r="A20" s="50" t="s">
        <v>107</v>
      </c>
      <c r="B20" s="57" t="s">
        <v>150</v>
      </c>
      <c r="C20" s="57" t="s">
        <v>151</v>
      </c>
      <c r="D20" s="52">
        <v>45426</v>
      </c>
      <c r="E20" s="50" t="s">
        <v>152</v>
      </c>
      <c r="F20" s="50"/>
      <c r="G20" s="50" t="s">
        <v>153</v>
      </c>
      <c r="H20" s="58">
        <v>300</v>
      </c>
      <c r="I20" s="59">
        <v>2</v>
      </c>
      <c r="J20" s="45"/>
    </row>
    <row r="21" spans="1:18" x14ac:dyDescent="0.25">
      <c r="A21" s="50" t="s">
        <v>107</v>
      </c>
      <c r="B21" s="57" t="s">
        <v>154</v>
      </c>
      <c r="C21" s="57" t="s">
        <v>155</v>
      </c>
      <c r="D21" s="52">
        <v>45427</v>
      </c>
      <c r="E21" s="50" t="s">
        <v>156</v>
      </c>
      <c r="F21" s="50"/>
      <c r="G21" s="50" t="s">
        <v>157</v>
      </c>
      <c r="H21" s="58">
        <v>600</v>
      </c>
      <c r="I21" s="59">
        <v>2</v>
      </c>
      <c r="J21" s="45"/>
    </row>
    <row r="22" spans="1:18" ht="20.399999999999999" x14ac:dyDescent="0.25">
      <c r="A22" s="50" t="s">
        <v>107</v>
      </c>
      <c r="B22" s="57" t="s">
        <v>158</v>
      </c>
      <c r="C22" s="57" t="s">
        <v>159</v>
      </c>
      <c r="D22" s="52">
        <v>45428</v>
      </c>
      <c r="E22" s="50" t="s">
        <v>160</v>
      </c>
      <c r="F22" s="50"/>
      <c r="G22" s="50" t="s">
        <v>161</v>
      </c>
      <c r="H22" s="58">
        <v>25.9</v>
      </c>
      <c r="I22" s="59">
        <v>2</v>
      </c>
      <c r="J22" s="45"/>
    </row>
    <row r="23" spans="1:18" x14ac:dyDescent="0.25">
      <c r="A23" s="50" t="s">
        <v>107</v>
      </c>
      <c r="B23" s="57" t="s">
        <v>162</v>
      </c>
      <c r="C23" s="57" t="s">
        <v>163</v>
      </c>
      <c r="D23" s="52">
        <v>45429</v>
      </c>
      <c r="E23" s="50" t="s">
        <v>164</v>
      </c>
      <c r="F23" s="50"/>
      <c r="G23" s="50" t="s">
        <v>165</v>
      </c>
      <c r="H23" s="58"/>
      <c r="I23" s="59">
        <v>2</v>
      </c>
      <c r="J23" s="45"/>
    </row>
    <row r="24" spans="1:18" x14ac:dyDescent="0.25">
      <c r="A24" s="50" t="s">
        <v>107</v>
      </c>
      <c r="B24" s="60"/>
      <c r="C24" s="60"/>
      <c r="D24" s="52">
        <v>45430</v>
      </c>
      <c r="E24" s="61" t="s">
        <v>166</v>
      </c>
      <c r="F24" s="61"/>
      <c r="G24" s="62"/>
      <c r="H24" s="63"/>
      <c r="I24" s="64"/>
      <c r="J24" s="45"/>
      <c r="M24" s="45"/>
      <c r="N24" s="45"/>
      <c r="O24" s="45"/>
      <c r="P24" s="45"/>
      <c r="Q24" s="45"/>
      <c r="R24" s="45"/>
    </row>
    <row r="25" spans="1:18" ht="30.6" x14ac:dyDescent="0.25">
      <c r="A25" s="50" t="s">
        <v>107</v>
      </c>
      <c r="B25" s="57" t="s">
        <v>167</v>
      </c>
      <c r="C25" s="57" t="s">
        <v>167</v>
      </c>
      <c r="D25" s="52">
        <v>45431</v>
      </c>
      <c r="E25" s="50" t="s">
        <v>168</v>
      </c>
      <c r="F25" s="50"/>
      <c r="G25" s="50" t="s">
        <v>169</v>
      </c>
      <c r="H25" s="58"/>
      <c r="I25" s="59">
        <v>4</v>
      </c>
      <c r="J25" s="45"/>
      <c r="M25" s="45"/>
      <c r="N25" s="45"/>
      <c r="O25" s="45"/>
      <c r="P25" s="45"/>
      <c r="Q25" s="45"/>
      <c r="R25" s="45"/>
    </row>
    <row r="26" spans="1:18" x14ac:dyDescent="0.25">
      <c r="A26" s="50" t="s">
        <v>107</v>
      </c>
      <c r="B26" s="57" t="s">
        <v>170</v>
      </c>
      <c r="C26" s="57" t="s">
        <v>171</v>
      </c>
      <c r="D26" s="52">
        <v>45432</v>
      </c>
      <c r="E26" s="50" t="s">
        <v>172</v>
      </c>
      <c r="F26" s="50"/>
      <c r="G26" s="50" t="s">
        <v>173</v>
      </c>
      <c r="H26" s="58">
        <v>124</v>
      </c>
      <c r="I26" s="59">
        <v>2</v>
      </c>
      <c r="J26" s="45"/>
      <c r="M26" s="45"/>
      <c r="N26" s="45"/>
      <c r="O26" s="45"/>
      <c r="P26" s="45"/>
      <c r="Q26" s="45"/>
      <c r="R26" s="45"/>
    </row>
    <row r="27" spans="1:18" x14ac:dyDescent="0.25">
      <c r="A27" s="50" t="s">
        <v>107</v>
      </c>
      <c r="B27" s="57" t="s">
        <v>174</v>
      </c>
      <c r="C27" s="57">
        <v>1213275</v>
      </c>
      <c r="D27" s="52">
        <v>45433</v>
      </c>
      <c r="E27" s="50" t="s">
        <v>175</v>
      </c>
      <c r="F27" s="50"/>
      <c r="G27" s="50" t="s">
        <v>176</v>
      </c>
      <c r="H27" s="58">
        <v>19.100000000000001</v>
      </c>
      <c r="I27" s="59">
        <v>2</v>
      </c>
      <c r="J27" s="45"/>
      <c r="O27" s="45"/>
      <c r="P27" s="45"/>
      <c r="Q27" s="45"/>
      <c r="R27" s="45"/>
    </row>
    <row r="28" spans="1:18" x14ac:dyDescent="0.25">
      <c r="A28" s="50" t="s">
        <v>107</v>
      </c>
      <c r="B28" s="57" t="s">
        <v>177</v>
      </c>
      <c r="C28" s="57">
        <v>2007006035</v>
      </c>
      <c r="D28" s="52">
        <v>45434</v>
      </c>
      <c r="E28" s="50" t="s">
        <v>178</v>
      </c>
      <c r="F28" s="50"/>
      <c r="G28" s="50" t="s">
        <v>179</v>
      </c>
      <c r="H28" s="58">
        <v>277.74</v>
      </c>
      <c r="I28" s="59">
        <v>4</v>
      </c>
      <c r="J28" s="45"/>
      <c r="O28" s="45"/>
      <c r="P28" s="45"/>
      <c r="Q28" s="45"/>
      <c r="R28" s="45"/>
    </row>
    <row r="29" spans="1:18" x14ac:dyDescent="0.25">
      <c r="A29" s="50" t="s">
        <v>107</v>
      </c>
      <c r="B29" s="65">
        <v>45627</v>
      </c>
      <c r="C29" s="57" t="s">
        <v>171</v>
      </c>
      <c r="D29" s="52">
        <v>45435</v>
      </c>
      <c r="E29" s="50" t="s">
        <v>180</v>
      </c>
      <c r="F29" s="50"/>
      <c r="G29" s="50" t="s">
        <v>181</v>
      </c>
      <c r="H29" s="58">
        <v>50</v>
      </c>
      <c r="I29" s="59">
        <v>4</v>
      </c>
      <c r="J29" s="45"/>
      <c r="O29" s="45"/>
      <c r="P29" s="45"/>
      <c r="Q29" s="45"/>
      <c r="R29" s="45"/>
    </row>
    <row r="30" spans="1:18" x14ac:dyDescent="0.25">
      <c r="A30" s="50" t="s">
        <v>107</v>
      </c>
      <c r="B30" s="57" t="s">
        <v>182</v>
      </c>
      <c r="C30" s="57" t="s">
        <v>183</v>
      </c>
      <c r="D30" s="52">
        <v>45436</v>
      </c>
      <c r="E30" s="50" t="s">
        <v>184</v>
      </c>
      <c r="F30" s="50"/>
      <c r="G30" s="50" t="s">
        <v>185</v>
      </c>
      <c r="H30" s="58">
        <v>9</v>
      </c>
      <c r="I30" s="59">
        <v>4</v>
      </c>
      <c r="J30" s="45"/>
      <c r="O30" s="45"/>
      <c r="P30" s="45"/>
      <c r="Q30" s="45"/>
      <c r="R30" s="45"/>
    </row>
    <row r="31" spans="1:18" ht="20.399999999999999" x14ac:dyDescent="0.25">
      <c r="A31" s="50" t="s">
        <v>107</v>
      </c>
      <c r="B31" s="65">
        <v>45413</v>
      </c>
      <c r="C31" s="57" t="s">
        <v>186</v>
      </c>
      <c r="D31" s="52">
        <v>45437</v>
      </c>
      <c r="E31" s="50" t="s">
        <v>187</v>
      </c>
      <c r="F31" s="50"/>
      <c r="G31" s="50" t="s">
        <v>188</v>
      </c>
      <c r="H31" s="58">
        <v>10</v>
      </c>
      <c r="I31" s="59">
        <v>4</v>
      </c>
      <c r="J31" s="45"/>
      <c r="O31" s="45"/>
      <c r="P31" s="45"/>
      <c r="Q31" s="45"/>
      <c r="R31" s="45"/>
    </row>
    <row r="32" spans="1:18" x14ac:dyDescent="0.25">
      <c r="A32" s="50" t="s">
        <v>107</v>
      </c>
      <c r="B32" s="57" t="s">
        <v>189</v>
      </c>
      <c r="C32" s="57" t="s">
        <v>190</v>
      </c>
      <c r="D32" s="52">
        <v>45438</v>
      </c>
      <c r="E32" s="50" t="s">
        <v>191</v>
      </c>
      <c r="F32" s="50"/>
      <c r="G32" s="50" t="s">
        <v>192</v>
      </c>
      <c r="H32" s="58">
        <v>500</v>
      </c>
      <c r="I32" s="59">
        <v>1</v>
      </c>
      <c r="J32" s="45"/>
      <c r="O32" s="45"/>
      <c r="P32" s="45"/>
      <c r="Q32" s="45"/>
      <c r="R32" s="45"/>
    </row>
    <row r="33" spans="1:18" x14ac:dyDescent="0.25">
      <c r="A33" s="50" t="s">
        <v>107</v>
      </c>
      <c r="B33" s="57" t="s">
        <v>193</v>
      </c>
      <c r="C33" s="57" t="s">
        <v>194</v>
      </c>
      <c r="D33" s="52">
        <v>45439</v>
      </c>
      <c r="E33" s="50" t="s">
        <v>195</v>
      </c>
      <c r="F33" s="50"/>
      <c r="G33" s="50" t="s">
        <v>196</v>
      </c>
      <c r="H33" s="58">
        <v>71.2</v>
      </c>
      <c r="I33" s="59">
        <v>3</v>
      </c>
      <c r="J33" s="45"/>
      <c r="O33" s="45"/>
      <c r="P33" s="45"/>
      <c r="Q33" s="45"/>
      <c r="R33" s="45"/>
    </row>
    <row r="34" spans="1:18" ht="51" x14ac:dyDescent="0.25">
      <c r="A34" s="50" t="s">
        <v>107</v>
      </c>
      <c r="B34" s="57" t="s">
        <v>197</v>
      </c>
      <c r="C34" s="57" t="s">
        <v>198</v>
      </c>
      <c r="D34" s="52">
        <v>45440</v>
      </c>
      <c r="E34" s="50" t="s">
        <v>199</v>
      </c>
      <c r="F34" s="50"/>
      <c r="G34" s="50" t="s">
        <v>200</v>
      </c>
      <c r="H34" s="58">
        <v>250</v>
      </c>
      <c r="I34" s="59">
        <v>1</v>
      </c>
      <c r="J34" s="45"/>
    </row>
    <row r="35" spans="1:18" x14ac:dyDescent="0.25">
      <c r="A35" s="50" t="s">
        <v>107</v>
      </c>
      <c r="B35" s="57" t="s">
        <v>201</v>
      </c>
      <c r="C35" s="57" t="s">
        <v>202</v>
      </c>
      <c r="D35" s="52">
        <v>45441</v>
      </c>
      <c r="E35" s="50" t="s">
        <v>203</v>
      </c>
      <c r="F35" s="50"/>
      <c r="G35" s="50" t="s">
        <v>204</v>
      </c>
      <c r="H35" s="58">
        <v>320</v>
      </c>
      <c r="I35" s="59">
        <v>5</v>
      </c>
      <c r="J35" s="45"/>
    </row>
    <row r="36" spans="1:18" x14ac:dyDescent="0.25">
      <c r="A36" s="50" t="s">
        <v>107</v>
      </c>
      <c r="B36" s="57" t="s">
        <v>205</v>
      </c>
      <c r="C36" s="57" t="s">
        <v>206</v>
      </c>
      <c r="D36" s="52">
        <v>45442</v>
      </c>
      <c r="E36" s="50" t="s">
        <v>207</v>
      </c>
      <c r="F36" s="50"/>
      <c r="G36" s="50" t="s">
        <v>208</v>
      </c>
      <c r="H36" s="58">
        <v>40</v>
      </c>
      <c r="I36" s="59">
        <v>4</v>
      </c>
      <c r="J36" s="45"/>
    </row>
    <row r="37" spans="1:18" x14ac:dyDescent="0.25">
      <c r="A37" s="50" t="s">
        <v>107</v>
      </c>
      <c r="B37" s="65">
        <v>45292</v>
      </c>
      <c r="C37" s="57" t="s">
        <v>209</v>
      </c>
      <c r="D37" s="52">
        <v>45443</v>
      </c>
      <c r="E37" s="50" t="s">
        <v>210</v>
      </c>
      <c r="F37" s="50"/>
      <c r="G37" s="50" t="s">
        <v>211</v>
      </c>
      <c r="H37" s="58">
        <v>25</v>
      </c>
      <c r="I37" s="59">
        <v>4</v>
      </c>
      <c r="J37" s="45"/>
    </row>
    <row r="38" spans="1:18" x14ac:dyDescent="0.25">
      <c r="A38" s="50" t="s">
        <v>107</v>
      </c>
      <c r="B38" s="65">
        <v>45352</v>
      </c>
      <c r="C38" s="57" t="s">
        <v>212</v>
      </c>
      <c r="D38" s="52">
        <v>45444</v>
      </c>
      <c r="E38" s="50" t="s">
        <v>213</v>
      </c>
      <c r="F38" s="50"/>
      <c r="G38" s="50" t="s">
        <v>214</v>
      </c>
      <c r="H38" s="58">
        <v>150</v>
      </c>
      <c r="I38" s="59">
        <v>4</v>
      </c>
      <c r="J38" s="45"/>
    </row>
    <row r="39" spans="1:18" x14ac:dyDescent="0.25">
      <c r="A39" s="50" t="s">
        <v>107</v>
      </c>
      <c r="B39" s="65">
        <v>45383</v>
      </c>
      <c r="C39" s="57" t="s">
        <v>215</v>
      </c>
      <c r="D39" s="52">
        <v>45445</v>
      </c>
      <c r="E39" s="50" t="s">
        <v>216</v>
      </c>
      <c r="F39" s="50"/>
      <c r="G39" s="50" t="s">
        <v>217</v>
      </c>
      <c r="H39" s="58">
        <v>100</v>
      </c>
      <c r="I39" s="59">
        <v>4</v>
      </c>
      <c r="J39" s="45"/>
    </row>
    <row r="40" spans="1:18" x14ac:dyDescent="0.25">
      <c r="A40" s="50" t="s">
        <v>107</v>
      </c>
      <c r="B40" s="57" t="s">
        <v>218</v>
      </c>
      <c r="C40" s="57" t="s">
        <v>219</v>
      </c>
      <c r="D40" s="52">
        <v>45446</v>
      </c>
      <c r="E40" s="50" t="s">
        <v>220</v>
      </c>
      <c r="F40" s="50"/>
      <c r="G40" s="50" t="s">
        <v>221</v>
      </c>
      <c r="H40" s="58">
        <v>74.099999999999994</v>
      </c>
      <c r="I40" s="59">
        <v>4</v>
      </c>
    </row>
    <row r="41" spans="1:18" x14ac:dyDescent="0.25">
      <c r="A41" s="50" t="s">
        <v>107</v>
      </c>
      <c r="B41" s="57" t="s">
        <v>222</v>
      </c>
      <c r="C41" s="57" t="s">
        <v>223</v>
      </c>
      <c r="D41" s="52">
        <v>45447</v>
      </c>
      <c r="E41" s="50" t="s">
        <v>224</v>
      </c>
      <c r="F41" s="50"/>
      <c r="G41" s="50" t="s">
        <v>225</v>
      </c>
      <c r="H41" s="58">
        <v>120</v>
      </c>
      <c r="I41" s="59">
        <v>2</v>
      </c>
    </row>
    <row r="42" spans="1:18" ht="40.799999999999997" x14ac:dyDescent="0.25">
      <c r="A42" s="50" t="s">
        <v>107</v>
      </c>
      <c r="B42" s="57" t="s">
        <v>226</v>
      </c>
      <c r="C42" s="57" t="s">
        <v>226</v>
      </c>
      <c r="D42" s="52">
        <v>45448</v>
      </c>
      <c r="E42" s="50" t="s">
        <v>227</v>
      </c>
      <c r="F42" s="50"/>
      <c r="G42" s="50" t="s">
        <v>228</v>
      </c>
      <c r="H42" s="58">
        <v>80</v>
      </c>
      <c r="I42" s="59">
        <v>3</v>
      </c>
    </row>
    <row r="43" spans="1:18" x14ac:dyDescent="0.25">
      <c r="A43" s="50" t="s">
        <v>107</v>
      </c>
      <c r="B43" s="57" t="s">
        <v>229</v>
      </c>
      <c r="C43" s="57" t="s">
        <v>230</v>
      </c>
      <c r="D43" s="52">
        <v>45449</v>
      </c>
      <c r="E43" s="50" t="s">
        <v>231</v>
      </c>
      <c r="F43" s="50"/>
      <c r="G43" s="50" t="s">
        <v>232</v>
      </c>
      <c r="H43" s="58">
        <v>600</v>
      </c>
      <c r="I43" s="59">
        <v>1</v>
      </c>
    </row>
    <row r="44" spans="1:18" s="36" customFormat="1" ht="20.399999999999999" x14ac:dyDescent="0.2">
      <c r="A44" s="50" t="s">
        <v>107</v>
      </c>
      <c r="B44" s="57" t="s">
        <v>186</v>
      </c>
      <c r="C44" s="57" t="s">
        <v>233</v>
      </c>
      <c r="D44" s="52">
        <v>45450</v>
      </c>
      <c r="E44" s="50" t="s">
        <v>234</v>
      </c>
      <c r="F44" s="50"/>
      <c r="G44" s="50" t="s">
        <v>235</v>
      </c>
      <c r="H44" s="58">
        <v>10</v>
      </c>
      <c r="I44" s="59">
        <v>3</v>
      </c>
      <c r="K44" s="37"/>
      <c r="L44" s="37"/>
      <c r="M44" s="37"/>
      <c r="N44" s="37"/>
      <c r="O44" s="37"/>
      <c r="P44" s="37"/>
      <c r="Q44" s="37"/>
      <c r="R44" s="37"/>
    </row>
    <row r="45" spans="1:18" s="36" customFormat="1" ht="10.199999999999999" x14ac:dyDescent="0.2">
      <c r="A45" s="50" t="s">
        <v>107</v>
      </c>
      <c r="B45" s="57" t="s">
        <v>236</v>
      </c>
      <c r="C45" s="57" t="s">
        <v>237</v>
      </c>
      <c r="D45" s="52">
        <v>45451</v>
      </c>
      <c r="E45" s="50" t="s">
        <v>238</v>
      </c>
      <c r="F45" s="50"/>
      <c r="G45" s="50" t="s">
        <v>239</v>
      </c>
      <c r="H45" s="58">
        <v>19</v>
      </c>
      <c r="I45" s="59">
        <v>2</v>
      </c>
      <c r="K45" s="37"/>
      <c r="L45" s="37"/>
      <c r="M45" s="37"/>
      <c r="N45" s="37"/>
      <c r="O45" s="37"/>
      <c r="P45" s="37"/>
      <c r="Q45" s="37"/>
      <c r="R45" s="37"/>
    </row>
    <row r="46" spans="1:18" s="36" customFormat="1" ht="10.199999999999999" x14ac:dyDescent="0.2">
      <c r="A46" s="50" t="s">
        <v>107</v>
      </c>
      <c r="B46" s="57" t="s">
        <v>240</v>
      </c>
      <c r="C46" s="57" t="s">
        <v>241</v>
      </c>
      <c r="D46" s="52">
        <v>45452</v>
      </c>
      <c r="E46" s="50" t="s">
        <v>242</v>
      </c>
      <c r="F46" s="50"/>
      <c r="G46" s="50" t="s">
        <v>243</v>
      </c>
      <c r="H46" s="58">
        <v>230</v>
      </c>
      <c r="I46" s="59">
        <v>2</v>
      </c>
      <c r="K46" s="37"/>
      <c r="L46" s="37"/>
      <c r="M46" s="37"/>
      <c r="N46" s="37"/>
      <c r="O46" s="37"/>
      <c r="P46" s="37"/>
      <c r="Q46" s="37"/>
      <c r="R46" s="37"/>
    </row>
    <row r="47" spans="1:18" s="36" customFormat="1" ht="10.199999999999999" x14ac:dyDescent="0.2">
      <c r="A47" s="50" t="s">
        <v>107</v>
      </c>
      <c r="B47" s="57" t="s">
        <v>244</v>
      </c>
      <c r="C47" s="57" t="s">
        <v>245</v>
      </c>
      <c r="D47" s="52">
        <v>45453</v>
      </c>
      <c r="E47" s="50" t="s">
        <v>246</v>
      </c>
      <c r="F47" s="50"/>
      <c r="G47" s="50" t="s">
        <v>247</v>
      </c>
      <c r="H47" s="58">
        <v>175</v>
      </c>
      <c r="I47" s="59">
        <v>2</v>
      </c>
      <c r="K47" s="37"/>
      <c r="L47" s="37"/>
      <c r="M47" s="37"/>
      <c r="N47" s="37"/>
      <c r="O47" s="37"/>
      <c r="P47" s="37"/>
      <c r="Q47" s="37"/>
      <c r="R47" s="37"/>
    </row>
    <row r="48" spans="1:18" s="36" customFormat="1" ht="10.199999999999999" x14ac:dyDescent="0.2">
      <c r="A48" s="50" t="s">
        <v>107</v>
      </c>
      <c r="B48" s="57" t="s">
        <v>248</v>
      </c>
      <c r="C48" s="57">
        <v>369963</v>
      </c>
      <c r="D48" s="52">
        <v>45454</v>
      </c>
      <c r="E48" s="50" t="s">
        <v>249</v>
      </c>
      <c r="F48" s="50"/>
      <c r="G48" s="50" t="s">
        <v>250</v>
      </c>
      <c r="H48" s="58"/>
      <c r="I48" s="59">
        <v>1</v>
      </c>
      <c r="K48" s="37"/>
      <c r="L48" s="37"/>
      <c r="M48" s="37"/>
      <c r="N48" s="37"/>
      <c r="O48" s="37"/>
      <c r="P48" s="37"/>
      <c r="Q48" s="37"/>
      <c r="R48" s="37"/>
    </row>
    <row r="49" spans="1:18" s="36" customFormat="1" ht="81.599999999999994" x14ac:dyDescent="0.2">
      <c r="A49" s="50" t="s">
        <v>251</v>
      </c>
      <c r="B49" s="57"/>
      <c r="C49" s="57"/>
      <c r="D49" s="52">
        <v>45455</v>
      </c>
      <c r="E49" s="50" t="s">
        <v>252</v>
      </c>
      <c r="F49" s="50"/>
      <c r="G49" s="50"/>
      <c r="H49" s="58"/>
      <c r="I49" s="59">
        <v>10</v>
      </c>
      <c r="K49" s="37"/>
      <c r="L49" s="37"/>
      <c r="M49" s="37"/>
      <c r="N49" s="37"/>
      <c r="O49" s="37"/>
      <c r="P49" s="37"/>
      <c r="Q49" s="37"/>
      <c r="R49" s="37"/>
    </row>
    <row r="50" spans="1:18" s="36" customFormat="1" ht="10.199999999999999" x14ac:dyDescent="0.2">
      <c r="A50" s="50" t="s">
        <v>251</v>
      </c>
      <c r="B50" s="57" t="s">
        <v>253</v>
      </c>
      <c r="C50" s="57">
        <v>20200136</v>
      </c>
      <c r="D50" s="52">
        <v>45456</v>
      </c>
      <c r="E50" s="50" t="s">
        <v>254</v>
      </c>
      <c r="F50" s="50"/>
      <c r="G50" s="50" t="s">
        <v>255</v>
      </c>
      <c r="H50" s="58">
        <v>360</v>
      </c>
      <c r="I50" s="59">
        <v>10</v>
      </c>
      <c r="K50" s="37"/>
      <c r="L50" s="37"/>
      <c r="M50" s="37"/>
      <c r="N50" s="37"/>
      <c r="O50" s="37"/>
      <c r="P50" s="37"/>
      <c r="Q50" s="37"/>
      <c r="R50" s="37"/>
    </row>
    <row r="51" spans="1:18" s="36" customFormat="1" ht="10.199999999999999" x14ac:dyDescent="0.2">
      <c r="A51" s="50" t="s">
        <v>251</v>
      </c>
      <c r="B51" s="57" t="s">
        <v>256</v>
      </c>
      <c r="C51" s="57" t="s">
        <v>190</v>
      </c>
      <c r="D51" s="52">
        <v>45457</v>
      </c>
      <c r="E51" s="50" t="s">
        <v>257</v>
      </c>
      <c r="F51" s="50"/>
      <c r="G51" s="50" t="s">
        <v>192</v>
      </c>
      <c r="H51" s="58">
        <v>500</v>
      </c>
      <c r="I51" s="59">
        <v>10</v>
      </c>
      <c r="K51" s="37"/>
      <c r="L51" s="37"/>
      <c r="M51" s="37"/>
      <c r="N51" s="37"/>
      <c r="O51" s="37"/>
      <c r="P51" s="37"/>
      <c r="Q51" s="37"/>
      <c r="R51" s="37"/>
    </row>
    <row r="52" spans="1:18" s="36" customFormat="1" ht="10.199999999999999" x14ac:dyDescent="0.2">
      <c r="A52" s="50" t="s">
        <v>251</v>
      </c>
      <c r="B52" s="65">
        <v>45505</v>
      </c>
      <c r="C52" s="57" t="s">
        <v>258</v>
      </c>
      <c r="D52" s="52">
        <v>45458</v>
      </c>
      <c r="E52" s="50" t="s">
        <v>259</v>
      </c>
      <c r="F52" s="50"/>
      <c r="G52" s="50" t="s">
        <v>260</v>
      </c>
      <c r="H52" s="58">
        <v>20</v>
      </c>
      <c r="I52" s="59">
        <v>10</v>
      </c>
      <c r="K52" s="37"/>
      <c r="L52" s="37"/>
      <c r="M52" s="37"/>
      <c r="N52" s="37"/>
      <c r="O52" s="37"/>
      <c r="P52" s="37"/>
      <c r="Q52" s="37"/>
      <c r="R52" s="37"/>
    </row>
    <row r="53" spans="1:18" s="36" customFormat="1" ht="10.199999999999999" x14ac:dyDescent="0.2">
      <c r="A53" s="50" t="s">
        <v>251</v>
      </c>
      <c r="B53" s="57" t="s">
        <v>261</v>
      </c>
      <c r="C53" s="57" t="s">
        <v>262</v>
      </c>
      <c r="D53" s="52">
        <v>45459</v>
      </c>
      <c r="E53" s="50" t="s">
        <v>263</v>
      </c>
      <c r="F53" s="50"/>
      <c r="G53" s="50" t="s">
        <v>264</v>
      </c>
      <c r="H53" s="58">
        <v>25</v>
      </c>
      <c r="I53" s="59">
        <v>10</v>
      </c>
      <c r="K53" s="37"/>
      <c r="L53" s="37"/>
      <c r="M53" s="37"/>
      <c r="N53" s="37"/>
      <c r="O53" s="37"/>
      <c r="P53" s="37"/>
      <c r="Q53" s="37"/>
      <c r="R53" s="37"/>
    </row>
    <row r="54" spans="1:18" s="36" customFormat="1" ht="20.399999999999999" x14ac:dyDescent="0.2">
      <c r="A54" s="50" t="s">
        <v>265</v>
      </c>
      <c r="B54" s="65">
        <v>45536</v>
      </c>
      <c r="C54" s="57" t="s">
        <v>266</v>
      </c>
      <c r="D54" s="52">
        <v>45460</v>
      </c>
      <c r="E54" s="50" t="s">
        <v>267</v>
      </c>
      <c r="F54" s="50"/>
      <c r="G54" s="50" t="s">
        <v>268</v>
      </c>
      <c r="H54" s="58">
        <v>20000</v>
      </c>
      <c r="I54" s="59">
        <v>5</v>
      </c>
      <c r="K54" s="37"/>
      <c r="L54" s="37"/>
      <c r="M54" s="37"/>
      <c r="N54" s="37"/>
      <c r="O54" s="37"/>
      <c r="P54" s="37"/>
      <c r="Q54" s="37"/>
      <c r="R54" s="37"/>
    </row>
    <row r="55" spans="1:18" s="36" customFormat="1" ht="40.799999999999997" x14ac:dyDescent="0.2">
      <c r="A55" s="50" t="s">
        <v>269</v>
      </c>
      <c r="B55" s="57" t="s">
        <v>270</v>
      </c>
      <c r="C55" s="57" t="s">
        <v>271</v>
      </c>
      <c r="D55" s="52">
        <v>45461</v>
      </c>
      <c r="E55" s="50" t="s">
        <v>272</v>
      </c>
      <c r="F55" s="50"/>
      <c r="G55" s="50" t="s">
        <v>273</v>
      </c>
      <c r="H55" s="58">
        <v>30000</v>
      </c>
      <c r="I55" s="59">
        <v>5</v>
      </c>
      <c r="K55" s="37"/>
      <c r="L55" s="37"/>
      <c r="M55" s="37"/>
      <c r="N55" s="37"/>
      <c r="O55" s="37"/>
      <c r="P55" s="37"/>
      <c r="Q55" s="37"/>
      <c r="R55" s="37"/>
    </row>
    <row r="56" spans="1:18" s="36" customFormat="1" ht="112.2" x14ac:dyDescent="0.2">
      <c r="A56" s="50" t="s">
        <v>274</v>
      </c>
      <c r="B56" s="57"/>
      <c r="C56" s="57"/>
      <c r="D56" s="52">
        <v>45462</v>
      </c>
      <c r="E56" s="50" t="s">
        <v>275</v>
      </c>
      <c r="F56" s="50"/>
      <c r="G56" s="50" t="s">
        <v>71</v>
      </c>
      <c r="H56" s="58"/>
      <c r="I56" s="59"/>
      <c r="K56" s="37"/>
      <c r="L56" s="37"/>
      <c r="M56" s="37"/>
      <c r="N56" s="37"/>
      <c r="O56" s="37"/>
      <c r="P56" s="37"/>
      <c r="Q56" s="37"/>
      <c r="R56" s="37"/>
    </row>
    <row r="57" spans="1:18" s="36" customFormat="1" ht="10.199999999999999" x14ac:dyDescent="0.2">
      <c r="A57" s="50" t="s">
        <v>107</v>
      </c>
      <c r="B57" s="57" t="s">
        <v>276</v>
      </c>
      <c r="C57" s="57" t="s">
        <v>277</v>
      </c>
      <c r="D57" s="52">
        <v>45463</v>
      </c>
      <c r="E57" s="50" t="s">
        <v>278</v>
      </c>
      <c r="F57" s="50"/>
      <c r="G57" s="50" t="s">
        <v>279</v>
      </c>
      <c r="H57" s="58">
        <v>123</v>
      </c>
      <c r="I57" s="59">
        <v>2</v>
      </c>
      <c r="K57" s="37"/>
      <c r="L57" s="37"/>
      <c r="M57" s="37"/>
      <c r="N57" s="37"/>
      <c r="O57" s="37"/>
      <c r="P57" s="37"/>
      <c r="Q57" s="37"/>
      <c r="R57" s="37"/>
    </row>
    <row r="58" spans="1:18" s="36" customFormat="1" ht="20.399999999999999" x14ac:dyDescent="0.2">
      <c r="A58" s="50" t="s">
        <v>107</v>
      </c>
      <c r="B58" s="57" t="s">
        <v>280</v>
      </c>
      <c r="C58" s="57" t="s">
        <v>281</v>
      </c>
      <c r="D58" s="52">
        <v>45464</v>
      </c>
      <c r="E58" s="50" t="s">
        <v>282</v>
      </c>
      <c r="F58" s="50"/>
      <c r="G58" s="50" t="s">
        <v>283</v>
      </c>
      <c r="H58" s="58">
        <v>1600</v>
      </c>
      <c r="I58" s="59">
        <v>2</v>
      </c>
      <c r="K58" s="37"/>
      <c r="L58" s="37"/>
      <c r="M58" s="37"/>
      <c r="N58" s="37"/>
      <c r="O58" s="37"/>
      <c r="P58" s="37"/>
      <c r="Q58" s="37"/>
      <c r="R58" s="37"/>
    </row>
    <row r="59" spans="1:18" s="36" customFormat="1" ht="10.199999999999999" x14ac:dyDescent="0.2">
      <c r="A59" s="50" t="s">
        <v>107</v>
      </c>
      <c r="B59" s="57"/>
      <c r="C59" s="57"/>
      <c r="D59" s="52">
        <v>45465</v>
      </c>
      <c r="E59" s="50" t="s">
        <v>166</v>
      </c>
      <c r="F59" s="50"/>
      <c r="G59" s="50"/>
      <c r="H59" s="58"/>
      <c r="I59" s="59">
        <v>2</v>
      </c>
      <c r="K59" s="37"/>
      <c r="L59" s="37"/>
      <c r="M59" s="37"/>
      <c r="N59" s="37"/>
      <c r="O59" s="37"/>
      <c r="P59" s="37"/>
      <c r="Q59" s="37"/>
      <c r="R59" s="37"/>
    </row>
    <row r="60" spans="1:18" s="36" customFormat="1" ht="10.199999999999999" x14ac:dyDescent="0.2">
      <c r="A60" s="50" t="s">
        <v>107</v>
      </c>
      <c r="B60" s="57" t="s">
        <v>284</v>
      </c>
      <c r="C60" s="57" t="s">
        <v>285</v>
      </c>
      <c r="D60" s="52">
        <v>45466</v>
      </c>
      <c r="E60" s="50" t="s">
        <v>286</v>
      </c>
      <c r="F60" s="50"/>
      <c r="G60" s="50" t="s">
        <v>287</v>
      </c>
      <c r="H60" s="58">
        <v>21.36</v>
      </c>
      <c r="I60" s="59">
        <v>2</v>
      </c>
      <c r="K60" s="37"/>
      <c r="L60" s="37"/>
      <c r="M60" s="37"/>
      <c r="N60" s="37"/>
      <c r="O60" s="37"/>
      <c r="P60" s="37"/>
      <c r="Q60" s="37"/>
      <c r="R60" s="37"/>
    </row>
    <row r="61" spans="1:18" s="36" customFormat="1" ht="10.199999999999999" x14ac:dyDescent="0.2">
      <c r="A61" s="50" t="s">
        <v>107</v>
      </c>
      <c r="B61" s="57" t="s">
        <v>288</v>
      </c>
      <c r="C61" s="57" t="s">
        <v>289</v>
      </c>
      <c r="D61" s="52">
        <v>45467</v>
      </c>
      <c r="E61" s="50" t="s">
        <v>290</v>
      </c>
      <c r="F61" s="50"/>
      <c r="G61" s="50" t="s">
        <v>291</v>
      </c>
      <c r="H61" s="58">
        <v>20</v>
      </c>
      <c r="I61" s="59">
        <v>2</v>
      </c>
      <c r="K61" s="37"/>
      <c r="L61" s="37"/>
      <c r="M61" s="37"/>
      <c r="N61" s="37"/>
      <c r="O61" s="37"/>
      <c r="P61" s="37"/>
      <c r="Q61" s="37"/>
      <c r="R61" s="37"/>
    </row>
    <row r="62" spans="1:18" s="36" customFormat="1" ht="10.199999999999999" x14ac:dyDescent="0.2">
      <c r="A62" s="50" t="s">
        <v>107</v>
      </c>
      <c r="B62" s="57" t="s">
        <v>292</v>
      </c>
      <c r="C62" s="57" t="s">
        <v>293</v>
      </c>
      <c r="D62" s="52">
        <v>45468</v>
      </c>
      <c r="E62" s="50" t="s">
        <v>294</v>
      </c>
      <c r="F62" s="50"/>
      <c r="G62" s="50" t="s">
        <v>295</v>
      </c>
      <c r="H62" s="58">
        <v>200</v>
      </c>
      <c r="I62" s="59">
        <v>2</v>
      </c>
      <c r="K62" s="37"/>
      <c r="L62" s="37"/>
      <c r="M62" s="37"/>
      <c r="N62" s="37"/>
      <c r="O62" s="37"/>
      <c r="P62" s="37"/>
      <c r="Q62" s="37"/>
      <c r="R62" s="37"/>
    </row>
    <row r="63" spans="1:18" s="36" customFormat="1" ht="20.399999999999999" x14ac:dyDescent="0.2">
      <c r="A63" s="50" t="s">
        <v>107</v>
      </c>
      <c r="B63" s="57" t="s">
        <v>296</v>
      </c>
      <c r="C63" s="57" t="s">
        <v>297</v>
      </c>
      <c r="D63" s="52">
        <v>45469</v>
      </c>
      <c r="E63" s="50" t="s">
        <v>298</v>
      </c>
      <c r="F63" s="50"/>
      <c r="G63" s="50" t="s">
        <v>299</v>
      </c>
      <c r="H63" s="58">
        <v>201.5</v>
      </c>
      <c r="I63" s="59">
        <v>2</v>
      </c>
      <c r="K63" s="37"/>
      <c r="L63" s="37"/>
      <c r="M63" s="37"/>
      <c r="N63" s="37"/>
      <c r="O63" s="37"/>
      <c r="P63" s="37"/>
      <c r="Q63" s="37"/>
      <c r="R63" s="37"/>
    </row>
    <row r="64" spans="1:18" s="36" customFormat="1" ht="20.399999999999999" x14ac:dyDescent="0.2">
      <c r="A64" s="50" t="s">
        <v>107</v>
      </c>
      <c r="B64" s="57" t="s">
        <v>300</v>
      </c>
      <c r="C64" s="57" t="s">
        <v>301</v>
      </c>
      <c r="D64" s="52">
        <v>45470</v>
      </c>
      <c r="E64" s="50" t="s">
        <v>302</v>
      </c>
      <c r="F64" s="50"/>
      <c r="G64" s="50" t="s">
        <v>303</v>
      </c>
      <c r="H64" s="58">
        <v>1010</v>
      </c>
      <c r="I64" s="59">
        <v>2</v>
      </c>
      <c r="K64" s="37"/>
      <c r="L64" s="37"/>
      <c r="M64" s="37"/>
      <c r="N64" s="37"/>
      <c r="O64" s="37"/>
      <c r="P64" s="37"/>
      <c r="Q64" s="37"/>
      <c r="R64" s="37"/>
    </row>
    <row r="65" spans="1:18" s="36" customFormat="1" ht="40.799999999999997" x14ac:dyDescent="0.2">
      <c r="A65" s="50" t="s">
        <v>107</v>
      </c>
      <c r="B65" s="57" t="s">
        <v>304</v>
      </c>
      <c r="C65" s="57" t="s">
        <v>229</v>
      </c>
      <c r="D65" s="52">
        <v>45471</v>
      </c>
      <c r="E65" s="50" t="s">
        <v>305</v>
      </c>
      <c r="F65" s="50"/>
      <c r="G65" s="50" t="s">
        <v>306</v>
      </c>
      <c r="H65" s="58">
        <v>1330</v>
      </c>
      <c r="I65" s="59">
        <v>2</v>
      </c>
      <c r="K65" s="37"/>
      <c r="L65" s="37"/>
      <c r="M65" s="37"/>
      <c r="N65" s="37"/>
      <c r="O65" s="37"/>
      <c r="P65" s="37"/>
      <c r="Q65" s="37"/>
      <c r="R65" s="37"/>
    </row>
    <row r="66" spans="1:18" s="36" customFormat="1" ht="20.399999999999999" x14ac:dyDescent="0.2">
      <c r="A66" s="50" t="s">
        <v>307</v>
      </c>
      <c r="B66" s="65">
        <v>45627</v>
      </c>
      <c r="C66" s="57" t="s">
        <v>308</v>
      </c>
      <c r="D66" s="52">
        <v>45472</v>
      </c>
      <c r="E66" s="50" t="s">
        <v>309</v>
      </c>
      <c r="F66" s="50"/>
      <c r="G66" s="50" t="s">
        <v>310</v>
      </c>
      <c r="H66" s="58">
        <v>1000</v>
      </c>
      <c r="I66" s="59">
        <v>10</v>
      </c>
      <c r="K66" s="37"/>
      <c r="L66" s="37"/>
      <c r="M66" s="37"/>
      <c r="N66" s="37"/>
      <c r="O66" s="37"/>
      <c r="P66" s="37"/>
      <c r="Q66" s="37"/>
      <c r="R66" s="37"/>
    </row>
    <row r="67" spans="1:18" s="36" customFormat="1" ht="20.399999999999999" x14ac:dyDescent="0.2">
      <c r="A67" s="50" t="s">
        <v>311</v>
      </c>
      <c r="B67" s="57" t="s">
        <v>312</v>
      </c>
      <c r="C67" s="57" t="s">
        <v>313</v>
      </c>
      <c r="D67" s="52">
        <v>45473</v>
      </c>
      <c r="E67" s="50" t="s">
        <v>314</v>
      </c>
      <c r="F67" s="50"/>
      <c r="G67" s="50" t="s">
        <v>315</v>
      </c>
      <c r="H67" s="58">
        <v>200</v>
      </c>
      <c r="I67" s="59">
        <v>10</v>
      </c>
      <c r="K67" s="37"/>
      <c r="L67" s="37"/>
      <c r="M67" s="37"/>
      <c r="N67" s="37"/>
      <c r="O67" s="37"/>
      <c r="P67" s="37"/>
      <c r="Q67" s="37"/>
      <c r="R67" s="37"/>
    </row>
    <row r="68" spans="1:18" s="36" customFormat="1" ht="51" x14ac:dyDescent="0.2">
      <c r="A68" s="50" t="s">
        <v>316</v>
      </c>
      <c r="B68" s="57"/>
      <c r="C68" s="57"/>
      <c r="D68" s="52">
        <v>45474</v>
      </c>
      <c r="E68" s="50" t="s">
        <v>317</v>
      </c>
      <c r="F68" s="50"/>
      <c r="G68" s="50"/>
      <c r="H68" s="58"/>
      <c r="I68" s="59">
        <v>10</v>
      </c>
      <c r="K68" s="37"/>
      <c r="L68" s="37"/>
      <c r="M68" s="37"/>
      <c r="N68" s="37"/>
      <c r="O68" s="37"/>
      <c r="P68" s="37"/>
      <c r="Q68" s="37"/>
      <c r="R68" s="37"/>
    </row>
    <row r="69" spans="1:18" s="36" customFormat="1" ht="10.199999999999999" x14ac:dyDescent="0.2">
      <c r="A69" s="50" t="s">
        <v>316</v>
      </c>
      <c r="B69" s="57" t="s">
        <v>318</v>
      </c>
      <c r="C69" s="57" t="s">
        <v>229</v>
      </c>
      <c r="D69" s="52">
        <v>45475</v>
      </c>
      <c r="E69" s="50" t="s">
        <v>319</v>
      </c>
      <c r="F69" s="50"/>
      <c r="G69" s="50" t="s">
        <v>320</v>
      </c>
      <c r="H69" s="58">
        <v>147.35</v>
      </c>
      <c r="I69" s="59">
        <v>10</v>
      </c>
      <c r="K69" s="37"/>
      <c r="L69" s="37"/>
      <c r="M69" s="37"/>
      <c r="N69" s="37"/>
      <c r="O69" s="37"/>
      <c r="P69" s="37"/>
      <c r="Q69" s="37"/>
      <c r="R69" s="37"/>
    </row>
    <row r="70" spans="1:18" s="36" customFormat="1" ht="40.799999999999997" x14ac:dyDescent="0.2">
      <c r="A70" s="50" t="s">
        <v>316</v>
      </c>
      <c r="B70" s="57" t="s">
        <v>321</v>
      </c>
      <c r="C70" s="57" t="s">
        <v>322</v>
      </c>
      <c r="D70" s="52">
        <v>45476</v>
      </c>
      <c r="E70" s="50" t="s">
        <v>323</v>
      </c>
      <c r="F70" s="50"/>
      <c r="G70" s="50" t="s">
        <v>324</v>
      </c>
      <c r="H70" s="58">
        <v>2500</v>
      </c>
      <c r="I70" s="59">
        <v>10</v>
      </c>
      <c r="K70" s="37"/>
      <c r="L70" s="37"/>
      <c r="M70" s="37"/>
      <c r="N70" s="37"/>
      <c r="O70" s="37"/>
      <c r="P70" s="37"/>
      <c r="Q70" s="37"/>
      <c r="R70" s="37"/>
    </row>
    <row r="71" spans="1:18" s="36" customFormat="1" ht="10.199999999999999" x14ac:dyDescent="0.2">
      <c r="A71" s="50" t="s">
        <v>316</v>
      </c>
      <c r="B71" s="57" t="s">
        <v>325</v>
      </c>
      <c r="C71" s="57" t="s">
        <v>206</v>
      </c>
      <c r="D71" s="52">
        <v>45477</v>
      </c>
      <c r="E71" s="50" t="s">
        <v>326</v>
      </c>
      <c r="F71" s="50"/>
      <c r="G71" s="50" t="s">
        <v>327</v>
      </c>
      <c r="H71" s="58">
        <v>1200</v>
      </c>
      <c r="I71" s="59">
        <v>10</v>
      </c>
      <c r="K71" s="37"/>
      <c r="L71" s="37"/>
      <c r="M71" s="37"/>
      <c r="N71" s="37"/>
      <c r="O71" s="37"/>
      <c r="P71" s="37"/>
      <c r="Q71" s="37"/>
      <c r="R71" s="37"/>
    </row>
    <row r="72" spans="1:18" s="36" customFormat="1" ht="40.799999999999997" x14ac:dyDescent="0.2">
      <c r="A72" s="50" t="s">
        <v>316</v>
      </c>
      <c r="B72" s="57" t="s">
        <v>328</v>
      </c>
      <c r="C72" s="57" t="s">
        <v>329</v>
      </c>
      <c r="D72" s="52">
        <v>45478</v>
      </c>
      <c r="E72" s="50" t="s">
        <v>330</v>
      </c>
      <c r="F72" s="50"/>
      <c r="G72" s="50" t="s">
        <v>331</v>
      </c>
      <c r="H72" s="58">
        <v>350</v>
      </c>
      <c r="I72" s="59">
        <v>10</v>
      </c>
      <c r="K72" s="37"/>
      <c r="L72" s="37"/>
      <c r="M72" s="37"/>
      <c r="N72" s="37"/>
      <c r="O72" s="37"/>
      <c r="P72" s="37"/>
      <c r="Q72" s="37"/>
      <c r="R72" s="37"/>
    </row>
    <row r="73" spans="1:18" s="36" customFormat="1" ht="51" x14ac:dyDescent="0.2">
      <c r="A73" s="50" t="s">
        <v>316</v>
      </c>
      <c r="B73" s="57"/>
      <c r="C73" s="57"/>
      <c r="D73" s="52">
        <v>45479</v>
      </c>
      <c r="E73" s="50" t="s">
        <v>332</v>
      </c>
      <c r="F73" s="50"/>
      <c r="G73" s="50"/>
      <c r="H73" s="58"/>
      <c r="I73" s="59">
        <v>10</v>
      </c>
      <c r="K73" s="37"/>
      <c r="L73" s="37"/>
      <c r="M73" s="37"/>
      <c r="N73" s="37"/>
      <c r="O73" s="37"/>
      <c r="P73" s="37"/>
      <c r="Q73" s="37"/>
      <c r="R73" s="37"/>
    </row>
    <row r="74" spans="1:18" s="36" customFormat="1" ht="10.199999999999999" x14ac:dyDescent="0.2">
      <c r="A74" s="50" t="s">
        <v>316</v>
      </c>
      <c r="B74" s="57" t="s">
        <v>333</v>
      </c>
      <c r="C74" s="57" t="s">
        <v>334</v>
      </c>
      <c r="D74" s="52">
        <v>45480</v>
      </c>
      <c r="E74" s="50" t="s">
        <v>335</v>
      </c>
      <c r="F74" s="50"/>
      <c r="G74" s="50" t="s">
        <v>336</v>
      </c>
      <c r="H74" s="58"/>
      <c r="I74" s="59">
        <v>10</v>
      </c>
      <c r="K74" s="37"/>
      <c r="L74" s="37"/>
      <c r="M74" s="37"/>
      <c r="N74" s="37"/>
      <c r="O74" s="37"/>
      <c r="P74" s="37"/>
      <c r="Q74" s="37"/>
      <c r="R74" s="37"/>
    </row>
    <row r="75" spans="1:18" s="36" customFormat="1" ht="10.199999999999999" x14ac:dyDescent="0.2">
      <c r="A75" s="50" t="s">
        <v>316</v>
      </c>
      <c r="B75" s="57" t="s">
        <v>337</v>
      </c>
      <c r="C75" s="57" t="s">
        <v>338</v>
      </c>
      <c r="D75" s="52">
        <v>45481</v>
      </c>
      <c r="E75" s="50" t="s">
        <v>339</v>
      </c>
      <c r="F75" s="50"/>
      <c r="G75" s="50" t="s">
        <v>340</v>
      </c>
      <c r="H75" s="58"/>
      <c r="I75" s="59">
        <v>10</v>
      </c>
      <c r="K75" s="37"/>
      <c r="L75" s="37"/>
      <c r="M75" s="37"/>
      <c r="N75" s="37"/>
      <c r="O75" s="37"/>
      <c r="P75" s="37"/>
      <c r="Q75" s="37"/>
      <c r="R75" s="37"/>
    </row>
    <row r="76" spans="1:18" s="36" customFormat="1" ht="30.6" x14ac:dyDescent="0.2">
      <c r="A76" s="50" t="s">
        <v>341</v>
      </c>
      <c r="B76" s="57" t="s">
        <v>342</v>
      </c>
      <c r="C76" s="57" t="s">
        <v>343</v>
      </c>
      <c r="D76" s="52">
        <v>45482</v>
      </c>
      <c r="E76" s="50" t="s">
        <v>344</v>
      </c>
      <c r="F76" s="50"/>
      <c r="G76" s="50" t="s">
        <v>345</v>
      </c>
      <c r="H76" s="58">
        <v>10</v>
      </c>
      <c r="I76" s="59">
        <v>10</v>
      </c>
      <c r="K76" s="37"/>
      <c r="L76" s="37"/>
      <c r="M76" s="37"/>
      <c r="N76" s="37"/>
      <c r="O76" s="37"/>
      <c r="P76" s="37"/>
      <c r="Q76" s="37"/>
      <c r="R76" s="37"/>
    </row>
    <row r="77" spans="1:18" s="36" customFormat="1" ht="10.199999999999999" x14ac:dyDescent="0.2">
      <c r="A77" s="50"/>
      <c r="B77" s="57"/>
      <c r="C77" s="57"/>
      <c r="D77" s="52"/>
      <c r="E77" s="50"/>
      <c r="F77" s="50"/>
      <c r="G77" s="50"/>
      <c r="H77" s="58"/>
      <c r="I77" s="35"/>
      <c r="K77" s="37"/>
      <c r="L77" s="37"/>
      <c r="M77" s="37"/>
      <c r="N77" s="37"/>
      <c r="O77" s="37"/>
      <c r="P77" s="37"/>
      <c r="Q77" s="37"/>
      <c r="R77" s="37"/>
    </row>
    <row r="78" spans="1:18" s="36" customFormat="1" ht="10.199999999999999" x14ac:dyDescent="0.2">
      <c r="A78" s="50"/>
      <c r="B78" s="57"/>
      <c r="C78" s="57"/>
      <c r="D78" s="52"/>
      <c r="E78" s="50"/>
      <c r="F78" s="50"/>
      <c r="G78" s="50"/>
      <c r="H78" s="58"/>
      <c r="I78" s="35"/>
      <c r="K78" s="37"/>
      <c r="L78" s="37"/>
      <c r="M78" s="37"/>
      <c r="N78" s="37"/>
      <c r="O78" s="37"/>
      <c r="P78" s="37"/>
      <c r="Q78" s="37"/>
      <c r="R78" s="37"/>
    </row>
    <row r="79" spans="1:18" s="36" customFormat="1" ht="10.199999999999999" x14ac:dyDescent="0.2">
      <c r="A79" s="50"/>
      <c r="B79" s="57"/>
      <c r="C79" s="57"/>
      <c r="D79" s="52"/>
      <c r="E79" s="50"/>
      <c r="F79" s="50"/>
      <c r="G79" s="50"/>
      <c r="H79" s="58"/>
      <c r="I79" s="35"/>
      <c r="K79" s="37"/>
      <c r="L79" s="37"/>
      <c r="M79" s="37"/>
      <c r="N79" s="37"/>
      <c r="O79" s="37"/>
      <c r="P79" s="37"/>
      <c r="Q79" s="37"/>
      <c r="R79" s="37"/>
    </row>
    <row r="80" spans="1:18" s="36" customFormat="1" ht="10.199999999999999" x14ac:dyDescent="0.2">
      <c r="A80" s="50"/>
      <c r="B80" s="57"/>
      <c r="C80" s="57"/>
      <c r="D80" s="52"/>
      <c r="E80" s="50"/>
      <c r="F80" s="50"/>
      <c r="G80" s="50"/>
      <c r="H80" s="58"/>
      <c r="I80" s="35"/>
      <c r="K80" s="37"/>
      <c r="L80" s="37"/>
      <c r="M80" s="37"/>
      <c r="N80" s="37"/>
      <c r="O80" s="37"/>
      <c r="P80" s="37"/>
      <c r="Q80" s="37"/>
      <c r="R80" s="37"/>
    </row>
    <row r="81" spans="1:18" s="36" customFormat="1" ht="10.199999999999999" x14ac:dyDescent="0.2">
      <c r="A81" s="50"/>
      <c r="B81" s="57"/>
      <c r="C81" s="57"/>
      <c r="D81" s="52"/>
      <c r="E81" s="50"/>
      <c r="F81" s="50"/>
      <c r="G81" s="50"/>
      <c r="H81" s="58"/>
      <c r="I81" s="35"/>
      <c r="K81" s="37"/>
      <c r="L81" s="37"/>
      <c r="M81" s="37"/>
      <c r="N81" s="37"/>
      <c r="O81" s="37"/>
      <c r="P81" s="37"/>
      <c r="Q81" s="37"/>
      <c r="R81" s="37"/>
    </row>
    <row r="82" spans="1:18" s="36" customFormat="1" ht="10.199999999999999" x14ac:dyDescent="0.2">
      <c r="A82" s="50"/>
      <c r="B82" s="57"/>
      <c r="C82" s="57"/>
      <c r="D82" s="52"/>
      <c r="E82" s="50"/>
      <c r="F82" s="50"/>
      <c r="G82" s="50"/>
      <c r="H82" s="58"/>
      <c r="I82" s="35"/>
      <c r="K82" s="37"/>
      <c r="L82" s="37"/>
      <c r="M82" s="37"/>
      <c r="N82" s="37"/>
      <c r="O82" s="37"/>
      <c r="P82" s="37"/>
      <c r="Q82" s="37"/>
      <c r="R82" s="37"/>
    </row>
    <row r="83" spans="1:18" s="36" customFormat="1" ht="10.199999999999999" x14ac:dyDescent="0.2">
      <c r="A83" s="50"/>
      <c r="B83" s="57"/>
      <c r="C83" s="57"/>
      <c r="D83" s="52"/>
      <c r="E83" s="50"/>
      <c r="F83" s="50"/>
      <c r="G83" s="50"/>
      <c r="H83" s="58"/>
      <c r="I83" s="35"/>
      <c r="K83" s="37"/>
      <c r="L83" s="37"/>
      <c r="M83" s="37"/>
      <c r="N83" s="37"/>
      <c r="O83" s="37"/>
      <c r="P83" s="37"/>
      <c r="Q83" s="37"/>
      <c r="R83" s="37"/>
    </row>
    <row r="84" spans="1:18" s="36" customFormat="1" ht="10.199999999999999" x14ac:dyDescent="0.2">
      <c r="A84" s="50"/>
      <c r="B84" s="57"/>
      <c r="C84" s="57"/>
      <c r="D84" s="52"/>
      <c r="E84" s="50"/>
      <c r="F84" s="50"/>
      <c r="G84" s="50"/>
      <c r="H84" s="58"/>
      <c r="I84" s="35"/>
      <c r="K84" s="37"/>
      <c r="L84" s="37"/>
      <c r="M84" s="37"/>
      <c r="N84" s="37"/>
      <c r="O84" s="37"/>
      <c r="P84" s="37"/>
      <c r="Q84" s="37"/>
      <c r="R84" s="37"/>
    </row>
    <row r="85" spans="1:18" s="36" customFormat="1" ht="10.199999999999999" x14ac:dyDescent="0.2">
      <c r="A85" s="50"/>
      <c r="B85" s="57"/>
      <c r="C85" s="57"/>
      <c r="D85" s="52"/>
      <c r="E85" s="50"/>
      <c r="F85" s="50"/>
      <c r="G85" s="50"/>
      <c r="H85" s="58"/>
      <c r="I85" s="35"/>
      <c r="K85" s="37"/>
      <c r="L85" s="37"/>
      <c r="M85" s="37"/>
      <c r="N85" s="37"/>
      <c r="O85" s="37"/>
      <c r="P85" s="37"/>
      <c r="Q85" s="37"/>
      <c r="R85" s="37"/>
    </row>
    <row r="86" spans="1:18" s="36" customFormat="1" ht="10.199999999999999" x14ac:dyDescent="0.2">
      <c r="A86" s="50"/>
      <c r="B86" s="57"/>
      <c r="C86" s="57"/>
      <c r="D86" s="52"/>
      <c r="E86" s="50"/>
      <c r="F86" s="50"/>
      <c r="G86" s="50"/>
      <c r="H86" s="58"/>
      <c r="I86" s="35"/>
      <c r="K86" s="37"/>
      <c r="L86" s="37"/>
      <c r="M86" s="37"/>
      <c r="N86" s="37"/>
      <c r="O86" s="37"/>
      <c r="P86" s="37"/>
      <c r="Q86" s="37"/>
      <c r="R86" s="37"/>
    </row>
    <row r="87" spans="1:18" s="36" customFormat="1" ht="10.199999999999999" x14ac:dyDescent="0.2">
      <c r="A87" s="50"/>
      <c r="B87" s="57"/>
      <c r="C87" s="57"/>
      <c r="D87" s="52"/>
      <c r="E87" s="50"/>
      <c r="F87" s="50"/>
      <c r="G87" s="50"/>
      <c r="H87" s="58"/>
      <c r="I87" s="35"/>
      <c r="K87" s="37"/>
      <c r="L87" s="37"/>
      <c r="M87" s="37"/>
      <c r="N87" s="37"/>
      <c r="O87" s="37"/>
      <c r="P87" s="37"/>
      <c r="Q87" s="37"/>
      <c r="R87" s="37"/>
    </row>
    <row r="88" spans="1:18" s="36" customFormat="1" ht="10.199999999999999" x14ac:dyDescent="0.2">
      <c r="A88" s="50"/>
      <c r="B88" s="57"/>
      <c r="C88" s="57"/>
      <c r="D88" s="52"/>
      <c r="E88" s="50"/>
      <c r="F88" s="50"/>
      <c r="G88" s="50"/>
      <c r="H88" s="58"/>
      <c r="I88" s="35"/>
      <c r="K88" s="37"/>
      <c r="L88" s="37"/>
      <c r="M88" s="37"/>
      <c r="N88" s="37"/>
      <c r="O88" s="37"/>
      <c r="P88" s="37"/>
      <c r="Q88" s="37"/>
      <c r="R88" s="37"/>
    </row>
    <row r="89" spans="1:18" s="36" customFormat="1" ht="10.199999999999999" x14ac:dyDescent="0.2">
      <c r="A89" s="50"/>
      <c r="B89" s="57"/>
      <c r="C89" s="57"/>
      <c r="D89" s="52"/>
      <c r="E89" s="50"/>
      <c r="F89" s="50"/>
      <c r="G89" s="50"/>
      <c r="H89" s="58"/>
      <c r="I89" s="35"/>
      <c r="K89" s="37"/>
      <c r="L89" s="37"/>
      <c r="M89" s="37"/>
      <c r="N89" s="37"/>
      <c r="O89" s="37"/>
      <c r="P89" s="37"/>
      <c r="Q89" s="37"/>
      <c r="R89" s="37"/>
    </row>
    <row r="90" spans="1:18" s="36" customFormat="1" ht="10.199999999999999" x14ac:dyDescent="0.2">
      <c r="A90" s="50"/>
      <c r="B90" s="57"/>
      <c r="C90" s="57"/>
      <c r="D90" s="52"/>
      <c r="E90" s="50"/>
      <c r="F90" s="50"/>
      <c r="G90" s="50"/>
      <c r="H90" s="58"/>
      <c r="I90" s="35"/>
      <c r="K90" s="37"/>
      <c r="L90" s="37"/>
      <c r="M90" s="37"/>
      <c r="N90" s="37"/>
      <c r="O90" s="37"/>
      <c r="P90" s="37"/>
      <c r="Q90" s="37"/>
      <c r="R90" s="37"/>
    </row>
    <row r="91" spans="1:18" s="36" customFormat="1" ht="10.199999999999999" x14ac:dyDescent="0.2">
      <c r="A91" s="50"/>
      <c r="B91" s="57"/>
      <c r="C91" s="57"/>
      <c r="D91" s="52"/>
      <c r="E91" s="50"/>
      <c r="F91" s="50"/>
      <c r="G91" s="50"/>
      <c r="H91" s="58"/>
      <c r="I91" s="35"/>
      <c r="K91" s="37"/>
      <c r="L91" s="37"/>
      <c r="M91" s="37"/>
      <c r="N91" s="37"/>
      <c r="O91" s="37"/>
      <c r="P91" s="37"/>
      <c r="Q91" s="37"/>
      <c r="R91" s="37"/>
    </row>
    <row r="92" spans="1:18" s="36" customFormat="1" ht="10.199999999999999" x14ac:dyDescent="0.2">
      <c r="A92" s="50"/>
      <c r="B92" s="57"/>
      <c r="C92" s="57"/>
      <c r="D92" s="52"/>
      <c r="E92" s="50"/>
      <c r="F92" s="50"/>
      <c r="G92" s="50"/>
      <c r="H92" s="58"/>
      <c r="I92" s="35"/>
      <c r="K92" s="37"/>
      <c r="L92" s="37"/>
      <c r="M92" s="37"/>
      <c r="N92" s="37"/>
      <c r="O92" s="37"/>
      <c r="P92" s="37"/>
      <c r="Q92" s="37"/>
      <c r="R92" s="37"/>
    </row>
    <row r="93" spans="1:18" s="36" customFormat="1" ht="10.199999999999999" x14ac:dyDescent="0.2">
      <c r="A93" s="50"/>
      <c r="B93" s="57"/>
      <c r="C93" s="57"/>
      <c r="D93" s="52"/>
      <c r="E93" s="50"/>
      <c r="F93" s="50"/>
      <c r="G93" s="50"/>
      <c r="H93" s="58"/>
      <c r="I93" s="35"/>
      <c r="K93" s="37"/>
      <c r="L93" s="37"/>
      <c r="M93" s="37"/>
      <c r="N93" s="37"/>
      <c r="O93" s="37"/>
      <c r="P93" s="37"/>
      <c r="Q93" s="37"/>
      <c r="R93" s="37"/>
    </row>
    <row r="94" spans="1:18" s="36" customFormat="1" ht="10.199999999999999" x14ac:dyDescent="0.2">
      <c r="A94" s="50"/>
      <c r="B94" s="57"/>
      <c r="C94" s="57"/>
      <c r="D94" s="52"/>
      <c r="E94" s="50"/>
      <c r="F94" s="50"/>
      <c r="G94" s="50"/>
      <c r="H94" s="58"/>
      <c r="I94" s="35"/>
      <c r="K94" s="37"/>
      <c r="L94" s="37"/>
      <c r="M94" s="37"/>
      <c r="N94" s="37"/>
      <c r="O94" s="37"/>
      <c r="P94" s="37"/>
      <c r="Q94" s="37"/>
      <c r="R94" s="37"/>
    </row>
    <row r="95" spans="1:18" s="36" customFormat="1" ht="10.199999999999999" x14ac:dyDescent="0.2">
      <c r="A95" s="50"/>
      <c r="B95" s="57"/>
      <c r="C95" s="57"/>
      <c r="D95" s="52"/>
      <c r="E95" s="50"/>
      <c r="F95" s="50"/>
      <c r="G95" s="50"/>
      <c r="H95" s="58"/>
      <c r="I95" s="35"/>
      <c r="K95" s="37"/>
      <c r="L95" s="37"/>
      <c r="M95" s="37"/>
      <c r="N95" s="37"/>
      <c r="O95" s="37"/>
      <c r="P95" s="37"/>
      <c r="Q95" s="37"/>
      <c r="R95" s="37"/>
    </row>
    <row r="96" spans="1:18" s="36" customFormat="1" ht="10.199999999999999" x14ac:dyDescent="0.2">
      <c r="A96" s="50"/>
      <c r="B96" s="57"/>
      <c r="C96" s="57"/>
      <c r="D96" s="52"/>
      <c r="E96" s="50"/>
      <c r="F96" s="50"/>
      <c r="G96" s="50"/>
      <c r="H96" s="58"/>
      <c r="I96" s="35"/>
      <c r="K96" s="37"/>
      <c r="L96" s="37"/>
      <c r="M96" s="37"/>
      <c r="N96" s="37"/>
      <c r="O96" s="37"/>
      <c r="P96" s="37"/>
      <c r="Q96" s="37"/>
      <c r="R96" s="37"/>
    </row>
    <row r="97" spans="1:18" s="36" customFormat="1" ht="10.199999999999999" x14ac:dyDescent="0.2">
      <c r="A97" s="50"/>
      <c r="B97" s="57"/>
      <c r="C97" s="57"/>
      <c r="D97" s="52"/>
      <c r="E97" s="50"/>
      <c r="F97" s="50"/>
      <c r="G97" s="50"/>
      <c r="H97" s="58"/>
      <c r="I97" s="35"/>
      <c r="K97" s="37"/>
      <c r="L97" s="37"/>
      <c r="M97" s="37"/>
      <c r="N97" s="37"/>
      <c r="O97" s="37"/>
      <c r="P97" s="37"/>
      <c r="Q97" s="37"/>
      <c r="R97" s="37"/>
    </row>
    <row r="98" spans="1:18" s="36" customFormat="1" ht="10.199999999999999" x14ac:dyDescent="0.2">
      <c r="A98" s="50"/>
      <c r="B98" s="57"/>
      <c r="C98" s="57"/>
      <c r="D98" s="52"/>
      <c r="E98" s="50"/>
      <c r="F98" s="50"/>
      <c r="G98" s="50"/>
      <c r="H98" s="58"/>
      <c r="I98" s="35"/>
      <c r="K98" s="37"/>
      <c r="L98" s="37"/>
      <c r="M98" s="37"/>
      <c r="N98" s="37"/>
      <c r="O98" s="37"/>
      <c r="P98" s="37"/>
      <c r="Q98" s="37"/>
      <c r="R98" s="37"/>
    </row>
    <row r="99" spans="1:18" s="36" customFormat="1" ht="10.199999999999999" x14ac:dyDescent="0.2">
      <c r="A99" s="50"/>
      <c r="B99" s="57"/>
      <c r="C99" s="57"/>
      <c r="D99" s="52"/>
      <c r="E99" s="50"/>
      <c r="F99" s="50"/>
      <c r="G99" s="50"/>
      <c r="H99" s="58"/>
      <c r="I99" s="35"/>
      <c r="K99" s="37"/>
      <c r="L99" s="37"/>
      <c r="M99" s="37"/>
      <c r="N99" s="37"/>
      <c r="O99" s="37"/>
      <c r="P99" s="37"/>
      <c r="Q99" s="37"/>
      <c r="R99" s="37"/>
    </row>
    <row r="100" spans="1:18" s="36" customFormat="1" ht="10.199999999999999" x14ac:dyDescent="0.2">
      <c r="A100" s="50"/>
      <c r="B100" s="57"/>
      <c r="C100" s="57"/>
      <c r="D100" s="52"/>
      <c r="E100" s="50"/>
      <c r="F100" s="50"/>
      <c r="G100" s="50"/>
      <c r="H100" s="58"/>
      <c r="I100" s="35"/>
      <c r="K100" s="37"/>
      <c r="L100" s="37"/>
      <c r="M100" s="37"/>
      <c r="N100" s="37"/>
      <c r="O100" s="37"/>
      <c r="P100" s="37"/>
      <c r="Q100" s="37"/>
      <c r="R100" s="37"/>
    </row>
    <row r="101" spans="1:18" s="36" customFormat="1" ht="10.199999999999999" x14ac:dyDescent="0.2">
      <c r="A101" s="50"/>
      <c r="B101" s="57"/>
      <c r="C101" s="57"/>
      <c r="D101" s="52"/>
      <c r="E101" s="50"/>
      <c r="F101" s="50"/>
      <c r="G101" s="50"/>
      <c r="H101" s="58"/>
      <c r="I101" s="35"/>
      <c r="K101" s="37"/>
      <c r="L101" s="37"/>
      <c r="M101" s="37"/>
      <c r="N101" s="37"/>
      <c r="O101" s="37"/>
      <c r="P101" s="37"/>
      <c r="Q101" s="37"/>
      <c r="R101" s="37"/>
    </row>
    <row r="102" spans="1:18" s="36" customFormat="1" ht="10.199999999999999" x14ac:dyDescent="0.2">
      <c r="A102" s="50"/>
      <c r="B102" s="57"/>
      <c r="C102" s="57"/>
      <c r="D102" s="52"/>
      <c r="E102" s="50"/>
      <c r="F102" s="50"/>
      <c r="G102" s="50"/>
      <c r="H102" s="58"/>
      <c r="I102" s="35"/>
      <c r="K102" s="37"/>
      <c r="L102" s="37"/>
      <c r="M102" s="37"/>
      <c r="N102" s="37"/>
      <c r="O102" s="37"/>
      <c r="P102" s="37"/>
      <c r="Q102" s="37"/>
      <c r="R102" s="37"/>
    </row>
    <row r="103" spans="1:18" s="36" customFormat="1" ht="10.199999999999999" x14ac:dyDescent="0.2">
      <c r="A103" s="50"/>
      <c r="B103" s="57"/>
      <c r="C103" s="57"/>
      <c r="D103" s="52"/>
      <c r="E103" s="50"/>
      <c r="F103" s="50"/>
      <c r="G103" s="50"/>
      <c r="H103" s="58"/>
      <c r="I103" s="35"/>
      <c r="K103" s="37"/>
      <c r="L103" s="37"/>
      <c r="M103" s="37"/>
      <c r="N103" s="37"/>
      <c r="O103" s="37"/>
      <c r="P103" s="37"/>
      <c r="Q103" s="37"/>
      <c r="R103" s="37"/>
    </row>
    <row r="104" spans="1:18" s="36" customFormat="1" ht="10.199999999999999" x14ac:dyDescent="0.2">
      <c r="A104" s="50"/>
      <c r="B104" s="57"/>
      <c r="C104" s="57"/>
      <c r="D104" s="52"/>
      <c r="E104" s="50"/>
      <c r="F104" s="50"/>
      <c r="G104" s="50"/>
      <c r="H104" s="58"/>
      <c r="I104" s="35"/>
      <c r="K104" s="37"/>
      <c r="L104" s="37"/>
      <c r="M104" s="37"/>
      <c r="N104" s="37"/>
      <c r="O104" s="37"/>
      <c r="P104" s="37"/>
      <c r="Q104" s="37"/>
      <c r="R104" s="37"/>
    </row>
    <row r="105" spans="1:18" s="36" customFormat="1" ht="10.199999999999999" x14ac:dyDescent="0.2">
      <c r="A105" s="50"/>
      <c r="B105" s="57"/>
      <c r="C105" s="57"/>
      <c r="D105" s="52"/>
      <c r="E105" s="50"/>
      <c r="F105" s="50"/>
      <c r="G105" s="50"/>
      <c r="H105" s="58"/>
      <c r="I105" s="35"/>
      <c r="K105" s="37"/>
      <c r="L105" s="37"/>
      <c r="M105" s="37"/>
      <c r="N105" s="37"/>
      <c r="O105" s="37"/>
      <c r="P105" s="37"/>
      <c r="Q105" s="37"/>
      <c r="R105" s="37"/>
    </row>
    <row r="106" spans="1:18" s="36" customFormat="1" ht="10.199999999999999" x14ac:dyDescent="0.2">
      <c r="A106" s="50"/>
      <c r="B106" s="57"/>
      <c r="C106" s="57"/>
      <c r="D106" s="52"/>
      <c r="E106" s="50"/>
      <c r="F106" s="50"/>
      <c r="G106" s="50"/>
      <c r="H106" s="58"/>
      <c r="I106" s="35"/>
      <c r="K106" s="37"/>
      <c r="L106" s="37"/>
      <c r="M106" s="37"/>
      <c r="N106" s="37"/>
      <c r="O106" s="37"/>
      <c r="P106" s="37"/>
      <c r="Q106" s="37"/>
      <c r="R106" s="37"/>
    </row>
    <row r="107" spans="1:18" s="36" customFormat="1" ht="10.199999999999999" x14ac:dyDescent="0.2">
      <c r="A107" s="50"/>
      <c r="B107" s="57"/>
      <c r="C107" s="57"/>
      <c r="D107" s="52"/>
      <c r="E107" s="50"/>
      <c r="F107" s="50"/>
      <c r="G107" s="50"/>
      <c r="H107" s="58"/>
      <c r="I107" s="35"/>
      <c r="K107" s="37"/>
      <c r="L107" s="37"/>
      <c r="M107" s="37"/>
      <c r="N107" s="37"/>
      <c r="O107" s="37"/>
      <c r="P107" s="37"/>
      <c r="Q107" s="37"/>
      <c r="R107" s="37"/>
    </row>
    <row r="108" spans="1:18" s="36" customFormat="1" ht="10.199999999999999" x14ac:dyDescent="0.2">
      <c r="A108" s="50"/>
      <c r="B108" s="57"/>
      <c r="C108" s="57"/>
      <c r="D108" s="52"/>
      <c r="E108" s="50"/>
      <c r="F108" s="50"/>
      <c r="G108" s="50"/>
      <c r="H108" s="58"/>
      <c r="I108" s="35"/>
      <c r="K108" s="37"/>
      <c r="L108" s="37"/>
      <c r="M108" s="37"/>
      <c r="N108" s="37"/>
      <c r="O108" s="37"/>
      <c r="P108" s="37"/>
      <c r="Q108" s="37"/>
      <c r="R108" s="37"/>
    </row>
    <row r="109" spans="1:18" s="36" customFormat="1" ht="10.199999999999999" x14ac:dyDescent="0.2">
      <c r="A109" s="50"/>
      <c r="B109" s="57"/>
      <c r="C109" s="57"/>
      <c r="D109" s="52"/>
      <c r="E109" s="50"/>
      <c r="F109" s="50"/>
      <c r="G109" s="50"/>
      <c r="H109" s="58"/>
      <c r="I109" s="35"/>
      <c r="K109" s="37"/>
      <c r="L109" s="37"/>
      <c r="M109" s="37"/>
      <c r="N109" s="37"/>
      <c r="O109" s="37"/>
      <c r="P109" s="37"/>
      <c r="Q109" s="37"/>
      <c r="R109" s="37"/>
    </row>
    <row r="110" spans="1:18" s="36" customFormat="1" ht="10.199999999999999" x14ac:dyDescent="0.2">
      <c r="A110" s="50"/>
      <c r="B110" s="57"/>
      <c r="C110" s="57"/>
      <c r="D110" s="52"/>
      <c r="E110" s="50"/>
      <c r="F110" s="50"/>
      <c r="G110" s="50"/>
      <c r="H110" s="58"/>
      <c r="I110" s="35"/>
      <c r="K110" s="37"/>
      <c r="L110" s="37"/>
      <c r="M110" s="37"/>
      <c r="N110" s="37"/>
      <c r="O110" s="37"/>
      <c r="P110" s="37"/>
      <c r="Q110" s="37"/>
      <c r="R110" s="37"/>
    </row>
    <row r="111" spans="1:18" s="36" customFormat="1" ht="10.199999999999999" x14ac:dyDescent="0.2">
      <c r="A111" s="50"/>
      <c r="B111" s="57"/>
      <c r="C111" s="57"/>
      <c r="D111" s="52"/>
      <c r="E111" s="50"/>
      <c r="F111" s="50"/>
      <c r="G111" s="50"/>
      <c r="H111" s="58"/>
      <c r="I111" s="35"/>
      <c r="K111" s="37"/>
      <c r="L111" s="37"/>
      <c r="M111" s="37"/>
      <c r="N111" s="37"/>
      <c r="O111" s="37"/>
      <c r="P111" s="37"/>
      <c r="Q111" s="37"/>
      <c r="R111" s="37"/>
    </row>
    <row r="112" spans="1:18" s="36" customFormat="1" ht="10.199999999999999" x14ac:dyDescent="0.2">
      <c r="A112" s="50"/>
      <c r="B112" s="57"/>
      <c r="C112" s="57"/>
      <c r="D112" s="52"/>
      <c r="E112" s="50"/>
      <c r="F112" s="50"/>
      <c r="G112" s="50"/>
      <c r="H112" s="58"/>
      <c r="I112" s="35"/>
      <c r="K112" s="37"/>
      <c r="L112" s="37"/>
      <c r="M112" s="37"/>
      <c r="N112" s="37"/>
      <c r="O112" s="37"/>
      <c r="P112" s="37"/>
      <c r="Q112" s="37"/>
      <c r="R112" s="37"/>
    </row>
    <row r="113" spans="1:18" s="36" customFormat="1" ht="10.199999999999999" x14ac:dyDescent="0.2">
      <c r="A113" s="50"/>
      <c r="B113" s="57"/>
      <c r="C113" s="57"/>
      <c r="D113" s="52"/>
      <c r="E113" s="50"/>
      <c r="F113" s="50"/>
      <c r="G113" s="50"/>
      <c r="H113" s="58"/>
      <c r="I113" s="35"/>
      <c r="K113" s="37"/>
      <c r="L113" s="37"/>
      <c r="M113" s="37"/>
      <c r="N113" s="37"/>
      <c r="O113" s="37"/>
      <c r="P113" s="37"/>
      <c r="Q113" s="37"/>
      <c r="R113" s="37"/>
    </row>
    <row r="114" spans="1:18" s="36" customFormat="1" ht="10.199999999999999" x14ac:dyDescent="0.2">
      <c r="A114" s="50"/>
      <c r="B114" s="57"/>
      <c r="C114" s="57"/>
      <c r="D114" s="52"/>
      <c r="E114" s="50"/>
      <c r="F114" s="50"/>
      <c r="G114" s="50"/>
      <c r="H114" s="58"/>
      <c r="I114" s="35"/>
      <c r="K114" s="37"/>
      <c r="L114" s="37"/>
      <c r="M114" s="37"/>
      <c r="N114" s="37"/>
      <c r="O114" s="37"/>
      <c r="P114" s="37"/>
      <c r="Q114" s="37"/>
      <c r="R114" s="37"/>
    </row>
    <row r="115" spans="1:18" s="36" customFormat="1" ht="10.199999999999999" x14ac:dyDescent="0.2">
      <c r="A115" s="50"/>
      <c r="B115" s="57"/>
      <c r="C115" s="57"/>
      <c r="D115" s="52"/>
      <c r="E115" s="50"/>
      <c r="F115" s="50"/>
      <c r="G115" s="50"/>
      <c r="H115" s="58"/>
      <c r="I115" s="35"/>
      <c r="K115" s="37"/>
      <c r="L115" s="37"/>
      <c r="M115" s="37"/>
      <c r="N115" s="37"/>
      <c r="O115" s="37"/>
      <c r="P115" s="37"/>
      <c r="Q115" s="37"/>
      <c r="R115" s="37"/>
    </row>
    <row r="116" spans="1:18" s="36" customFormat="1" ht="10.199999999999999" x14ac:dyDescent="0.2">
      <c r="A116" s="50"/>
      <c r="B116" s="57"/>
      <c r="C116" s="57"/>
      <c r="D116" s="52"/>
      <c r="E116" s="50"/>
      <c r="F116" s="50"/>
      <c r="G116" s="50"/>
      <c r="H116" s="58"/>
      <c r="I116" s="35"/>
      <c r="K116" s="37"/>
      <c r="L116" s="37"/>
      <c r="M116" s="37"/>
      <c r="N116" s="37"/>
      <c r="O116" s="37"/>
      <c r="P116" s="37"/>
      <c r="Q116" s="37"/>
      <c r="R116" s="37"/>
    </row>
    <row r="117" spans="1:18" s="36" customFormat="1" ht="10.199999999999999" x14ac:dyDescent="0.2">
      <c r="A117" s="50"/>
      <c r="B117" s="57"/>
      <c r="C117" s="57"/>
      <c r="D117" s="52"/>
      <c r="E117" s="50"/>
      <c r="F117" s="50"/>
      <c r="G117" s="50"/>
      <c r="H117" s="58"/>
      <c r="I117" s="35"/>
      <c r="K117" s="37"/>
      <c r="L117" s="37"/>
      <c r="M117" s="37"/>
      <c r="N117" s="37"/>
      <c r="O117" s="37"/>
      <c r="P117" s="37"/>
      <c r="Q117" s="37"/>
      <c r="R117" s="37"/>
    </row>
    <row r="118" spans="1:18" s="36" customFormat="1" ht="10.199999999999999" x14ac:dyDescent="0.2">
      <c r="A118" s="50"/>
      <c r="B118" s="57"/>
      <c r="C118" s="57"/>
      <c r="D118" s="52"/>
      <c r="E118" s="50"/>
      <c r="F118" s="50"/>
      <c r="G118" s="50"/>
      <c r="H118" s="58"/>
      <c r="I118" s="35"/>
      <c r="K118" s="37"/>
      <c r="L118" s="37"/>
      <c r="M118" s="37"/>
      <c r="N118" s="37"/>
      <c r="O118" s="37"/>
      <c r="P118" s="37"/>
      <c r="Q118" s="37"/>
      <c r="R118" s="37"/>
    </row>
    <row r="119" spans="1:18" s="36" customFormat="1" ht="10.199999999999999" x14ac:dyDescent="0.2">
      <c r="A119" s="50"/>
      <c r="B119" s="57"/>
      <c r="C119" s="57"/>
      <c r="D119" s="52"/>
      <c r="E119" s="50"/>
      <c r="F119" s="50"/>
      <c r="G119" s="50"/>
      <c r="H119" s="58"/>
      <c r="I119" s="35"/>
      <c r="K119" s="37"/>
      <c r="L119" s="37"/>
      <c r="M119" s="37"/>
      <c r="N119" s="37"/>
      <c r="O119" s="37"/>
      <c r="P119" s="37"/>
      <c r="Q119" s="37"/>
      <c r="R119" s="37"/>
    </row>
    <row r="120" spans="1:18" s="36" customFormat="1" ht="10.199999999999999" x14ac:dyDescent="0.2">
      <c r="A120" s="50"/>
      <c r="B120" s="57"/>
      <c r="C120" s="57"/>
      <c r="D120" s="52"/>
      <c r="E120" s="50"/>
      <c r="F120" s="50"/>
      <c r="G120" s="50"/>
      <c r="H120" s="58"/>
      <c r="I120" s="35"/>
      <c r="K120" s="37"/>
      <c r="L120" s="37"/>
      <c r="M120" s="37"/>
      <c r="N120" s="37"/>
      <c r="O120" s="37"/>
      <c r="P120" s="37"/>
      <c r="Q120" s="37"/>
      <c r="R120" s="37"/>
    </row>
    <row r="121" spans="1:18" s="36" customFormat="1" ht="10.199999999999999" x14ac:dyDescent="0.2">
      <c r="A121" s="50"/>
      <c r="B121" s="57"/>
      <c r="C121" s="57"/>
      <c r="D121" s="52"/>
      <c r="E121" s="50"/>
      <c r="F121" s="50"/>
      <c r="G121" s="50"/>
      <c r="H121" s="58"/>
      <c r="I121" s="35"/>
      <c r="K121" s="37"/>
      <c r="L121" s="37"/>
      <c r="M121" s="37"/>
      <c r="N121" s="37"/>
      <c r="O121" s="37"/>
      <c r="P121" s="37"/>
      <c r="Q121" s="37"/>
      <c r="R121" s="37"/>
    </row>
    <row r="122" spans="1:18" s="36" customFormat="1" ht="10.199999999999999" x14ac:dyDescent="0.2">
      <c r="A122" s="50"/>
      <c r="B122" s="57"/>
      <c r="C122" s="57"/>
      <c r="D122" s="52"/>
      <c r="E122" s="50"/>
      <c r="F122" s="50"/>
      <c r="G122" s="50"/>
      <c r="H122" s="58"/>
      <c r="I122" s="35"/>
      <c r="K122" s="37"/>
      <c r="L122" s="37"/>
      <c r="M122" s="37"/>
      <c r="N122" s="37"/>
      <c r="O122" s="37"/>
      <c r="P122" s="37"/>
      <c r="Q122" s="37"/>
      <c r="R122" s="37"/>
    </row>
    <row r="123" spans="1:18" s="36" customFormat="1" ht="10.199999999999999" x14ac:dyDescent="0.2">
      <c r="A123" s="50"/>
      <c r="B123" s="57"/>
      <c r="C123" s="57"/>
      <c r="D123" s="52"/>
      <c r="E123" s="50"/>
      <c r="F123" s="50"/>
      <c r="G123" s="50"/>
      <c r="H123" s="58"/>
      <c r="I123" s="35"/>
      <c r="K123" s="37"/>
      <c r="L123" s="37"/>
      <c r="M123" s="37"/>
      <c r="N123" s="37"/>
      <c r="O123" s="37"/>
      <c r="P123" s="37"/>
      <c r="Q123" s="37"/>
      <c r="R123" s="37"/>
    </row>
    <row r="124" spans="1:18" s="36" customFormat="1" ht="10.199999999999999" x14ac:dyDescent="0.2">
      <c r="A124" s="50"/>
      <c r="B124" s="57"/>
      <c r="C124" s="57"/>
      <c r="D124" s="52"/>
      <c r="E124" s="50"/>
      <c r="F124" s="50"/>
      <c r="G124" s="50"/>
      <c r="H124" s="58"/>
      <c r="I124" s="35"/>
      <c r="K124" s="37"/>
      <c r="L124" s="37"/>
      <c r="M124" s="37"/>
      <c r="N124" s="37"/>
      <c r="O124" s="37"/>
      <c r="P124" s="37"/>
      <c r="Q124" s="37"/>
      <c r="R124" s="37"/>
    </row>
    <row r="125" spans="1:18" s="36" customFormat="1" ht="10.199999999999999" x14ac:dyDescent="0.2">
      <c r="A125" s="50"/>
      <c r="B125" s="57"/>
      <c r="C125" s="57"/>
      <c r="D125" s="52"/>
      <c r="E125" s="50"/>
      <c r="F125" s="50"/>
      <c r="G125" s="50"/>
      <c r="H125" s="58"/>
      <c r="I125" s="35"/>
      <c r="K125" s="37"/>
      <c r="L125" s="37"/>
      <c r="M125" s="37"/>
      <c r="N125" s="37"/>
      <c r="O125" s="37"/>
      <c r="P125" s="37"/>
      <c r="Q125" s="37"/>
      <c r="R125" s="37"/>
    </row>
    <row r="126" spans="1:18" s="36" customFormat="1" ht="10.199999999999999" x14ac:dyDescent="0.2">
      <c r="A126" s="50"/>
      <c r="B126" s="57"/>
      <c r="C126" s="57"/>
      <c r="D126" s="52"/>
      <c r="E126" s="50"/>
      <c r="F126" s="50"/>
      <c r="G126" s="50"/>
      <c r="H126" s="58"/>
      <c r="I126" s="35"/>
      <c r="K126" s="37"/>
      <c r="L126" s="37"/>
      <c r="M126" s="37"/>
      <c r="N126" s="37"/>
      <c r="O126" s="37"/>
      <c r="P126" s="37"/>
      <c r="Q126" s="37"/>
      <c r="R126" s="37"/>
    </row>
    <row r="127" spans="1:18" s="36" customFormat="1" ht="10.199999999999999" x14ac:dyDescent="0.2">
      <c r="A127" s="50"/>
      <c r="B127" s="57"/>
      <c r="C127" s="57"/>
      <c r="D127" s="52"/>
      <c r="E127" s="50"/>
      <c r="F127" s="50"/>
      <c r="G127" s="50"/>
      <c r="H127" s="58"/>
      <c r="I127" s="35"/>
      <c r="K127" s="37"/>
      <c r="L127" s="37"/>
      <c r="M127" s="37"/>
      <c r="N127" s="37"/>
      <c r="O127" s="37"/>
      <c r="P127" s="37"/>
      <c r="Q127" s="37"/>
      <c r="R127" s="37"/>
    </row>
    <row r="128" spans="1:18" s="36" customFormat="1" ht="10.199999999999999" x14ac:dyDescent="0.2">
      <c r="A128" s="50"/>
      <c r="B128" s="57"/>
      <c r="C128" s="57"/>
      <c r="D128" s="52"/>
      <c r="E128" s="50"/>
      <c r="F128" s="50"/>
      <c r="G128" s="50"/>
      <c r="H128" s="58"/>
      <c r="I128" s="35"/>
      <c r="K128" s="37"/>
      <c r="L128" s="37"/>
      <c r="M128" s="37"/>
      <c r="N128" s="37"/>
      <c r="O128" s="37"/>
      <c r="P128" s="37"/>
      <c r="Q128" s="37"/>
      <c r="R128" s="37"/>
    </row>
    <row r="129" spans="1:18" s="36" customFormat="1" ht="10.199999999999999" x14ac:dyDescent="0.2">
      <c r="A129" s="50"/>
      <c r="B129" s="57"/>
      <c r="C129" s="57"/>
      <c r="D129" s="52"/>
      <c r="E129" s="50"/>
      <c r="F129" s="50"/>
      <c r="G129" s="50"/>
      <c r="H129" s="58"/>
      <c r="I129" s="35"/>
      <c r="K129" s="37"/>
      <c r="L129" s="37"/>
      <c r="M129" s="37"/>
      <c r="N129" s="37"/>
      <c r="O129" s="37"/>
      <c r="P129" s="37"/>
      <c r="Q129" s="37"/>
      <c r="R129" s="37"/>
    </row>
    <row r="130" spans="1:18" s="36" customFormat="1" ht="10.199999999999999" x14ac:dyDescent="0.2">
      <c r="A130" s="50"/>
      <c r="B130" s="57"/>
      <c r="C130" s="57"/>
      <c r="D130" s="52"/>
      <c r="E130" s="50"/>
      <c r="F130" s="50"/>
      <c r="G130" s="50"/>
      <c r="H130" s="58"/>
      <c r="I130" s="35"/>
      <c r="K130" s="37"/>
      <c r="L130" s="37"/>
      <c r="M130" s="37"/>
      <c r="N130" s="37"/>
      <c r="O130" s="37"/>
      <c r="P130" s="37"/>
      <c r="Q130" s="37"/>
      <c r="R130" s="37"/>
    </row>
    <row r="131" spans="1:18" s="36" customFormat="1" ht="10.199999999999999" x14ac:dyDescent="0.2">
      <c r="A131" s="50"/>
      <c r="B131" s="57"/>
      <c r="C131" s="57"/>
      <c r="D131" s="52"/>
      <c r="E131" s="50"/>
      <c r="F131" s="50"/>
      <c r="G131" s="50"/>
      <c r="H131" s="58"/>
      <c r="I131" s="35"/>
      <c r="K131" s="37"/>
      <c r="L131" s="37"/>
      <c r="M131" s="37"/>
      <c r="N131" s="37"/>
      <c r="O131" s="37"/>
      <c r="P131" s="37"/>
      <c r="Q131" s="37"/>
      <c r="R131" s="37"/>
    </row>
    <row r="132" spans="1:18" s="36" customFormat="1" ht="10.199999999999999" x14ac:dyDescent="0.2">
      <c r="A132" s="50"/>
      <c r="B132" s="57"/>
      <c r="C132" s="57"/>
      <c r="D132" s="52"/>
      <c r="E132" s="50"/>
      <c r="F132" s="50"/>
      <c r="G132" s="50"/>
      <c r="H132" s="58"/>
      <c r="I132" s="35"/>
      <c r="K132" s="37"/>
      <c r="L132" s="37"/>
      <c r="M132" s="37"/>
      <c r="N132" s="37"/>
      <c r="O132" s="37"/>
      <c r="P132" s="37"/>
      <c r="Q132" s="37"/>
      <c r="R132" s="37"/>
    </row>
    <row r="133" spans="1:18" s="36" customFormat="1" ht="10.199999999999999" x14ac:dyDescent="0.2">
      <c r="A133" s="50"/>
      <c r="B133" s="57"/>
      <c r="C133" s="57"/>
      <c r="D133" s="52"/>
      <c r="E133" s="50"/>
      <c r="F133" s="50"/>
      <c r="G133" s="50"/>
      <c r="H133" s="58"/>
      <c r="I133" s="35"/>
      <c r="K133" s="37"/>
      <c r="L133" s="37"/>
      <c r="M133" s="37"/>
      <c r="N133" s="37"/>
      <c r="O133" s="37"/>
      <c r="P133" s="37"/>
      <c r="Q133" s="37"/>
      <c r="R133" s="37"/>
    </row>
    <row r="134" spans="1:18" s="36" customFormat="1" ht="10.199999999999999" x14ac:dyDescent="0.2">
      <c r="A134" s="50"/>
      <c r="B134" s="57"/>
      <c r="C134" s="57"/>
      <c r="D134" s="52"/>
      <c r="E134" s="50"/>
      <c r="F134" s="50"/>
      <c r="G134" s="50"/>
      <c r="H134" s="58"/>
      <c r="I134" s="35"/>
      <c r="K134" s="37"/>
      <c r="L134" s="37"/>
      <c r="M134" s="37"/>
      <c r="N134" s="37"/>
      <c r="O134" s="37"/>
      <c r="P134" s="37"/>
      <c r="Q134" s="37"/>
      <c r="R134" s="37"/>
    </row>
    <row r="135" spans="1:18" s="36" customFormat="1" ht="10.199999999999999" x14ac:dyDescent="0.2">
      <c r="A135" s="50"/>
      <c r="B135" s="57"/>
      <c r="C135" s="57"/>
      <c r="D135" s="52"/>
      <c r="E135" s="50"/>
      <c r="F135" s="50"/>
      <c r="G135" s="50"/>
      <c r="H135" s="58"/>
      <c r="I135" s="35"/>
      <c r="K135" s="37"/>
      <c r="L135" s="37"/>
      <c r="M135" s="37"/>
      <c r="N135" s="37"/>
      <c r="O135" s="37"/>
      <c r="P135" s="37"/>
      <c r="Q135" s="37"/>
      <c r="R135" s="37"/>
    </row>
    <row r="136" spans="1:18" s="36" customFormat="1" ht="10.199999999999999" x14ac:dyDescent="0.2">
      <c r="A136" s="50"/>
      <c r="B136" s="57"/>
      <c r="C136" s="57"/>
      <c r="D136" s="52"/>
      <c r="E136" s="50"/>
      <c r="F136" s="50"/>
      <c r="G136" s="50"/>
      <c r="H136" s="58"/>
      <c r="I136" s="35"/>
      <c r="K136" s="37"/>
      <c r="L136" s="37"/>
      <c r="M136" s="37"/>
      <c r="N136" s="37"/>
      <c r="O136" s="37"/>
      <c r="P136" s="37"/>
      <c r="Q136" s="37"/>
      <c r="R136" s="37"/>
    </row>
    <row r="137" spans="1:18" s="36" customFormat="1" ht="10.199999999999999" x14ac:dyDescent="0.2">
      <c r="A137" s="50"/>
      <c r="B137" s="57"/>
      <c r="C137" s="57"/>
      <c r="D137" s="52"/>
      <c r="E137" s="50"/>
      <c r="F137" s="50"/>
      <c r="G137" s="50"/>
      <c r="H137" s="58"/>
      <c r="I137" s="35"/>
      <c r="K137" s="37"/>
      <c r="L137" s="37"/>
      <c r="M137" s="37"/>
      <c r="N137" s="37"/>
      <c r="O137" s="37"/>
      <c r="P137" s="37"/>
      <c r="Q137" s="37"/>
      <c r="R137" s="37"/>
    </row>
    <row r="138" spans="1:18" s="36" customFormat="1" ht="10.199999999999999" x14ac:dyDescent="0.2">
      <c r="A138" s="50"/>
      <c r="B138" s="57"/>
      <c r="C138" s="57"/>
      <c r="D138" s="52"/>
      <c r="E138" s="50"/>
      <c r="F138" s="50"/>
      <c r="G138" s="50"/>
      <c r="H138" s="58"/>
      <c r="I138" s="35"/>
      <c r="K138" s="37"/>
      <c r="L138" s="37"/>
      <c r="M138" s="37"/>
      <c r="N138" s="37"/>
      <c r="O138" s="37"/>
      <c r="P138" s="37"/>
      <c r="Q138" s="37"/>
      <c r="R138" s="37"/>
    </row>
    <row r="139" spans="1:18" s="36" customFormat="1" ht="10.199999999999999" x14ac:dyDescent="0.2">
      <c r="A139" s="50"/>
      <c r="B139" s="57"/>
      <c r="C139" s="57"/>
      <c r="D139" s="52"/>
      <c r="E139" s="50"/>
      <c r="F139" s="50"/>
      <c r="G139" s="50"/>
      <c r="H139" s="58"/>
      <c r="I139" s="35"/>
      <c r="K139" s="37"/>
      <c r="L139" s="37"/>
      <c r="M139" s="37"/>
      <c r="N139" s="37"/>
      <c r="O139" s="37"/>
      <c r="P139" s="37"/>
      <c r="Q139" s="37"/>
      <c r="R139" s="37"/>
    </row>
    <row r="140" spans="1:18" s="36" customFormat="1" ht="10.199999999999999" x14ac:dyDescent="0.2">
      <c r="A140" s="50"/>
      <c r="B140" s="57"/>
      <c r="C140" s="57"/>
      <c r="D140" s="52"/>
      <c r="E140" s="50"/>
      <c r="F140" s="50"/>
      <c r="G140" s="50"/>
      <c r="H140" s="58"/>
      <c r="I140" s="35"/>
      <c r="K140" s="37"/>
      <c r="L140" s="37"/>
      <c r="M140" s="37"/>
      <c r="N140" s="37"/>
      <c r="O140" s="37"/>
      <c r="P140" s="37"/>
      <c r="Q140" s="37"/>
      <c r="R140" s="37"/>
    </row>
    <row r="141" spans="1:18" s="36" customFormat="1" ht="10.199999999999999" x14ac:dyDescent="0.2">
      <c r="A141" s="50"/>
      <c r="B141" s="57"/>
      <c r="C141" s="57"/>
      <c r="D141" s="52"/>
      <c r="E141" s="50"/>
      <c r="F141" s="50"/>
      <c r="G141" s="50"/>
      <c r="H141" s="58"/>
      <c r="I141" s="35"/>
      <c r="K141" s="37"/>
      <c r="L141" s="37"/>
      <c r="M141" s="37"/>
      <c r="N141" s="37"/>
      <c r="O141" s="37"/>
      <c r="P141" s="37"/>
      <c r="Q141" s="37"/>
      <c r="R141" s="37"/>
    </row>
    <row r="142" spans="1:18" s="36" customFormat="1" ht="10.199999999999999" x14ac:dyDescent="0.2">
      <c r="A142" s="50"/>
      <c r="B142" s="57"/>
      <c r="C142" s="57"/>
      <c r="D142" s="52"/>
      <c r="E142" s="50"/>
      <c r="F142" s="50"/>
      <c r="G142" s="50"/>
      <c r="H142" s="58"/>
      <c r="I142" s="35"/>
      <c r="K142" s="37"/>
      <c r="L142" s="37"/>
      <c r="M142" s="37"/>
      <c r="N142" s="37"/>
      <c r="O142" s="37"/>
      <c r="P142" s="37"/>
      <c r="Q142" s="37"/>
      <c r="R142" s="37"/>
    </row>
    <row r="143" spans="1:18" s="36" customFormat="1" ht="10.199999999999999" x14ac:dyDescent="0.2">
      <c r="A143" s="50"/>
      <c r="B143" s="57"/>
      <c r="C143" s="57"/>
      <c r="D143" s="52"/>
      <c r="E143" s="50"/>
      <c r="F143" s="50"/>
      <c r="G143" s="50"/>
      <c r="H143" s="58"/>
      <c r="I143" s="35"/>
      <c r="K143" s="37"/>
      <c r="L143" s="37"/>
      <c r="M143" s="37"/>
      <c r="N143" s="37"/>
      <c r="O143" s="37"/>
      <c r="P143" s="37"/>
      <c r="Q143" s="37"/>
      <c r="R143" s="37"/>
    </row>
    <row r="144" spans="1:18" s="36" customFormat="1" ht="10.199999999999999" x14ac:dyDescent="0.2">
      <c r="A144" s="50"/>
      <c r="B144" s="57"/>
      <c r="C144" s="57"/>
      <c r="D144" s="52"/>
      <c r="E144" s="50"/>
      <c r="F144" s="50"/>
      <c r="G144" s="50"/>
      <c r="H144" s="58"/>
      <c r="I144" s="35"/>
      <c r="K144" s="37"/>
      <c r="L144" s="37"/>
      <c r="M144" s="37"/>
      <c r="N144" s="37"/>
      <c r="O144" s="37"/>
      <c r="P144" s="37"/>
      <c r="Q144" s="37"/>
      <c r="R144" s="37"/>
    </row>
    <row r="145" spans="1:18" s="36" customFormat="1" ht="10.199999999999999" x14ac:dyDescent="0.2">
      <c r="A145" s="50"/>
      <c r="B145" s="57"/>
      <c r="C145" s="57"/>
      <c r="D145" s="52"/>
      <c r="E145" s="50"/>
      <c r="F145" s="50"/>
      <c r="G145" s="50"/>
      <c r="H145" s="58"/>
      <c r="I145" s="35"/>
      <c r="K145" s="37"/>
      <c r="L145" s="37"/>
      <c r="M145" s="37"/>
      <c r="N145" s="37"/>
      <c r="O145" s="37"/>
      <c r="P145" s="37"/>
      <c r="Q145" s="37"/>
      <c r="R145" s="37"/>
    </row>
    <row r="146" spans="1:18" s="36" customFormat="1" ht="10.199999999999999" x14ac:dyDescent="0.2">
      <c r="A146" s="50"/>
      <c r="B146" s="57"/>
      <c r="C146" s="57"/>
      <c r="D146" s="52"/>
      <c r="E146" s="50"/>
      <c r="F146" s="50"/>
      <c r="G146" s="50"/>
      <c r="H146" s="58"/>
      <c r="I146" s="35"/>
      <c r="K146" s="37"/>
      <c r="L146" s="37"/>
      <c r="M146" s="37"/>
      <c r="N146" s="37"/>
      <c r="O146" s="37"/>
      <c r="P146" s="37"/>
      <c r="Q146" s="37"/>
      <c r="R146" s="37"/>
    </row>
    <row r="147" spans="1:18" s="36" customFormat="1" ht="10.199999999999999" x14ac:dyDescent="0.2">
      <c r="A147" s="50"/>
      <c r="B147" s="57"/>
      <c r="C147" s="57"/>
      <c r="D147" s="52"/>
      <c r="E147" s="50"/>
      <c r="F147" s="50"/>
      <c r="G147" s="50"/>
      <c r="H147" s="58"/>
      <c r="I147" s="35"/>
      <c r="K147" s="37"/>
      <c r="L147" s="37"/>
      <c r="M147" s="37"/>
      <c r="N147" s="37"/>
      <c r="O147" s="37"/>
      <c r="P147" s="37"/>
      <c r="Q147" s="37"/>
      <c r="R147" s="37"/>
    </row>
    <row r="148" spans="1:18" s="36" customFormat="1" ht="10.199999999999999" x14ac:dyDescent="0.2">
      <c r="A148" s="50"/>
      <c r="B148" s="57"/>
      <c r="C148" s="57"/>
      <c r="D148" s="52"/>
      <c r="E148" s="50"/>
      <c r="F148" s="50"/>
      <c r="G148" s="50"/>
      <c r="H148" s="58"/>
      <c r="I148" s="35"/>
      <c r="K148" s="37"/>
      <c r="L148" s="37"/>
      <c r="M148" s="37"/>
      <c r="N148" s="37"/>
      <c r="O148" s="37"/>
      <c r="P148" s="37"/>
      <c r="Q148" s="37"/>
      <c r="R148" s="37"/>
    </row>
    <row r="149" spans="1:18" s="36" customFormat="1" ht="10.199999999999999" x14ac:dyDescent="0.2">
      <c r="A149" s="50"/>
      <c r="B149" s="57"/>
      <c r="C149" s="57"/>
      <c r="D149" s="52"/>
      <c r="E149" s="50"/>
      <c r="F149" s="50"/>
      <c r="G149" s="50"/>
      <c r="H149" s="58"/>
      <c r="I149" s="35"/>
      <c r="K149" s="37"/>
      <c r="L149" s="37"/>
      <c r="M149" s="37"/>
      <c r="N149" s="37"/>
      <c r="O149" s="37"/>
      <c r="P149" s="37"/>
      <c r="Q149" s="37"/>
      <c r="R149" s="37"/>
    </row>
    <row r="150" spans="1:18" s="36" customFormat="1" ht="10.199999999999999" x14ac:dyDescent="0.2">
      <c r="A150" s="50"/>
      <c r="B150" s="57"/>
      <c r="C150" s="57"/>
      <c r="D150" s="52"/>
      <c r="E150" s="50"/>
      <c r="F150" s="50"/>
      <c r="G150" s="50"/>
      <c r="H150" s="58"/>
      <c r="I150" s="35"/>
      <c r="K150" s="37"/>
      <c r="L150" s="37"/>
      <c r="M150" s="37"/>
      <c r="N150" s="37"/>
      <c r="O150" s="37"/>
      <c r="P150" s="37"/>
      <c r="Q150" s="37"/>
      <c r="R150" s="37"/>
    </row>
    <row r="151" spans="1:18" s="36" customFormat="1" ht="10.199999999999999" x14ac:dyDescent="0.2">
      <c r="A151" s="50"/>
      <c r="B151" s="57"/>
      <c r="C151" s="57"/>
      <c r="D151" s="52"/>
      <c r="E151" s="50"/>
      <c r="F151" s="50"/>
      <c r="G151" s="50"/>
      <c r="H151" s="58"/>
      <c r="I151" s="35"/>
      <c r="K151" s="37"/>
      <c r="L151" s="37"/>
      <c r="M151" s="37"/>
      <c r="N151" s="37"/>
      <c r="O151" s="37"/>
      <c r="P151" s="37"/>
      <c r="Q151" s="37"/>
      <c r="R151" s="37"/>
    </row>
    <row r="152" spans="1:18" s="36" customFormat="1" ht="10.199999999999999" x14ac:dyDescent="0.2">
      <c r="A152" s="50"/>
      <c r="B152" s="57"/>
      <c r="C152" s="57"/>
      <c r="D152" s="52"/>
      <c r="E152" s="50"/>
      <c r="F152" s="50"/>
      <c r="G152" s="50"/>
      <c r="H152" s="58"/>
      <c r="I152" s="35"/>
      <c r="K152" s="37"/>
      <c r="L152" s="37"/>
      <c r="M152" s="37"/>
      <c r="N152" s="37"/>
      <c r="O152" s="37"/>
      <c r="P152" s="37"/>
      <c r="Q152" s="37"/>
      <c r="R152" s="37"/>
    </row>
    <row r="153" spans="1:18" s="36" customFormat="1" ht="10.199999999999999" x14ac:dyDescent="0.2">
      <c r="A153" s="50"/>
      <c r="B153" s="57"/>
      <c r="C153" s="57"/>
      <c r="D153" s="52"/>
      <c r="E153" s="50"/>
      <c r="F153" s="50"/>
      <c r="G153" s="50"/>
      <c r="H153" s="58"/>
      <c r="I153" s="35"/>
      <c r="K153" s="37"/>
      <c r="L153" s="37"/>
      <c r="M153" s="37"/>
      <c r="N153" s="37"/>
      <c r="O153" s="37"/>
      <c r="P153" s="37"/>
      <c r="Q153" s="37"/>
      <c r="R153" s="37"/>
    </row>
    <row r="154" spans="1:18" s="36" customFormat="1" ht="10.199999999999999" x14ac:dyDescent="0.2">
      <c r="A154" s="50"/>
      <c r="B154" s="57"/>
      <c r="C154" s="57"/>
      <c r="D154" s="52"/>
      <c r="E154" s="50"/>
      <c r="F154" s="50"/>
      <c r="G154" s="50"/>
      <c r="H154" s="58"/>
      <c r="I154" s="35"/>
      <c r="K154" s="37"/>
      <c r="L154" s="37"/>
      <c r="M154" s="37"/>
      <c r="N154" s="37"/>
      <c r="O154" s="37"/>
      <c r="P154" s="37"/>
      <c r="Q154" s="37"/>
      <c r="R154" s="37"/>
    </row>
    <row r="155" spans="1:18" s="36" customFormat="1" ht="10.199999999999999" x14ac:dyDescent="0.2">
      <c r="A155" s="50"/>
      <c r="B155" s="57"/>
      <c r="C155" s="57"/>
      <c r="D155" s="52"/>
      <c r="E155" s="50"/>
      <c r="F155" s="50"/>
      <c r="G155" s="50"/>
      <c r="H155" s="58"/>
      <c r="I155" s="35"/>
      <c r="K155" s="37"/>
      <c r="L155" s="37"/>
      <c r="M155" s="37"/>
      <c r="N155" s="37"/>
      <c r="O155" s="37"/>
      <c r="P155" s="37"/>
      <c r="Q155" s="37"/>
      <c r="R155" s="37"/>
    </row>
    <row r="156" spans="1:18" s="36" customFormat="1" ht="10.199999999999999" x14ac:dyDescent="0.2">
      <c r="A156" s="50"/>
      <c r="B156" s="57"/>
      <c r="C156" s="57"/>
      <c r="D156" s="52"/>
      <c r="E156" s="50"/>
      <c r="F156" s="50"/>
      <c r="G156" s="50"/>
      <c r="H156" s="58"/>
      <c r="I156" s="35"/>
      <c r="K156" s="37"/>
      <c r="L156" s="37"/>
      <c r="M156" s="37"/>
      <c r="N156" s="37"/>
      <c r="O156" s="37"/>
      <c r="P156" s="37"/>
      <c r="Q156" s="37"/>
      <c r="R156" s="37"/>
    </row>
    <row r="157" spans="1:18" s="36" customFormat="1" ht="10.199999999999999" x14ac:dyDescent="0.2">
      <c r="A157" s="50"/>
      <c r="B157" s="57"/>
      <c r="C157" s="57"/>
      <c r="D157" s="52"/>
      <c r="E157" s="50"/>
      <c r="F157" s="50"/>
      <c r="G157" s="50"/>
      <c r="H157" s="58"/>
      <c r="I157" s="35"/>
      <c r="K157" s="37"/>
      <c r="L157" s="37"/>
      <c r="M157" s="37"/>
      <c r="N157" s="37"/>
      <c r="O157" s="37"/>
      <c r="P157" s="37"/>
      <c r="Q157" s="37"/>
      <c r="R157" s="37"/>
    </row>
    <row r="158" spans="1:18" s="36" customFormat="1" ht="10.199999999999999" x14ac:dyDescent="0.2">
      <c r="A158" s="50"/>
      <c r="B158" s="57"/>
      <c r="C158" s="57"/>
      <c r="D158" s="52"/>
      <c r="E158" s="50"/>
      <c r="F158" s="50"/>
      <c r="G158" s="50"/>
      <c r="H158" s="58"/>
      <c r="I158" s="35"/>
      <c r="K158" s="37"/>
      <c r="L158" s="37"/>
      <c r="M158" s="37"/>
      <c r="N158" s="37"/>
      <c r="O158" s="37"/>
      <c r="P158" s="37"/>
      <c r="Q158" s="37"/>
      <c r="R158" s="37"/>
    </row>
    <row r="159" spans="1:18" s="36" customFormat="1" ht="10.199999999999999" x14ac:dyDescent="0.2">
      <c r="A159" s="50"/>
      <c r="B159" s="57"/>
      <c r="C159" s="57"/>
      <c r="D159" s="52"/>
      <c r="E159" s="50"/>
      <c r="F159" s="50"/>
      <c r="G159" s="50"/>
      <c r="H159" s="58"/>
      <c r="I159" s="35"/>
      <c r="K159" s="37"/>
      <c r="L159" s="37"/>
      <c r="M159" s="37"/>
      <c r="N159" s="37"/>
      <c r="O159" s="37"/>
      <c r="P159" s="37"/>
      <c r="Q159" s="37"/>
      <c r="R159" s="37"/>
    </row>
    <row r="160" spans="1:18" s="36" customFormat="1" ht="10.199999999999999" x14ac:dyDescent="0.2">
      <c r="A160" s="50"/>
      <c r="B160" s="57"/>
      <c r="C160" s="57"/>
      <c r="D160" s="52"/>
      <c r="E160" s="50"/>
      <c r="F160" s="50"/>
      <c r="G160" s="50"/>
      <c r="H160" s="58"/>
      <c r="I160" s="35"/>
      <c r="K160" s="37"/>
      <c r="L160" s="37"/>
      <c r="M160" s="37"/>
      <c r="N160" s="37"/>
      <c r="O160" s="37"/>
      <c r="P160" s="37"/>
      <c r="Q160" s="37"/>
      <c r="R160" s="37"/>
    </row>
    <row r="161" spans="1:18" s="36" customFormat="1" ht="10.199999999999999" x14ac:dyDescent="0.2">
      <c r="A161" s="50"/>
      <c r="B161" s="57"/>
      <c r="C161" s="57"/>
      <c r="D161" s="52"/>
      <c r="E161" s="50"/>
      <c r="F161" s="50"/>
      <c r="G161" s="50"/>
      <c r="H161" s="58"/>
      <c r="I161" s="35"/>
      <c r="K161" s="37"/>
      <c r="L161" s="37"/>
      <c r="M161" s="37"/>
      <c r="N161" s="37"/>
      <c r="O161" s="37"/>
      <c r="P161" s="37"/>
      <c r="Q161" s="37"/>
      <c r="R161" s="37"/>
    </row>
    <row r="162" spans="1:18" s="36" customFormat="1" ht="10.199999999999999" x14ac:dyDescent="0.2">
      <c r="A162" s="50"/>
      <c r="B162" s="57"/>
      <c r="C162" s="57"/>
      <c r="D162" s="52"/>
      <c r="E162" s="50"/>
      <c r="F162" s="50"/>
      <c r="G162" s="50"/>
      <c r="H162" s="58"/>
      <c r="I162" s="35"/>
      <c r="K162" s="37"/>
      <c r="L162" s="37"/>
      <c r="M162" s="37"/>
      <c r="N162" s="37"/>
      <c r="O162" s="37"/>
      <c r="P162" s="37"/>
      <c r="Q162" s="37"/>
      <c r="R162" s="37"/>
    </row>
    <row r="163" spans="1:18" s="36" customFormat="1" ht="10.199999999999999" x14ac:dyDescent="0.2">
      <c r="A163" s="50"/>
      <c r="B163" s="57"/>
      <c r="C163" s="57"/>
      <c r="D163" s="52"/>
      <c r="E163" s="50"/>
      <c r="F163" s="50"/>
      <c r="G163" s="50"/>
      <c r="H163" s="58"/>
      <c r="I163" s="35"/>
      <c r="K163" s="37"/>
      <c r="L163" s="37"/>
      <c r="M163" s="37"/>
      <c r="N163" s="37"/>
      <c r="O163" s="37"/>
      <c r="P163" s="37"/>
      <c r="Q163" s="37"/>
      <c r="R163" s="37"/>
    </row>
    <row r="164" spans="1:18" s="36" customFormat="1" ht="10.199999999999999" x14ac:dyDescent="0.2">
      <c r="A164" s="50"/>
      <c r="B164" s="57"/>
      <c r="C164" s="57"/>
      <c r="D164" s="52"/>
      <c r="E164" s="50"/>
      <c r="F164" s="50"/>
      <c r="G164" s="50"/>
      <c r="H164" s="58"/>
      <c r="I164" s="35"/>
      <c r="K164" s="37"/>
      <c r="L164" s="37"/>
      <c r="M164" s="37"/>
      <c r="N164" s="37"/>
      <c r="O164" s="37"/>
      <c r="P164" s="37"/>
      <c r="Q164" s="37"/>
      <c r="R164" s="37"/>
    </row>
    <row r="165" spans="1:18" s="36" customFormat="1" ht="10.199999999999999" x14ac:dyDescent="0.2">
      <c r="A165" s="50"/>
      <c r="B165" s="57"/>
      <c r="C165" s="57"/>
      <c r="D165" s="52"/>
      <c r="E165" s="50"/>
      <c r="F165" s="50"/>
      <c r="G165" s="50"/>
      <c r="H165" s="58"/>
      <c r="I165" s="35"/>
      <c r="K165" s="37"/>
      <c r="L165" s="37"/>
      <c r="M165" s="37"/>
      <c r="N165" s="37"/>
      <c r="O165" s="37"/>
      <c r="P165" s="37"/>
      <c r="Q165" s="37"/>
      <c r="R165" s="37"/>
    </row>
    <row r="166" spans="1:18" s="36" customFormat="1" ht="10.199999999999999" x14ac:dyDescent="0.2">
      <c r="A166" s="50"/>
      <c r="B166" s="57"/>
      <c r="C166" s="57"/>
      <c r="D166" s="52"/>
      <c r="E166" s="50"/>
      <c r="F166" s="50"/>
      <c r="G166" s="50"/>
      <c r="H166" s="58"/>
      <c r="I166" s="35"/>
      <c r="K166" s="37"/>
      <c r="L166" s="37"/>
      <c r="M166" s="37"/>
      <c r="N166" s="37"/>
      <c r="O166" s="37"/>
      <c r="P166" s="37"/>
      <c r="Q166" s="37"/>
      <c r="R166" s="37"/>
    </row>
    <row r="167" spans="1:18" s="36" customFormat="1" ht="10.199999999999999" x14ac:dyDescent="0.2">
      <c r="A167" s="50"/>
      <c r="B167" s="57"/>
      <c r="C167" s="57"/>
      <c r="D167" s="52"/>
      <c r="E167" s="50"/>
      <c r="F167" s="50"/>
      <c r="G167" s="50"/>
      <c r="H167" s="58"/>
      <c r="I167" s="35"/>
      <c r="K167" s="37"/>
      <c r="L167" s="37"/>
      <c r="M167" s="37"/>
      <c r="N167" s="37"/>
      <c r="O167" s="37"/>
      <c r="P167" s="37"/>
      <c r="Q167" s="37"/>
      <c r="R167" s="37"/>
    </row>
    <row r="168" spans="1:18" s="36" customFormat="1" ht="10.199999999999999" x14ac:dyDescent="0.2">
      <c r="A168" s="50"/>
      <c r="B168" s="57"/>
      <c r="C168" s="57"/>
      <c r="D168" s="52"/>
      <c r="E168" s="50"/>
      <c r="F168" s="50"/>
      <c r="G168" s="50"/>
      <c r="H168" s="58"/>
      <c r="I168" s="35"/>
      <c r="K168" s="37"/>
      <c r="L168" s="37"/>
      <c r="M168" s="37"/>
      <c r="N168" s="37"/>
      <c r="O168" s="37"/>
      <c r="P168" s="37"/>
      <c r="Q168" s="37"/>
      <c r="R168" s="37"/>
    </row>
    <row r="169" spans="1:18" s="36" customFormat="1" ht="10.199999999999999" x14ac:dyDescent="0.2">
      <c r="A169" s="50"/>
      <c r="B169" s="57"/>
      <c r="C169" s="57"/>
      <c r="D169" s="52"/>
      <c r="E169" s="50"/>
      <c r="F169" s="50"/>
      <c r="G169" s="50"/>
      <c r="H169" s="58"/>
      <c r="I169" s="35"/>
      <c r="K169" s="37"/>
      <c r="L169" s="37"/>
      <c r="M169" s="37"/>
      <c r="N169" s="37"/>
      <c r="O169" s="37"/>
      <c r="P169" s="37"/>
      <c r="Q169" s="37"/>
      <c r="R169" s="37"/>
    </row>
    <row r="170" spans="1:18" s="36" customFormat="1" ht="10.199999999999999" x14ac:dyDescent="0.2">
      <c r="A170" s="50"/>
      <c r="B170" s="57"/>
      <c r="C170" s="57"/>
      <c r="D170" s="52"/>
      <c r="E170" s="50"/>
      <c r="F170" s="50"/>
      <c r="G170" s="50"/>
      <c r="H170" s="58"/>
      <c r="I170" s="35"/>
      <c r="K170" s="37"/>
      <c r="L170" s="37"/>
      <c r="M170" s="37"/>
      <c r="N170" s="37"/>
      <c r="O170" s="37"/>
      <c r="P170" s="37"/>
      <c r="Q170" s="37"/>
      <c r="R170" s="37"/>
    </row>
    <row r="171" spans="1:18" s="36" customFormat="1" ht="10.199999999999999" x14ac:dyDescent="0.2">
      <c r="A171" s="50"/>
      <c r="B171" s="57"/>
      <c r="C171" s="57"/>
      <c r="D171" s="52"/>
      <c r="E171" s="50"/>
      <c r="F171" s="50"/>
      <c r="G171" s="50"/>
      <c r="H171" s="58"/>
      <c r="I171" s="35"/>
      <c r="K171" s="37"/>
      <c r="L171" s="37"/>
      <c r="M171" s="37"/>
      <c r="N171" s="37"/>
      <c r="O171" s="37"/>
      <c r="P171" s="37"/>
      <c r="Q171" s="37"/>
      <c r="R171" s="37"/>
    </row>
    <row r="172" spans="1:18" s="36" customFormat="1" ht="10.199999999999999" x14ac:dyDescent="0.2">
      <c r="A172" s="50"/>
      <c r="B172" s="57"/>
      <c r="C172" s="57"/>
      <c r="D172" s="52"/>
      <c r="E172" s="50"/>
      <c r="F172" s="50"/>
      <c r="G172" s="50"/>
      <c r="H172" s="58"/>
      <c r="I172" s="35"/>
      <c r="K172" s="37"/>
      <c r="L172" s="37"/>
      <c r="M172" s="37"/>
      <c r="N172" s="37"/>
      <c r="O172" s="37"/>
      <c r="P172" s="37"/>
      <c r="Q172" s="37"/>
      <c r="R172" s="37"/>
    </row>
    <row r="173" spans="1:18" s="36" customFormat="1" ht="10.199999999999999" x14ac:dyDescent="0.2">
      <c r="A173" s="50"/>
      <c r="B173" s="57"/>
      <c r="C173" s="57"/>
      <c r="D173" s="52"/>
      <c r="E173" s="50"/>
      <c r="F173" s="50"/>
      <c r="G173" s="50"/>
      <c r="H173" s="58"/>
      <c r="I173" s="35"/>
      <c r="K173" s="37"/>
      <c r="L173" s="37"/>
      <c r="M173" s="37"/>
      <c r="N173" s="37"/>
      <c r="O173" s="37"/>
      <c r="P173" s="37"/>
      <c r="Q173" s="37"/>
      <c r="R173" s="37"/>
    </row>
    <row r="174" spans="1:18" s="36" customFormat="1" ht="10.199999999999999" x14ac:dyDescent="0.2">
      <c r="A174" s="50"/>
      <c r="B174" s="57"/>
      <c r="C174" s="57"/>
      <c r="D174" s="52"/>
      <c r="E174" s="50"/>
      <c r="F174" s="50"/>
      <c r="G174" s="50"/>
      <c r="H174" s="58"/>
      <c r="I174" s="35"/>
      <c r="K174" s="37"/>
      <c r="L174" s="37"/>
      <c r="M174" s="37"/>
      <c r="N174" s="37"/>
      <c r="O174" s="37"/>
      <c r="P174" s="37"/>
      <c r="Q174" s="37"/>
      <c r="R174" s="37"/>
    </row>
    <row r="175" spans="1:18" s="36" customFormat="1" ht="10.199999999999999" x14ac:dyDescent="0.2">
      <c r="A175" s="50"/>
      <c r="B175" s="57"/>
      <c r="C175" s="57"/>
      <c r="D175" s="52"/>
      <c r="E175" s="50"/>
      <c r="F175" s="50"/>
      <c r="G175" s="50"/>
      <c r="H175" s="58"/>
      <c r="I175" s="35"/>
      <c r="K175" s="37"/>
      <c r="L175" s="37"/>
      <c r="M175" s="37"/>
      <c r="N175" s="37"/>
      <c r="O175" s="37"/>
      <c r="P175" s="37"/>
      <c r="Q175" s="37"/>
      <c r="R175" s="37"/>
    </row>
    <row r="176" spans="1:18" s="36" customFormat="1" ht="10.199999999999999" x14ac:dyDescent="0.2">
      <c r="A176" s="50"/>
      <c r="B176" s="57"/>
      <c r="C176" s="57"/>
      <c r="D176" s="52"/>
      <c r="E176" s="50"/>
      <c r="F176" s="50"/>
      <c r="G176" s="50"/>
      <c r="H176" s="58"/>
      <c r="I176" s="35"/>
      <c r="K176" s="37"/>
      <c r="L176" s="37"/>
      <c r="M176" s="37"/>
      <c r="N176" s="37"/>
      <c r="O176" s="37"/>
      <c r="P176" s="37"/>
      <c r="Q176" s="37"/>
      <c r="R176" s="37"/>
    </row>
    <row r="177" spans="1:18" s="36" customFormat="1" ht="10.199999999999999" x14ac:dyDescent="0.2">
      <c r="A177" s="50"/>
      <c r="B177" s="57"/>
      <c r="C177" s="57"/>
      <c r="D177" s="52"/>
      <c r="E177" s="50"/>
      <c r="F177" s="50"/>
      <c r="G177" s="50"/>
      <c r="H177" s="58"/>
      <c r="I177" s="35"/>
      <c r="K177" s="37"/>
      <c r="L177" s="37"/>
      <c r="M177" s="37"/>
      <c r="N177" s="37"/>
      <c r="O177" s="37"/>
      <c r="P177" s="37"/>
      <c r="Q177" s="37"/>
      <c r="R177" s="37"/>
    </row>
    <row r="178" spans="1:18" s="36" customFormat="1" ht="10.199999999999999" x14ac:dyDescent="0.2">
      <c r="A178" s="50"/>
      <c r="B178" s="57"/>
      <c r="C178" s="57"/>
      <c r="D178" s="52"/>
      <c r="E178" s="50"/>
      <c r="F178" s="50"/>
      <c r="G178" s="50"/>
      <c r="H178" s="58"/>
      <c r="I178" s="35"/>
      <c r="K178" s="37"/>
      <c r="L178" s="37"/>
      <c r="M178" s="37"/>
      <c r="N178" s="37"/>
      <c r="O178" s="37"/>
      <c r="P178" s="37"/>
      <c r="Q178" s="37"/>
      <c r="R178" s="37"/>
    </row>
    <row r="179" spans="1:18" s="36" customFormat="1" ht="10.199999999999999" x14ac:dyDescent="0.2">
      <c r="A179" s="50"/>
      <c r="B179" s="57"/>
      <c r="C179" s="57"/>
      <c r="D179" s="52"/>
      <c r="E179" s="50"/>
      <c r="F179" s="50"/>
      <c r="G179" s="50"/>
      <c r="H179" s="58"/>
      <c r="I179" s="35"/>
      <c r="K179" s="37"/>
      <c r="L179" s="37"/>
      <c r="M179" s="37"/>
      <c r="N179" s="37"/>
      <c r="O179" s="37"/>
      <c r="P179" s="37"/>
      <c r="Q179" s="37"/>
      <c r="R179" s="37"/>
    </row>
    <row r="180" spans="1:18" s="36" customFormat="1" ht="10.199999999999999" x14ac:dyDescent="0.2">
      <c r="A180" s="50"/>
      <c r="B180" s="57"/>
      <c r="C180" s="57"/>
      <c r="D180" s="52"/>
      <c r="E180" s="50"/>
      <c r="F180" s="50"/>
      <c r="G180" s="50"/>
      <c r="H180" s="58"/>
      <c r="I180" s="35"/>
      <c r="K180" s="37"/>
      <c r="L180" s="37"/>
      <c r="M180" s="37"/>
      <c r="N180" s="37"/>
      <c r="O180" s="37"/>
      <c r="P180" s="37"/>
      <c r="Q180" s="37"/>
      <c r="R180" s="37"/>
    </row>
    <row r="181" spans="1:18" s="36" customFormat="1" ht="10.199999999999999" x14ac:dyDescent="0.2">
      <c r="A181" s="50"/>
      <c r="B181" s="57"/>
      <c r="C181" s="57"/>
      <c r="D181" s="52"/>
      <c r="E181" s="50"/>
      <c r="F181" s="50"/>
      <c r="G181" s="50"/>
      <c r="H181" s="58"/>
      <c r="I181" s="35"/>
      <c r="K181" s="37"/>
      <c r="L181" s="37"/>
      <c r="M181" s="37"/>
      <c r="N181" s="37"/>
      <c r="O181" s="37"/>
      <c r="P181" s="37"/>
      <c r="Q181" s="37"/>
      <c r="R181" s="37"/>
    </row>
    <row r="182" spans="1:18" s="36" customFormat="1" ht="10.199999999999999" x14ac:dyDescent="0.2">
      <c r="A182" s="50"/>
      <c r="B182" s="57"/>
      <c r="C182" s="57"/>
      <c r="D182" s="52"/>
      <c r="E182" s="50"/>
      <c r="F182" s="50"/>
      <c r="G182" s="50"/>
      <c r="H182" s="58"/>
      <c r="I182" s="35"/>
      <c r="K182" s="37"/>
      <c r="L182" s="37"/>
      <c r="M182" s="37"/>
      <c r="N182" s="37"/>
      <c r="O182" s="37"/>
      <c r="P182" s="37"/>
      <c r="Q182" s="37"/>
      <c r="R182" s="37"/>
    </row>
    <row r="183" spans="1:18" s="36" customFormat="1" ht="10.199999999999999" x14ac:dyDescent="0.2">
      <c r="A183" s="50"/>
      <c r="B183" s="57"/>
      <c r="C183" s="57"/>
      <c r="D183" s="52"/>
      <c r="E183" s="50"/>
      <c r="F183" s="50"/>
      <c r="G183" s="50"/>
      <c r="H183" s="58"/>
      <c r="I183" s="35"/>
      <c r="K183" s="37"/>
      <c r="L183" s="37"/>
      <c r="M183" s="37"/>
      <c r="N183" s="37"/>
      <c r="O183" s="37"/>
      <c r="P183" s="37"/>
      <c r="Q183" s="37"/>
      <c r="R183" s="37"/>
    </row>
    <row r="184" spans="1:18" s="36" customFormat="1" ht="10.199999999999999" x14ac:dyDescent="0.2">
      <c r="A184" s="50"/>
      <c r="B184" s="57"/>
      <c r="C184" s="57"/>
      <c r="D184" s="52"/>
      <c r="E184" s="50"/>
      <c r="F184" s="50"/>
      <c r="G184" s="50"/>
      <c r="H184" s="58"/>
      <c r="I184" s="35"/>
      <c r="K184" s="37"/>
      <c r="L184" s="37"/>
      <c r="M184" s="37"/>
      <c r="N184" s="37"/>
      <c r="O184" s="37"/>
      <c r="P184" s="37"/>
      <c r="Q184" s="37"/>
      <c r="R184" s="37"/>
    </row>
    <row r="185" spans="1:18" s="36" customFormat="1" ht="10.199999999999999" x14ac:dyDescent="0.2">
      <c r="A185" s="50"/>
      <c r="B185" s="57"/>
      <c r="C185" s="57"/>
      <c r="D185" s="52"/>
      <c r="E185" s="50"/>
      <c r="F185" s="50"/>
      <c r="G185" s="50"/>
      <c r="H185" s="58"/>
      <c r="I185" s="35"/>
      <c r="K185" s="37"/>
      <c r="L185" s="37"/>
      <c r="M185" s="37"/>
      <c r="N185" s="37"/>
      <c r="O185" s="37"/>
      <c r="P185" s="37"/>
      <c r="Q185" s="37"/>
      <c r="R185" s="37"/>
    </row>
    <row r="186" spans="1:18" s="36" customFormat="1" ht="10.199999999999999" x14ac:dyDescent="0.2">
      <c r="A186" s="50"/>
      <c r="B186" s="57"/>
      <c r="C186" s="57"/>
      <c r="D186" s="52"/>
      <c r="E186" s="50"/>
      <c r="F186" s="50"/>
      <c r="G186" s="50"/>
      <c r="H186" s="58"/>
      <c r="I186" s="35"/>
      <c r="K186" s="37"/>
      <c r="L186" s="37"/>
      <c r="M186" s="37"/>
      <c r="N186" s="37"/>
      <c r="O186" s="37"/>
      <c r="P186" s="37"/>
      <c r="Q186" s="37"/>
      <c r="R186" s="37"/>
    </row>
    <row r="187" spans="1:18" s="36" customFormat="1" ht="10.199999999999999" x14ac:dyDescent="0.2">
      <c r="A187" s="50"/>
      <c r="B187" s="57"/>
      <c r="C187" s="57"/>
      <c r="D187" s="52"/>
      <c r="E187" s="50"/>
      <c r="F187" s="50"/>
      <c r="G187" s="50"/>
      <c r="H187" s="58"/>
      <c r="I187" s="35"/>
      <c r="K187" s="37"/>
      <c r="L187" s="37"/>
      <c r="M187" s="37"/>
      <c r="N187" s="37"/>
      <c r="O187" s="37"/>
      <c r="P187" s="37"/>
      <c r="Q187" s="37"/>
      <c r="R187" s="37"/>
    </row>
    <row r="188" spans="1:18" s="36" customFormat="1" ht="10.199999999999999" x14ac:dyDescent="0.2">
      <c r="A188" s="50"/>
      <c r="B188" s="57"/>
      <c r="C188" s="57"/>
      <c r="D188" s="52"/>
      <c r="E188" s="50"/>
      <c r="F188" s="50"/>
      <c r="G188" s="50"/>
      <c r="H188" s="58"/>
      <c r="I188" s="35"/>
      <c r="K188" s="37"/>
      <c r="L188" s="37"/>
      <c r="M188" s="37"/>
      <c r="N188" s="37"/>
      <c r="O188" s="37"/>
      <c r="P188" s="37"/>
      <c r="Q188" s="37"/>
      <c r="R188" s="37"/>
    </row>
    <row r="189" spans="1:18" s="36" customFormat="1" ht="10.199999999999999" x14ac:dyDescent="0.2">
      <c r="A189" s="50"/>
      <c r="B189" s="57"/>
      <c r="C189" s="57"/>
      <c r="D189" s="52"/>
      <c r="E189" s="50"/>
      <c r="F189" s="50"/>
      <c r="G189" s="50"/>
      <c r="H189" s="58"/>
      <c r="I189" s="35"/>
      <c r="K189" s="37"/>
      <c r="L189" s="37"/>
      <c r="M189" s="37"/>
      <c r="N189" s="37"/>
      <c r="O189" s="37"/>
      <c r="P189" s="37"/>
      <c r="Q189" s="37"/>
      <c r="R189" s="37"/>
    </row>
    <row r="190" spans="1:18" s="36" customFormat="1" ht="10.199999999999999" x14ac:dyDescent="0.2">
      <c r="A190" s="50"/>
      <c r="B190" s="57"/>
      <c r="C190" s="57"/>
      <c r="D190" s="52"/>
      <c r="E190" s="50"/>
      <c r="F190" s="50"/>
      <c r="G190" s="50"/>
      <c r="H190" s="58"/>
      <c r="I190" s="35"/>
      <c r="K190" s="37"/>
      <c r="L190" s="37"/>
      <c r="M190" s="37"/>
      <c r="N190" s="37"/>
      <c r="O190" s="37"/>
      <c r="P190" s="37"/>
      <c r="Q190" s="37"/>
      <c r="R190" s="37"/>
    </row>
    <row r="191" spans="1:18" s="36" customFormat="1" ht="10.199999999999999" x14ac:dyDescent="0.2">
      <c r="A191" s="50"/>
      <c r="B191" s="57"/>
      <c r="C191" s="57"/>
      <c r="D191" s="52"/>
      <c r="E191" s="50"/>
      <c r="F191" s="50"/>
      <c r="G191" s="50"/>
      <c r="H191" s="58"/>
      <c r="I191" s="35"/>
      <c r="K191" s="37"/>
      <c r="L191" s="37"/>
      <c r="M191" s="37"/>
      <c r="N191" s="37"/>
      <c r="O191" s="37"/>
      <c r="P191" s="37"/>
      <c r="Q191" s="37"/>
      <c r="R191" s="37"/>
    </row>
    <row r="192" spans="1:18" s="36" customFormat="1" ht="10.199999999999999" x14ac:dyDescent="0.2">
      <c r="A192" s="50"/>
      <c r="B192" s="57"/>
      <c r="C192" s="57"/>
      <c r="D192" s="52"/>
      <c r="E192" s="50"/>
      <c r="F192" s="50"/>
      <c r="G192" s="50"/>
      <c r="H192" s="58"/>
      <c r="I192" s="35"/>
      <c r="K192" s="37"/>
      <c r="L192" s="37"/>
      <c r="M192" s="37"/>
      <c r="N192" s="37"/>
      <c r="O192" s="37"/>
      <c r="P192" s="37"/>
      <c r="Q192" s="37"/>
      <c r="R192" s="37"/>
    </row>
    <row r="193" spans="1:18" s="36" customFormat="1" ht="10.199999999999999" x14ac:dyDescent="0.2">
      <c r="A193" s="50"/>
      <c r="B193" s="57"/>
      <c r="C193" s="57"/>
      <c r="D193" s="52"/>
      <c r="E193" s="50"/>
      <c r="F193" s="50"/>
      <c r="G193" s="50"/>
      <c r="H193" s="58"/>
      <c r="I193" s="35"/>
      <c r="K193" s="37"/>
      <c r="L193" s="37"/>
      <c r="M193" s="37"/>
      <c r="N193" s="37"/>
      <c r="O193" s="37"/>
      <c r="P193" s="37"/>
      <c r="Q193" s="37"/>
      <c r="R193" s="37"/>
    </row>
    <row r="194" spans="1:18" s="36" customFormat="1" ht="10.199999999999999" x14ac:dyDescent="0.2">
      <c r="A194" s="50"/>
      <c r="B194" s="57"/>
      <c r="C194" s="57"/>
      <c r="D194" s="52"/>
      <c r="E194" s="50"/>
      <c r="F194" s="50"/>
      <c r="G194" s="50"/>
      <c r="H194" s="58"/>
      <c r="I194" s="35"/>
      <c r="K194" s="37"/>
      <c r="L194" s="37"/>
      <c r="M194" s="37"/>
      <c r="N194" s="37"/>
      <c r="O194" s="37"/>
      <c r="P194" s="37"/>
      <c r="Q194" s="37"/>
      <c r="R194" s="37"/>
    </row>
    <row r="195" spans="1:18" s="36" customFormat="1" ht="10.199999999999999" x14ac:dyDescent="0.2">
      <c r="A195" s="50"/>
      <c r="B195" s="57"/>
      <c r="C195" s="57"/>
      <c r="D195" s="52"/>
      <c r="E195" s="50"/>
      <c r="F195" s="50"/>
      <c r="G195" s="50"/>
      <c r="H195" s="58"/>
      <c r="I195" s="35"/>
      <c r="K195" s="37"/>
      <c r="L195" s="37"/>
      <c r="M195" s="37"/>
      <c r="N195" s="37"/>
      <c r="O195" s="37"/>
      <c r="P195" s="37"/>
      <c r="Q195" s="37"/>
      <c r="R195" s="37"/>
    </row>
    <row r="196" spans="1:18" s="36" customFormat="1" ht="10.199999999999999" x14ac:dyDescent="0.2">
      <c r="A196" s="50"/>
      <c r="B196" s="57"/>
      <c r="C196" s="57"/>
      <c r="D196" s="52"/>
      <c r="E196" s="50"/>
      <c r="F196" s="50"/>
      <c r="G196" s="50"/>
      <c r="H196" s="58"/>
      <c r="I196" s="35"/>
      <c r="K196" s="37"/>
      <c r="L196" s="37"/>
      <c r="M196" s="37"/>
      <c r="N196" s="37"/>
      <c r="O196" s="37"/>
      <c r="P196" s="37"/>
      <c r="Q196" s="37"/>
      <c r="R196" s="37"/>
    </row>
    <row r="197" spans="1:18" s="36" customFormat="1" ht="10.199999999999999" x14ac:dyDescent="0.2">
      <c r="A197" s="50"/>
      <c r="B197" s="57"/>
      <c r="C197" s="57"/>
      <c r="D197" s="52"/>
      <c r="E197" s="50"/>
      <c r="F197" s="50"/>
      <c r="G197" s="50"/>
      <c r="H197" s="58"/>
      <c r="I197" s="35"/>
      <c r="K197" s="37"/>
      <c r="L197" s="37"/>
      <c r="M197" s="37"/>
      <c r="N197" s="37"/>
      <c r="O197" s="37"/>
      <c r="P197" s="37"/>
      <c r="Q197" s="37"/>
      <c r="R197" s="37"/>
    </row>
    <row r="198" spans="1:18" s="36" customFormat="1" ht="10.199999999999999" x14ac:dyDescent="0.2">
      <c r="A198" s="50"/>
      <c r="B198" s="57"/>
      <c r="C198" s="57"/>
      <c r="D198" s="52"/>
      <c r="E198" s="50"/>
      <c r="F198" s="50"/>
      <c r="G198" s="50"/>
      <c r="H198" s="58"/>
      <c r="I198" s="35"/>
      <c r="K198" s="37"/>
      <c r="L198" s="37"/>
      <c r="M198" s="37"/>
      <c r="N198" s="37"/>
      <c r="O198" s="37"/>
      <c r="P198" s="37"/>
      <c r="Q198" s="37"/>
      <c r="R198" s="37"/>
    </row>
    <row r="199" spans="1:18" s="36" customFormat="1" ht="10.199999999999999" x14ac:dyDescent="0.2">
      <c r="A199" s="50"/>
      <c r="B199" s="57"/>
      <c r="C199" s="57"/>
      <c r="D199" s="52"/>
      <c r="E199" s="50"/>
      <c r="F199" s="50"/>
      <c r="G199" s="50"/>
      <c r="H199" s="58"/>
      <c r="I199" s="35"/>
      <c r="K199" s="37"/>
      <c r="L199" s="37"/>
      <c r="M199" s="37"/>
      <c r="N199" s="37"/>
      <c r="O199" s="37"/>
      <c r="P199" s="37"/>
      <c r="Q199" s="37"/>
      <c r="R199" s="37"/>
    </row>
    <row r="200" spans="1:18" s="36" customFormat="1" ht="10.199999999999999" x14ac:dyDescent="0.2">
      <c r="A200" s="50"/>
      <c r="B200" s="57"/>
      <c r="C200" s="57"/>
      <c r="D200" s="52"/>
      <c r="E200" s="50"/>
      <c r="F200" s="50"/>
      <c r="G200" s="50"/>
      <c r="H200" s="58"/>
      <c r="I200" s="35"/>
      <c r="K200" s="37"/>
      <c r="L200" s="37"/>
      <c r="M200" s="37"/>
      <c r="N200" s="37"/>
      <c r="O200" s="37"/>
      <c r="P200" s="37"/>
      <c r="Q200" s="37"/>
      <c r="R200" s="37"/>
    </row>
    <row r="201" spans="1:18" s="36" customFormat="1" ht="10.199999999999999" x14ac:dyDescent="0.2">
      <c r="A201" s="50"/>
      <c r="B201" s="57"/>
      <c r="C201" s="57"/>
      <c r="D201" s="52"/>
      <c r="E201" s="50"/>
      <c r="F201" s="50"/>
      <c r="G201" s="50"/>
      <c r="H201" s="58"/>
      <c r="I201" s="35"/>
      <c r="K201" s="37"/>
      <c r="L201" s="37"/>
      <c r="M201" s="37"/>
      <c r="N201" s="37"/>
      <c r="O201" s="37"/>
      <c r="P201" s="37"/>
      <c r="Q201" s="37"/>
      <c r="R201" s="37"/>
    </row>
    <row r="202" spans="1:18" s="36" customFormat="1" ht="10.199999999999999" x14ac:dyDescent="0.2">
      <c r="A202" s="50"/>
      <c r="B202" s="57"/>
      <c r="C202" s="57"/>
      <c r="D202" s="52"/>
      <c r="E202" s="50"/>
      <c r="F202" s="50"/>
      <c r="G202" s="50"/>
      <c r="H202" s="58"/>
      <c r="I202" s="35"/>
      <c r="K202" s="37"/>
      <c r="L202" s="37"/>
      <c r="M202" s="37"/>
      <c r="N202" s="37"/>
      <c r="O202" s="37"/>
      <c r="P202" s="37"/>
      <c r="Q202" s="37"/>
      <c r="R202" s="37"/>
    </row>
    <row r="203" spans="1:18" s="36" customFormat="1" ht="10.199999999999999" x14ac:dyDescent="0.2">
      <c r="A203" s="50"/>
      <c r="B203" s="57"/>
      <c r="C203" s="57"/>
      <c r="D203" s="52"/>
      <c r="E203" s="50"/>
      <c r="F203" s="50"/>
      <c r="G203" s="50"/>
      <c r="H203" s="58"/>
      <c r="I203" s="35"/>
      <c r="K203" s="37"/>
      <c r="L203" s="37"/>
      <c r="M203" s="37"/>
      <c r="N203" s="37"/>
      <c r="O203" s="37"/>
      <c r="P203" s="37"/>
      <c r="Q203" s="37"/>
      <c r="R203" s="37"/>
    </row>
    <row r="204" spans="1:18" s="36" customFormat="1" ht="10.199999999999999" x14ac:dyDescent="0.2">
      <c r="A204" s="50"/>
      <c r="B204" s="57"/>
      <c r="C204" s="57"/>
      <c r="D204" s="52"/>
      <c r="E204" s="50"/>
      <c r="F204" s="50"/>
      <c r="G204" s="50"/>
      <c r="H204" s="58"/>
      <c r="I204" s="35"/>
      <c r="K204" s="37"/>
      <c r="L204" s="37"/>
      <c r="M204" s="37"/>
      <c r="N204" s="37"/>
      <c r="O204" s="37"/>
      <c r="P204" s="37"/>
      <c r="Q204" s="37"/>
      <c r="R204" s="37"/>
    </row>
    <row r="205" spans="1:18" s="36" customFormat="1" ht="10.199999999999999" x14ac:dyDescent="0.2">
      <c r="A205" s="50"/>
      <c r="B205" s="57"/>
      <c r="C205" s="57"/>
      <c r="D205" s="52"/>
      <c r="E205" s="50"/>
      <c r="F205" s="50"/>
      <c r="G205" s="50"/>
      <c r="H205" s="58"/>
      <c r="I205" s="35"/>
      <c r="K205" s="37"/>
      <c r="L205" s="37"/>
      <c r="M205" s="37"/>
      <c r="N205" s="37"/>
      <c r="O205" s="37"/>
      <c r="P205" s="37"/>
      <c r="Q205" s="37"/>
      <c r="R205" s="37"/>
    </row>
    <row r="206" spans="1:18" s="36" customFormat="1" ht="10.199999999999999" x14ac:dyDescent="0.2">
      <c r="A206" s="50"/>
      <c r="B206" s="57"/>
      <c r="C206" s="57"/>
      <c r="D206" s="52"/>
      <c r="E206" s="50"/>
      <c r="F206" s="50"/>
      <c r="G206" s="50"/>
      <c r="H206" s="58"/>
      <c r="I206" s="35"/>
      <c r="K206" s="37"/>
      <c r="L206" s="37"/>
      <c r="M206" s="37"/>
      <c r="N206" s="37"/>
      <c r="O206" s="37"/>
      <c r="P206" s="37"/>
      <c r="Q206" s="37"/>
      <c r="R206" s="37"/>
    </row>
    <row r="207" spans="1:18" s="36" customFormat="1" ht="10.199999999999999" x14ac:dyDescent="0.2">
      <c r="A207" s="50"/>
      <c r="B207" s="57"/>
      <c r="C207" s="57"/>
      <c r="D207" s="52"/>
      <c r="E207" s="50"/>
      <c r="F207" s="50"/>
      <c r="G207" s="50"/>
      <c r="H207" s="58"/>
      <c r="I207" s="35"/>
      <c r="K207" s="37"/>
      <c r="L207" s="37"/>
      <c r="M207" s="37"/>
      <c r="N207" s="37"/>
      <c r="O207" s="37"/>
      <c r="P207" s="37"/>
      <c r="Q207" s="37"/>
      <c r="R207" s="37"/>
    </row>
    <row r="208" spans="1:18" s="36" customFormat="1" ht="10.199999999999999" x14ac:dyDescent="0.2">
      <c r="A208" s="50"/>
      <c r="B208" s="57"/>
      <c r="C208" s="57"/>
      <c r="D208" s="52"/>
      <c r="E208" s="50"/>
      <c r="F208" s="50"/>
      <c r="G208" s="50"/>
      <c r="H208" s="58"/>
      <c r="I208" s="35"/>
      <c r="K208" s="37"/>
      <c r="L208" s="37"/>
      <c r="M208" s="37"/>
      <c r="N208" s="37"/>
      <c r="O208" s="37"/>
      <c r="P208" s="37"/>
      <c r="Q208" s="37"/>
      <c r="R208" s="37"/>
    </row>
    <row r="209" spans="1:18" s="36" customFormat="1" ht="10.199999999999999" x14ac:dyDescent="0.2">
      <c r="A209" s="50"/>
      <c r="B209" s="57"/>
      <c r="C209" s="57"/>
      <c r="D209" s="52"/>
      <c r="E209" s="50"/>
      <c r="F209" s="50"/>
      <c r="G209" s="50"/>
      <c r="H209" s="58"/>
      <c r="I209" s="35"/>
      <c r="K209" s="37"/>
      <c r="L209" s="37"/>
      <c r="M209" s="37"/>
      <c r="N209" s="37"/>
      <c r="O209" s="37"/>
      <c r="P209" s="37"/>
      <c r="Q209" s="37"/>
      <c r="R209" s="37"/>
    </row>
    <row r="210" spans="1:18" s="36" customFormat="1" ht="10.199999999999999" x14ac:dyDescent="0.2">
      <c r="A210" s="50"/>
      <c r="B210" s="57"/>
      <c r="C210" s="57"/>
      <c r="D210" s="52"/>
      <c r="E210" s="50"/>
      <c r="F210" s="50"/>
      <c r="G210" s="50"/>
      <c r="H210" s="58"/>
      <c r="I210" s="35"/>
      <c r="K210" s="37"/>
      <c r="L210" s="37"/>
      <c r="M210" s="37"/>
      <c r="N210" s="37"/>
      <c r="O210" s="37"/>
      <c r="P210" s="37"/>
      <c r="Q210" s="37"/>
      <c r="R210" s="37"/>
    </row>
    <row r="211" spans="1:18" s="36" customFormat="1" ht="10.199999999999999" x14ac:dyDescent="0.2">
      <c r="A211" s="50"/>
      <c r="B211" s="57"/>
      <c r="C211" s="57"/>
      <c r="D211" s="52"/>
      <c r="E211" s="50"/>
      <c r="F211" s="50"/>
      <c r="G211" s="50"/>
      <c r="H211" s="58"/>
      <c r="I211" s="35"/>
      <c r="K211" s="37"/>
      <c r="L211" s="37"/>
      <c r="M211" s="37"/>
      <c r="N211" s="37"/>
      <c r="O211" s="37"/>
      <c r="P211" s="37"/>
      <c r="Q211" s="37"/>
      <c r="R211" s="37"/>
    </row>
    <row r="212" spans="1:18" s="36" customFormat="1" ht="10.199999999999999" x14ac:dyDescent="0.2">
      <c r="A212" s="50"/>
      <c r="B212" s="57"/>
      <c r="C212" s="57"/>
      <c r="D212" s="52"/>
      <c r="E212" s="50"/>
      <c r="F212" s="50"/>
      <c r="G212" s="50"/>
      <c r="H212" s="58"/>
      <c r="I212" s="35"/>
      <c r="K212" s="37"/>
      <c r="L212" s="37"/>
      <c r="M212" s="37"/>
      <c r="N212" s="37"/>
      <c r="O212" s="37"/>
      <c r="P212" s="37"/>
      <c r="Q212" s="37"/>
      <c r="R212" s="37"/>
    </row>
    <row r="213" spans="1:18" s="36" customFormat="1" ht="10.199999999999999" x14ac:dyDescent="0.2">
      <c r="A213" s="50"/>
      <c r="B213" s="57"/>
      <c r="C213" s="57"/>
      <c r="D213" s="52"/>
      <c r="E213" s="50"/>
      <c r="F213" s="50"/>
      <c r="G213" s="50"/>
      <c r="H213" s="58"/>
      <c r="I213" s="35"/>
      <c r="K213" s="37"/>
      <c r="L213" s="37"/>
      <c r="M213" s="37"/>
      <c r="N213" s="37"/>
      <c r="O213" s="37"/>
      <c r="P213" s="37"/>
      <c r="Q213" s="37"/>
      <c r="R213" s="37"/>
    </row>
    <row r="214" spans="1:18" s="36" customFormat="1" ht="10.199999999999999" x14ac:dyDescent="0.2">
      <c r="A214" s="50"/>
      <c r="B214" s="57"/>
      <c r="C214" s="57"/>
      <c r="D214" s="52"/>
      <c r="E214" s="50"/>
      <c r="F214" s="50"/>
      <c r="G214" s="50"/>
      <c r="H214" s="58"/>
      <c r="I214" s="35"/>
      <c r="K214" s="37"/>
      <c r="L214" s="37"/>
      <c r="M214" s="37"/>
      <c r="N214" s="37"/>
      <c r="O214" s="37"/>
      <c r="P214" s="37"/>
      <c r="Q214" s="37"/>
      <c r="R214" s="37"/>
    </row>
    <row r="215" spans="1:18" s="36" customFormat="1" ht="10.199999999999999" x14ac:dyDescent="0.2">
      <c r="A215" s="50"/>
      <c r="B215" s="57"/>
      <c r="C215" s="57"/>
      <c r="D215" s="52"/>
      <c r="E215" s="50"/>
      <c r="F215" s="50"/>
      <c r="G215" s="50"/>
      <c r="H215" s="58"/>
      <c r="I215" s="35"/>
      <c r="K215" s="37"/>
      <c r="L215" s="37"/>
      <c r="M215" s="37"/>
      <c r="N215" s="37"/>
      <c r="O215" s="37"/>
      <c r="P215" s="37"/>
      <c r="Q215" s="37"/>
      <c r="R215" s="37"/>
    </row>
    <row r="216" spans="1:18" s="36" customFormat="1" ht="10.199999999999999" x14ac:dyDescent="0.2">
      <c r="A216" s="50"/>
      <c r="B216" s="57"/>
      <c r="C216" s="57"/>
      <c r="D216" s="52"/>
      <c r="E216" s="50"/>
      <c r="F216" s="50"/>
      <c r="G216" s="50"/>
      <c r="H216" s="58"/>
      <c r="I216" s="35"/>
      <c r="K216" s="37"/>
      <c r="L216" s="37"/>
      <c r="M216" s="37"/>
      <c r="N216" s="37"/>
      <c r="O216" s="37"/>
      <c r="P216" s="37"/>
      <c r="Q216" s="37"/>
      <c r="R216" s="37"/>
    </row>
    <row r="217" spans="1:18" s="36" customFormat="1" ht="10.199999999999999" x14ac:dyDescent="0.2">
      <c r="A217" s="50"/>
      <c r="B217" s="57"/>
      <c r="C217" s="57"/>
      <c r="D217" s="52"/>
      <c r="E217" s="50"/>
      <c r="F217" s="50"/>
      <c r="G217" s="50"/>
      <c r="H217" s="58"/>
      <c r="I217" s="35"/>
      <c r="K217" s="37"/>
      <c r="L217" s="37"/>
      <c r="M217" s="37"/>
      <c r="N217" s="37"/>
      <c r="O217" s="37"/>
      <c r="P217" s="37"/>
      <c r="Q217" s="37"/>
      <c r="R217" s="37"/>
    </row>
    <row r="218" spans="1:18" s="36" customFormat="1" ht="10.199999999999999" x14ac:dyDescent="0.2">
      <c r="A218" s="50"/>
      <c r="B218" s="57"/>
      <c r="C218" s="57"/>
      <c r="D218" s="52"/>
      <c r="E218" s="50"/>
      <c r="F218" s="50"/>
      <c r="G218" s="50"/>
      <c r="H218" s="58"/>
      <c r="I218" s="35"/>
      <c r="K218" s="37"/>
      <c r="L218" s="37"/>
      <c r="M218" s="37"/>
      <c r="N218" s="37"/>
      <c r="O218" s="37"/>
      <c r="P218" s="37"/>
      <c r="Q218" s="37"/>
      <c r="R218" s="37"/>
    </row>
    <row r="219" spans="1:18" s="36" customFormat="1" ht="10.199999999999999" x14ac:dyDescent="0.2">
      <c r="A219" s="50"/>
      <c r="B219" s="57"/>
      <c r="C219" s="57"/>
      <c r="D219" s="52"/>
      <c r="E219" s="50"/>
      <c r="F219" s="50"/>
      <c r="G219" s="50"/>
      <c r="H219" s="58"/>
      <c r="I219" s="35"/>
      <c r="K219" s="37"/>
      <c r="L219" s="37"/>
      <c r="M219" s="37"/>
      <c r="N219" s="37"/>
      <c r="O219" s="37"/>
      <c r="P219" s="37"/>
      <c r="Q219" s="37"/>
      <c r="R219" s="37"/>
    </row>
    <row r="220" spans="1:18" s="36" customFormat="1" ht="10.199999999999999" x14ac:dyDescent="0.2">
      <c r="A220" s="50"/>
      <c r="B220" s="57"/>
      <c r="C220" s="57"/>
      <c r="D220" s="52"/>
      <c r="E220" s="50"/>
      <c r="F220" s="50"/>
      <c r="G220" s="50"/>
      <c r="H220" s="58"/>
      <c r="I220" s="35"/>
      <c r="K220" s="37"/>
      <c r="L220" s="37"/>
      <c r="M220" s="37"/>
      <c r="N220" s="37"/>
      <c r="O220" s="37"/>
      <c r="P220" s="37"/>
      <c r="Q220" s="37"/>
      <c r="R220" s="37"/>
    </row>
    <row r="221" spans="1:18" s="36" customFormat="1" ht="10.199999999999999" x14ac:dyDescent="0.2">
      <c r="A221" s="50"/>
      <c r="B221" s="57"/>
      <c r="C221" s="57"/>
      <c r="D221" s="52"/>
      <c r="E221" s="50"/>
      <c r="F221" s="50"/>
      <c r="G221" s="50"/>
      <c r="H221" s="58"/>
      <c r="I221" s="35"/>
      <c r="K221" s="37"/>
      <c r="L221" s="37"/>
      <c r="M221" s="37"/>
      <c r="N221" s="37"/>
      <c r="O221" s="37"/>
      <c r="P221" s="37"/>
      <c r="Q221" s="37"/>
      <c r="R221" s="37"/>
    </row>
    <row r="222" spans="1:18" s="36" customFormat="1" ht="10.199999999999999" x14ac:dyDescent="0.2">
      <c r="A222" s="50"/>
      <c r="B222" s="57"/>
      <c r="C222" s="57"/>
      <c r="D222" s="52"/>
      <c r="E222" s="50"/>
      <c r="F222" s="50"/>
      <c r="G222" s="50"/>
      <c r="H222" s="58"/>
      <c r="I222" s="35"/>
      <c r="K222" s="37"/>
      <c r="L222" s="37"/>
      <c r="M222" s="37"/>
      <c r="N222" s="37"/>
      <c r="O222" s="37"/>
      <c r="P222" s="37"/>
      <c r="Q222" s="37"/>
      <c r="R222" s="37"/>
    </row>
    <row r="223" spans="1:18" s="36" customFormat="1" ht="10.199999999999999" x14ac:dyDescent="0.2">
      <c r="A223" s="50"/>
      <c r="B223" s="57"/>
      <c r="C223" s="57"/>
      <c r="D223" s="52"/>
      <c r="E223" s="50"/>
      <c r="F223" s="50"/>
      <c r="G223" s="50"/>
      <c r="H223" s="58"/>
      <c r="I223" s="35"/>
      <c r="K223" s="37"/>
      <c r="L223" s="37"/>
      <c r="M223" s="37"/>
      <c r="N223" s="37"/>
      <c r="O223" s="37"/>
      <c r="P223" s="37"/>
      <c r="Q223" s="37"/>
      <c r="R223" s="37"/>
    </row>
    <row r="224" spans="1:18" s="36" customFormat="1" ht="10.199999999999999" x14ac:dyDescent="0.2">
      <c r="A224" s="50"/>
      <c r="B224" s="57"/>
      <c r="C224" s="57"/>
      <c r="D224" s="52"/>
      <c r="E224" s="50"/>
      <c r="F224" s="50"/>
      <c r="G224" s="50"/>
      <c r="H224" s="58"/>
      <c r="I224" s="35"/>
      <c r="K224" s="37"/>
      <c r="L224" s="37"/>
      <c r="M224" s="37"/>
      <c r="N224" s="37"/>
      <c r="O224" s="37"/>
      <c r="P224" s="37"/>
      <c r="Q224" s="37"/>
      <c r="R224" s="37"/>
    </row>
    <row r="225" spans="1:18" s="36" customFormat="1" ht="10.199999999999999" x14ac:dyDescent="0.2">
      <c r="A225" s="50"/>
      <c r="B225" s="57"/>
      <c r="C225" s="57"/>
      <c r="D225" s="52"/>
      <c r="E225" s="50"/>
      <c r="F225" s="50"/>
      <c r="G225" s="50"/>
      <c r="H225" s="58"/>
      <c r="I225" s="35"/>
      <c r="K225" s="37"/>
      <c r="L225" s="37"/>
      <c r="M225" s="37"/>
      <c r="N225" s="37"/>
      <c r="O225" s="37"/>
      <c r="P225" s="37"/>
      <c r="Q225" s="37"/>
      <c r="R225" s="37"/>
    </row>
    <row r="226" spans="1:18" s="36" customFormat="1" ht="10.199999999999999" x14ac:dyDescent="0.2">
      <c r="A226" s="50"/>
      <c r="B226" s="57"/>
      <c r="C226" s="57"/>
      <c r="D226" s="52"/>
      <c r="E226" s="50"/>
      <c r="F226" s="50"/>
      <c r="G226" s="50"/>
      <c r="H226" s="58"/>
      <c r="I226" s="35"/>
      <c r="K226" s="37"/>
      <c r="L226" s="37"/>
      <c r="M226" s="37"/>
      <c r="N226" s="37"/>
      <c r="O226" s="37"/>
      <c r="P226" s="37"/>
      <c r="Q226" s="37"/>
      <c r="R226" s="37"/>
    </row>
    <row r="227" spans="1:18" s="36" customFormat="1" ht="10.199999999999999" x14ac:dyDescent="0.2">
      <c r="A227" s="50"/>
      <c r="B227" s="57"/>
      <c r="C227" s="57"/>
      <c r="D227" s="52"/>
      <c r="E227" s="50"/>
      <c r="F227" s="50"/>
      <c r="G227" s="50"/>
      <c r="H227" s="58"/>
      <c r="I227" s="35"/>
      <c r="K227" s="37"/>
      <c r="L227" s="37"/>
      <c r="M227" s="37"/>
      <c r="N227" s="37"/>
      <c r="O227" s="37"/>
      <c r="P227" s="37"/>
      <c r="Q227" s="37"/>
      <c r="R227" s="37"/>
    </row>
    <row r="228" spans="1:18" s="36" customFormat="1" ht="10.199999999999999" x14ac:dyDescent="0.2">
      <c r="A228" s="50"/>
      <c r="B228" s="57"/>
      <c r="C228" s="57"/>
      <c r="D228" s="52"/>
      <c r="E228" s="50"/>
      <c r="F228" s="50"/>
      <c r="G228" s="50"/>
      <c r="H228" s="58"/>
      <c r="I228" s="35"/>
      <c r="K228" s="37"/>
      <c r="L228" s="37"/>
      <c r="M228" s="37"/>
      <c r="N228" s="37"/>
      <c r="O228" s="37"/>
      <c r="P228" s="37"/>
      <c r="Q228" s="37"/>
      <c r="R228" s="37"/>
    </row>
    <row r="229" spans="1:18" s="36" customFormat="1" ht="10.199999999999999" x14ac:dyDescent="0.2">
      <c r="A229" s="50"/>
      <c r="B229" s="57"/>
      <c r="C229" s="57"/>
      <c r="D229" s="52"/>
      <c r="E229" s="50"/>
      <c r="F229" s="50"/>
      <c r="G229" s="50"/>
      <c r="H229" s="58"/>
      <c r="I229" s="35"/>
      <c r="K229" s="37"/>
      <c r="L229" s="37"/>
      <c r="M229" s="37"/>
      <c r="N229" s="37"/>
      <c r="O229" s="37"/>
      <c r="P229" s="37"/>
      <c r="Q229" s="37"/>
      <c r="R229" s="37"/>
    </row>
    <row r="230" spans="1:18" s="36" customFormat="1" ht="10.199999999999999" x14ac:dyDescent="0.2">
      <c r="A230" s="50"/>
      <c r="B230" s="57"/>
      <c r="C230" s="57"/>
      <c r="D230" s="52"/>
      <c r="E230" s="50"/>
      <c r="F230" s="50"/>
      <c r="G230" s="50"/>
      <c r="H230" s="58"/>
      <c r="I230" s="35"/>
      <c r="K230" s="37"/>
      <c r="L230" s="37"/>
      <c r="M230" s="37"/>
      <c r="N230" s="37"/>
      <c r="O230" s="37"/>
      <c r="P230" s="37"/>
      <c r="Q230" s="37"/>
      <c r="R230" s="37"/>
    </row>
    <row r="231" spans="1:18" s="36" customFormat="1" ht="10.199999999999999" x14ac:dyDescent="0.2">
      <c r="A231" s="50"/>
      <c r="B231" s="57"/>
      <c r="C231" s="57"/>
      <c r="D231" s="52"/>
      <c r="E231" s="50"/>
      <c r="F231" s="50"/>
      <c r="G231" s="50"/>
      <c r="H231" s="58"/>
      <c r="I231" s="35"/>
      <c r="K231" s="37"/>
      <c r="L231" s="37"/>
      <c r="M231" s="37"/>
      <c r="N231" s="37"/>
      <c r="O231" s="37"/>
      <c r="P231" s="37"/>
      <c r="Q231" s="37"/>
      <c r="R231" s="37"/>
    </row>
    <row r="232" spans="1:18" s="36" customFormat="1" ht="10.199999999999999" x14ac:dyDescent="0.2">
      <c r="A232" s="50"/>
      <c r="B232" s="57"/>
      <c r="C232" s="57"/>
      <c r="D232" s="52"/>
      <c r="E232" s="50"/>
      <c r="F232" s="50"/>
      <c r="G232" s="50"/>
      <c r="H232" s="58"/>
      <c r="I232" s="35"/>
      <c r="K232" s="37"/>
      <c r="L232" s="37"/>
      <c r="M232" s="37"/>
      <c r="N232" s="37"/>
      <c r="O232" s="37"/>
      <c r="P232" s="37"/>
      <c r="Q232" s="37"/>
      <c r="R232" s="37"/>
    </row>
    <row r="233" spans="1:18" s="36" customFormat="1" ht="10.199999999999999" x14ac:dyDescent="0.2">
      <c r="A233" s="50"/>
      <c r="B233" s="57"/>
      <c r="C233" s="57"/>
      <c r="D233" s="52"/>
      <c r="E233" s="50"/>
      <c r="F233" s="50"/>
      <c r="G233" s="50"/>
      <c r="H233" s="58"/>
      <c r="I233" s="35"/>
      <c r="K233" s="37"/>
      <c r="L233" s="37"/>
      <c r="M233" s="37"/>
      <c r="N233" s="37"/>
      <c r="O233" s="37"/>
      <c r="P233" s="37"/>
      <c r="Q233" s="37"/>
      <c r="R233" s="37"/>
    </row>
    <row r="234" spans="1:18" s="36" customFormat="1" ht="10.199999999999999" x14ac:dyDescent="0.2">
      <c r="A234" s="50"/>
      <c r="B234" s="57"/>
      <c r="C234" s="57"/>
      <c r="D234" s="52"/>
      <c r="E234" s="50"/>
      <c r="F234" s="50"/>
      <c r="G234" s="50"/>
      <c r="H234" s="58"/>
      <c r="I234" s="35"/>
      <c r="K234" s="37"/>
      <c r="L234" s="37"/>
      <c r="M234" s="37"/>
      <c r="N234" s="37"/>
      <c r="O234" s="37"/>
      <c r="P234" s="37"/>
      <c r="Q234" s="37"/>
      <c r="R234" s="37"/>
    </row>
    <row r="235" spans="1:18" s="36" customFormat="1" ht="10.199999999999999" x14ac:dyDescent="0.2">
      <c r="A235" s="50"/>
      <c r="B235" s="57"/>
      <c r="C235" s="57"/>
      <c r="D235" s="52"/>
      <c r="E235" s="50"/>
      <c r="F235" s="50"/>
      <c r="G235" s="50"/>
      <c r="H235" s="58"/>
      <c r="I235" s="35"/>
      <c r="K235" s="37"/>
      <c r="L235" s="37"/>
      <c r="M235" s="37"/>
      <c r="N235" s="37"/>
      <c r="O235" s="37"/>
      <c r="P235" s="37"/>
      <c r="Q235" s="37"/>
      <c r="R235" s="37"/>
    </row>
    <row r="236" spans="1:18" s="36" customFormat="1" ht="10.199999999999999" x14ac:dyDescent="0.2">
      <c r="A236" s="50"/>
      <c r="B236" s="57"/>
      <c r="C236" s="57"/>
      <c r="D236" s="52"/>
      <c r="E236" s="50"/>
      <c r="F236" s="50"/>
      <c r="G236" s="50"/>
      <c r="H236" s="58"/>
      <c r="I236" s="35"/>
      <c r="K236" s="37"/>
      <c r="L236" s="37"/>
      <c r="M236" s="37"/>
      <c r="N236" s="37"/>
      <c r="O236" s="37"/>
      <c r="P236" s="37"/>
      <c r="Q236" s="37"/>
      <c r="R236" s="37"/>
    </row>
    <row r="237" spans="1:18" s="36" customFormat="1" ht="10.199999999999999" x14ac:dyDescent="0.2">
      <c r="A237" s="50"/>
      <c r="B237" s="57"/>
      <c r="C237" s="57"/>
      <c r="D237" s="52"/>
      <c r="E237" s="50"/>
      <c r="F237" s="50"/>
      <c r="G237" s="50"/>
      <c r="H237" s="58"/>
      <c r="I237" s="35"/>
      <c r="K237" s="37"/>
      <c r="L237" s="37"/>
      <c r="M237" s="37"/>
      <c r="N237" s="37"/>
      <c r="O237" s="37"/>
      <c r="P237" s="37"/>
      <c r="Q237" s="37"/>
      <c r="R237" s="37"/>
    </row>
    <row r="238" spans="1:18" s="36" customFormat="1" ht="10.199999999999999" x14ac:dyDescent="0.2">
      <c r="A238" s="50"/>
      <c r="B238" s="57"/>
      <c r="C238" s="57"/>
      <c r="D238" s="52"/>
      <c r="E238" s="50"/>
      <c r="F238" s="50"/>
      <c r="G238" s="50"/>
      <c r="H238" s="58"/>
      <c r="I238" s="35"/>
      <c r="K238" s="37"/>
      <c r="L238" s="37"/>
      <c r="M238" s="37"/>
      <c r="N238" s="37"/>
      <c r="O238" s="37"/>
      <c r="P238" s="37"/>
      <c r="Q238" s="37"/>
      <c r="R238" s="37"/>
    </row>
    <row r="239" spans="1:18" s="36" customFormat="1" ht="10.199999999999999" x14ac:dyDescent="0.2">
      <c r="A239" s="50"/>
      <c r="B239" s="57"/>
      <c r="C239" s="57"/>
      <c r="D239" s="52"/>
      <c r="E239" s="50"/>
      <c r="F239" s="50"/>
      <c r="G239" s="50"/>
      <c r="H239" s="58"/>
      <c r="I239" s="35"/>
      <c r="K239" s="37"/>
      <c r="L239" s="37"/>
      <c r="M239" s="37"/>
      <c r="N239" s="37"/>
      <c r="O239" s="37"/>
      <c r="P239" s="37"/>
      <c r="Q239" s="37"/>
      <c r="R239" s="37"/>
    </row>
    <row r="240" spans="1:18" s="36" customFormat="1" ht="10.199999999999999" x14ac:dyDescent="0.2">
      <c r="A240" s="50"/>
      <c r="B240" s="57"/>
      <c r="C240" s="57"/>
      <c r="D240" s="52"/>
      <c r="E240" s="50"/>
      <c r="F240" s="50"/>
      <c r="G240" s="50"/>
      <c r="H240" s="58"/>
      <c r="I240" s="35"/>
      <c r="K240" s="37"/>
      <c r="L240" s="37"/>
      <c r="M240" s="37"/>
      <c r="N240" s="37"/>
      <c r="O240" s="37"/>
      <c r="P240" s="37"/>
      <c r="Q240" s="37"/>
      <c r="R240" s="37"/>
    </row>
    <row r="241" spans="1:18" s="36" customFormat="1" ht="10.199999999999999" x14ac:dyDescent="0.2">
      <c r="A241" s="50"/>
      <c r="B241" s="57"/>
      <c r="C241" s="57"/>
      <c r="D241" s="52"/>
      <c r="E241" s="50"/>
      <c r="F241" s="50"/>
      <c r="G241" s="50"/>
      <c r="H241" s="58"/>
      <c r="I241" s="35"/>
      <c r="K241" s="37"/>
      <c r="L241" s="37"/>
      <c r="M241" s="37"/>
      <c r="N241" s="37"/>
      <c r="O241" s="37"/>
      <c r="P241" s="37"/>
      <c r="Q241" s="37"/>
      <c r="R241" s="37"/>
    </row>
    <row r="242" spans="1:18" s="36" customFormat="1" ht="10.199999999999999" x14ac:dyDescent="0.2">
      <c r="A242" s="50"/>
      <c r="B242" s="57"/>
      <c r="C242" s="57"/>
      <c r="D242" s="52"/>
      <c r="E242" s="50"/>
      <c r="F242" s="50"/>
      <c r="G242" s="50"/>
      <c r="H242" s="58"/>
      <c r="I242" s="35"/>
      <c r="K242" s="37"/>
      <c r="L242" s="37"/>
      <c r="M242" s="37"/>
      <c r="N242" s="37"/>
      <c r="O242" s="37"/>
      <c r="P242" s="37"/>
      <c r="Q242" s="37"/>
      <c r="R242" s="37"/>
    </row>
    <row r="243" spans="1:18" s="36" customFormat="1" ht="10.199999999999999" x14ac:dyDescent="0.2">
      <c r="A243" s="50"/>
      <c r="B243" s="57"/>
      <c r="C243" s="57"/>
      <c r="D243" s="52"/>
      <c r="E243" s="50"/>
      <c r="F243" s="50"/>
      <c r="G243" s="50"/>
      <c r="H243" s="58"/>
      <c r="I243" s="35"/>
      <c r="K243" s="37"/>
      <c r="L243" s="37"/>
      <c r="M243" s="37"/>
      <c r="N243" s="37"/>
      <c r="O243" s="37"/>
      <c r="P243" s="37"/>
      <c r="Q243" s="37"/>
      <c r="R243" s="37"/>
    </row>
    <row r="244" spans="1:18" s="36" customFormat="1" ht="10.199999999999999" x14ac:dyDescent="0.2">
      <c r="A244" s="50"/>
      <c r="B244" s="57"/>
      <c r="C244" s="57"/>
      <c r="D244" s="52"/>
      <c r="E244" s="50"/>
      <c r="F244" s="50"/>
      <c r="G244" s="50"/>
      <c r="H244" s="58"/>
      <c r="I244" s="35"/>
      <c r="K244" s="37"/>
      <c r="L244" s="37"/>
      <c r="M244" s="37"/>
      <c r="N244" s="37"/>
      <c r="O244" s="37"/>
      <c r="P244" s="37"/>
      <c r="Q244" s="37"/>
      <c r="R244" s="37"/>
    </row>
    <row r="245" spans="1:18" s="36" customFormat="1" ht="10.199999999999999" x14ac:dyDescent="0.2">
      <c r="A245" s="50"/>
      <c r="B245" s="57"/>
      <c r="C245" s="57"/>
      <c r="D245" s="52"/>
      <c r="E245" s="50"/>
      <c r="F245" s="50"/>
      <c r="G245" s="50"/>
      <c r="H245" s="58"/>
      <c r="I245" s="35"/>
      <c r="K245" s="37"/>
      <c r="L245" s="37"/>
      <c r="M245" s="37"/>
      <c r="N245" s="37"/>
      <c r="O245" s="37"/>
      <c r="P245" s="37"/>
      <c r="Q245" s="37"/>
      <c r="R245" s="37"/>
    </row>
    <row r="246" spans="1:18" s="36" customFormat="1" ht="10.199999999999999" x14ac:dyDescent="0.2">
      <c r="A246" s="50"/>
      <c r="B246" s="57"/>
      <c r="C246" s="57"/>
      <c r="D246" s="52"/>
      <c r="E246" s="50"/>
      <c r="F246" s="50"/>
      <c r="G246" s="50"/>
      <c r="H246" s="58"/>
      <c r="I246" s="35"/>
      <c r="K246" s="37"/>
      <c r="L246" s="37"/>
      <c r="M246" s="37"/>
      <c r="N246" s="37"/>
      <c r="O246" s="37"/>
      <c r="P246" s="37"/>
      <c r="Q246" s="37"/>
      <c r="R246" s="37"/>
    </row>
    <row r="247" spans="1:18" s="36" customFormat="1" ht="10.199999999999999" x14ac:dyDescent="0.2">
      <c r="A247" s="50"/>
      <c r="B247" s="57"/>
      <c r="C247" s="57"/>
      <c r="D247" s="52"/>
      <c r="E247" s="50"/>
      <c r="F247" s="50"/>
      <c r="G247" s="50"/>
      <c r="H247" s="58"/>
      <c r="I247" s="35"/>
      <c r="K247" s="37"/>
      <c r="L247" s="37"/>
      <c r="M247" s="37"/>
      <c r="N247" s="37"/>
      <c r="O247" s="37"/>
      <c r="P247" s="37"/>
      <c r="Q247" s="37"/>
      <c r="R247" s="37"/>
    </row>
    <row r="248" spans="1:18" s="36" customFormat="1" ht="10.199999999999999" x14ac:dyDescent="0.2">
      <c r="A248" s="50"/>
      <c r="B248" s="57"/>
      <c r="C248" s="57"/>
      <c r="D248" s="52"/>
      <c r="E248" s="50"/>
      <c r="F248" s="50"/>
      <c r="G248" s="50"/>
      <c r="H248" s="58"/>
      <c r="I248" s="35"/>
      <c r="K248" s="37"/>
      <c r="L248" s="37"/>
      <c r="M248" s="37"/>
      <c r="N248" s="37"/>
      <c r="O248" s="37"/>
      <c r="P248" s="37"/>
      <c r="Q248" s="37"/>
      <c r="R248" s="37"/>
    </row>
    <row r="249" spans="1:18" s="36" customFormat="1" ht="10.199999999999999" x14ac:dyDescent="0.2">
      <c r="A249" s="50"/>
      <c r="B249" s="57"/>
      <c r="C249" s="57"/>
      <c r="D249" s="52"/>
      <c r="E249" s="50"/>
      <c r="F249" s="50"/>
      <c r="G249" s="50"/>
      <c r="H249" s="58"/>
      <c r="I249" s="35"/>
      <c r="K249" s="37"/>
      <c r="L249" s="37"/>
      <c r="M249" s="37"/>
      <c r="N249" s="37"/>
      <c r="O249" s="37"/>
      <c r="P249" s="37"/>
      <c r="Q249" s="37"/>
      <c r="R249" s="37"/>
    </row>
    <row r="250" spans="1:18" s="36" customFormat="1" ht="10.199999999999999" x14ac:dyDescent="0.2">
      <c r="A250" s="50"/>
      <c r="B250" s="57"/>
      <c r="C250" s="57"/>
      <c r="D250" s="52"/>
      <c r="E250" s="50"/>
      <c r="F250" s="50"/>
      <c r="G250" s="50"/>
      <c r="H250" s="58"/>
      <c r="I250" s="35"/>
      <c r="K250" s="37"/>
      <c r="L250" s="37"/>
      <c r="M250" s="37"/>
      <c r="N250" s="37"/>
      <c r="O250" s="37"/>
      <c r="P250" s="37"/>
      <c r="Q250" s="37"/>
      <c r="R250" s="37"/>
    </row>
    <row r="251" spans="1:18" s="36" customFormat="1" ht="10.199999999999999" x14ac:dyDescent="0.2">
      <c r="A251" s="50"/>
      <c r="B251" s="57"/>
      <c r="C251" s="57"/>
      <c r="D251" s="52"/>
      <c r="E251" s="50"/>
      <c r="F251" s="50"/>
      <c r="G251" s="50"/>
      <c r="H251" s="58"/>
      <c r="I251" s="35"/>
      <c r="K251" s="37"/>
      <c r="L251" s="37"/>
      <c r="M251" s="37"/>
      <c r="N251" s="37"/>
      <c r="O251" s="37"/>
      <c r="P251" s="37"/>
      <c r="Q251" s="37"/>
      <c r="R251" s="37"/>
    </row>
    <row r="252" spans="1:18" s="36" customFormat="1" ht="10.199999999999999" x14ac:dyDescent="0.2">
      <c r="A252" s="50"/>
      <c r="B252" s="57"/>
      <c r="C252" s="57"/>
      <c r="D252" s="52"/>
      <c r="E252" s="50"/>
      <c r="F252" s="50"/>
      <c r="G252" s="50"/>
      <c r="H252" s="58"/>
      <c r="I252" s="35"/>
      <c r="K252" s="37"/>
      <c r="L252" s="37"/>
      <c r="M252" s="37"/>
      <c r="N252" s="37"/>
      <c r="O252" s="37"/>
      <c r="P252" s="37"/>
      <c r="Q252" s="37"/>
      <c r="R252" s="37"/>
    </row>
    <row r="253" spans="1:18" s="36" customFormat="1" ht="10.199999999999999" x14ac:dyDescent="0.2">
      <c r="A253" s="50"/>
      <c r="B253" s="57"/>
      <c r="C253" s="57"/>
      <c r="D253" s="52"/>
      <c r="E253" s="50"/>
      <c r="F253" s="50"/>
      <c r="G253" s="50"/>
      <c r="H253" s="58"/>
      <c r="I253" s="35"/>
      <c r="K253" s="37"/>
      <c r="L253" s="37"/>
      <c r="M253" s="37"/>
      <c r="N253" s="37"/>
      <c r="O253" s="37"/>
      <c r="P253" s="37"/>
      <c r="Q253" s="37"/>
      <c r="R253" s="37"/>
    </row>
    <row r="254" spans="1:18" s="36" customFormat="1" ht="10.199999999999999" x14ac:dyDescent="0.2">
      <c r="A254" s="50"/>
      <c r="B254" s="57"/>
      <c r="C254" s="57"/>
      <c r="D254" s="52"/>
      <c r="E254" s="50"/>
      <c r="F254" s="50"/>
      <c r="G254" s="50"/>
      <c r="H254" s="58"/>
      <c r="I254" s="35"/>
      <c r="K254" s="37"/>
      <c r="L254" s="37"/>
      <c r="M254" s="37"/>
      <c r="N254" s="37"/>
      <c r="O254" s="37"/>
      <c r="P254" s="37"/>
      <c r="Q254" s="37"/>
      <c r="R254" s="37"/>
    </row>
    <row r="255" spans="1:18" s="36" customFormat="1" ht="10.199999999999999" x14ac:dyDescent="0.2">
      <c r="A255" s="50"/>
      <c r="B255" s="57"/>
      <c r="C255" s="57"/>
      <c r="D255" s="52"/>
      <c r="E255" s="50"/>
      <c r="F255" s="50"/>
      <c r="G255" s="50"/>
      <c r="H255" s="58"/>
      <c r="I255" s="35"/>
      <c r="K255" s="37"/>
      <c r="L255" s="37"/>
      <c r="M255" s="37"/>
      <c r="N255" s="37"/>
      <c r="O255" s="37"/>
      <c r="P255" s="37"/>
      <c r="Q255" s="37"/>
      <c r="R255" s="37"/>
    </row>
    <row r="256" spans="1:18" s="36" customFormat="1" ht="10.199999999999999" x14ac:dyDescent="0.2">
      <c r="A256" s="50"/>
      <c r="B256" s="57"/>
      <c r="C256" s="57"/>
      <c r="D256" s="52"/>
      <c r="E256" s="50"/>
      <c r="F256" s="50"/>
      <c r="G256" s="50"/>
      <c r="H256" s="58"/>
      <c r="I256" s="35"/>
      <c r="K256" s="37"/>
      <c r="L256" s="37"/>
      <c r="M256" s="37"/>
      <c r="N256" s="37"/>
      <c r="O256" s="37"/>
      <c r="P256" s="37"/>
      <c r="Q256" s="37"/>
      <c r="R256" s="37"/>
    </row>
    <row r="257" spans="1:18" s="36" customFormat="1" ht="10.199999999999999" x14ac:dyDescent="0.2">
      <c r="A257" s="50"/>
      <c r="B257" s="57"/>
      <c r="C257" s="57"/>
      <c r="D257" s="52"/>
      <c r="E257" s="50"/>
      <c r="F257" s="50"/>
      <c r="G257" s="50"/>
      <c r="H257" s="58"/>
      <c r="I257" s="35"/>
      <c r="K257" s="37"/>
      <c r="L257" s="37"/>
      <c r="M257" s="37"/>
      <c r="N257" s="37"/>
      <c r="O257" s="37"/>
      <c r="P257" s="37"/>
      <c r="Q257" s="37"/>
      <c r="R257" s="37"/>
    </row>
    <row r="258" spans="1:18" s="36" customFormat="1" ht="10.199999999999999" x14ac:dyDescent="0.2">
      <c r="A258" s="50"/>
      <c r="B258" s="57"/>
      <c r="C258" s="57"/>
      <c r="D258" s="52"/>
      <c r="E258" s="50"/>
      <c r="F258" s="50"/>
      <c r="G258" s="50"/>
      <c r="H258" s="58"/>
      <c r="I258" s="35"/>
      <c r="K258" s="37"/>
      <c r="L258" s="37"/>
      <c r="M258" s="37"/>
      <c r="N258" s="37"/>
      <c r="O258" s="37"/>
      <c r="P258" s="37"/>
      <c r="Q258" s="37"/>
      <c r="R258" s="37"/>
    </row>
    <row r="259" spans="1:18" s="36" customFormat="1" ht="10.199999999999999" x14ac:dyDescent="0.2">
      <c r="A259" s="50"/>
      <c r="B259" s="57"/>
      <c r="C259" s="57"/>
      <c r="D259" s="52"/>
      <c r="E259" s="50"/>
      <c r="F259" s="50"/>
      <c r="G259" s="50"/>
      <c r="H259" s="58"/>
      <c r="I259" s="35"/>
      <c r="K259" s="37"/>
      <c r="L259" s="37"/>
      <c r="M259" s="37"/>
      <c r="N259" s="37"/>
      <c r="O259" s="37"/>
      <c r="P259" s="37"/>
      <c r="Q259" s="37"/>
      <c r="R259" s="37"/>
    </row>
    <row r="260" spans="1:18" s="36" customFormat="1" ht="10.199999999999999" x14ac:dyDescent="0.2">
      <c r="A260" s="50"/>
      <c r="B260" s="57"/>
      <c r="C260" s="57"/>
      <c r="D260" s="52"/>
      <c r="E260" s="50"/>
      <c r="F260" s="50"/>
      <c r="G260" s="50"/>
      <c r="H260" s="58"/>
      <c r="I260" s="35"/>
      <c r="K260" s="37"/>
      <c r="L260" s="37"/>
      <c r="M260" s="37"/>
      <c r="N260" s="37"/>
      <c r="O260" s="37"/>
      <c r="P260" s="37"/>
      <c r="Q260" s="37"/>
      <c r="R260" s="37"/>
    </row>
    <row r="261" spans="1:18" s="36" customFormat="1" ht="10.199999999999999" x14ac:dyDescent="0.2">
      <c r="A261" s="50"/>
      <c r="B261" s="57"/>
      <c r="C261" s="57"/>
      <c r="D261" s="52"/>
      <c r="E261" s="50"/>
      <c r="F261" s="50"/>
      <c r="G261" s="50"/>
      <c r="H261" s="58"/>
      <c r="I261" s="35"/>
      <c r="K261" s="37"/>
      <c r="L261" s="37"/>
      <c r="M261" s="37"/>
      <c r="N261" s="37"/>
      <c r="O261" s="37"/>
      <c r="P261" s="37"/>
      <c r="Q261" s="37"/>
      <c r="R261" s="37"/>
    </row>
    <row r="262" spans="1:18" s="36" customFormat="1" ht="10.199999999999999" x14ac:dyDescent="0.2">
      <c r="A262" s="50"/>
      <c r="B262" s="57"/>
      <c r="C262" s="57"/>
      <c r="D262" s="52"/>
      <c r="E262" s="50"/>
      <c r="F262" s="50"/>
      <c r="G262" s="50"/>
      <c r="H262" s="58"/>
      <c r="I262" s="35"/>
      <c r="K262" s="37"/>
      <c r="L262" s="37"/>
      <c r="M262" s="37"/>
      <c r="N262" s="37"/>
      <c r="O262" s="37"/>
      <c r="P262" s="37"/>
      <c r="Q262" s="37"/>
      <c r="R262" s="37"/>
    </row>
    <row r="263" spans="1:18" s="36" customFormat="1" ht="10.199999999999999" x14ac:dyDescent="0.2">
      <c r="A263" s="50"/>
      <c r="B263" s="57"/>
      <c r="C263" s="57"/>
      <c r="D263" s="52"/>
      <c r="E263" s="50"/>
      <c r="F263" s="50"/>
      <c r="G263" s="50"/>
      <c r="H263" s="58"/>
      <c r="I263" s="35"/>
      <c r="K263" s="37"/>
      <c r="L263" s="37"/>
      <c r="M263" s="37"/>
      <c r="N263" s="37"/>
      <c r="O263" s="37"/>
      <c r="P263" s="37"/>
      <c r="Q263" s="37"/>
      <c r="R263" s="37"/>
    </row>
    <row r="264" spans="1:18" s="36" customFormat="1" ht="10.199999999999999" x14ac:dyDescent="0.2">
      <c r="A264" s="50"/>
      <c r="B264" s="57"/>
      <c r="C264" s="57"/>
      <c r="D264" s="52"/>
      <c r="E264" s="50"/>
      <c r="F264" s="50"/>
      <c r="G264" s="50"/>
      <c r="H264" s="58"/>
      <c r="I264" s="35"/>
      <c r="K264" s="37"/>
      <c r="L264" s="37"/>
      <c r="M264" s="37"/>
      <c r="N264" s="37"/>
      <c r="O264" s="37"/>
      <c r="P264" s="37"/>
      <c r="Q264" s="37"/>
      <c r="R264" s="37"/>
    </row>
    <row r="265" spans="1:18" s="36" customFormat="1" ht="10.199999999999999" x14ac:dyDescent="0.2">
      <c r="A265" s="50"/>
      <c r="B265" s="57"/>
      <c r="C265" s="57"/>
      <c r="D265" s="52"/>
      <c r="E265" s="50"/>
      <c r="F265" s="50"/>
      <c r="G265" s="50"/>
      <c r="H265" s="58"/>
      <c r="I265" s="35"/>
      <c r="K265" s="37"/>
      <c r="L265" s="37"/>
      <c r="M265" s="37"/>
      <c r="N265" s="37"/>
      <c r="O265" s="37"/>
      <c r="P265" s="37"/>
      <c r="Q265" s="37"/>
      <c r="R265" s="37"/>
    </row>
    <row r="266" spans="1:18" s="36" customFormat="1" ht="10.199999999999999" x14ac:dyDescent="0.2">
      <c r="A266" s="50"/>
      <c r="B266" s="57"/>
      <c r="C266" s="57"/>
      <c r="D266" s="52"/>
      <c r="E266" s="50"/>
      <c r="F266" s="50"/>
      <c r="G266" s="50"/>
      <c r="H266" s="58"/>
      <c r="I266" s="35"/>
      <c r="K266" s="37"/>
      <c r="L266" s="37"/>
      <c r="M266" s="37"/>
      <c r="N266" s="37"/>
      <c r="O266" s="37"/>
      <c r="P266" s="37"/>
      <c r="Q266" s="37"/>
      <c r="R266" s="37"/>
    </row>
    <row r="267" spans="1:18" s="36" customFormat="1" ht="10.199999999999999" x14ac:dyDescent="0.2">
      <c r="A267" s="50"/>
      <c r="B267" s="57"/>
      <c r="C267" s="57"/>
      <c r="D267" s="52"/>
      <c r="E267" s="50"/>
      <c r="F267" s="50"/>
      <c r="G267" s="50"/>
      <c r="H267" s="58"/>
      <c r="I267" s="35"/>
      <c r="K267" s="37"/>
      <c r="L267" s="37"/>
      <c r="M267" s="37"/>
      <c r="N267" s="37"/>
      <c r="O267" s="37"/>
      <c r="P267" s="37"/>
      <c r="Q267" s="37"/>
      <c r="R267" s="37"/>
    </row>
    <row r="268" spans="1:18" s="36" customFormat="1" ht="10.199999999999999" x14ac:dyDescent="0.2">
      <c r="A268" s="50"/>
      <c r="B268" s="57"/>
      <c r="C268" s="57"/>
      <c r="D268" s="52"/>
      <c r="E268" s="50"/>
      <c r="F268" s="50"/>
      <c r="G268" s="50"/>
      <c r="H268" s="58"/>
      <c r="I268" s="35"/>
      <c r="K268" s="37"/>
      <c r="L268" s="37"/>
      <c r="M268" s="37"/>
      <c r="N268" s="37"/>
      <c r="O268" s="37"/>
      <c r="P268" s="37"/>
      <c r="Q268" s="37"/>
      <c r="R268" s="37"/>
    </row>
    <row r="269" spans="1:18" s="36" customFormat="1" ht="10.199999999999999" x14ac:dyDescent="0.2">
      <c r="A269" s="50"/>
      <c r="B269" s="57"/>
      <c r="C269" s="57"/>
      <c r="D269" s="52"/>
      <c r="E269" s="50"/>
      <c r="F269" s="50"/>
      <c r="G269" s="50"/>
      <c r="H269" s="58"/>
      <c r="I269" s="35"/>
      <c r="K269" s="37"/>
      <c r="L269" s="37"/>
      <c r="M269" s="37"/>
      <c r="N269" s="37"/>
      <c r="O269" s="37"/>
      <c r="P269" s="37"/>
      <c r="Q269" s="37"/>
      <c r="R269" s="37"/>
    </row>
    <row r="270" spans="1:18" s="36" customFormat="1" ht="10.199999999999999" x14ac:dyDescent="0.2">
      <c r="A270" s="50"/>
      <c r="B270" s="57"/>
      <c r="C270" s="57"/>
      <c r="D270" s="52"/>
      <c r="E270" s="50"/>
      <c r="F270" s="50"/>
      <c r="G270" s="50"/>
      <c r="H270" s="58"/>
      <c r="I270" s="35"/>
      <c r="K270" s="37"/>
      <c r="L270" s="37"/>
      <c r="M270" s="37"/>
      <c r="N270" s="37"/>
      <c r="O270" s="37"/>
      <c r="P270" s="37"/>
      <c r="Q270" s="37"/>
      <c r="R270" s="37"/>
    </row>
    <row r="271" spans="1:18" s="36" customFormat="1" ht="10.199999999999999" x14ac:dyDescent="0.2">
      <c r="A271" s="50"/>
      <c r="B271" s="57"/>
      <c r="C271" s="57"/>
      <c r="D271" s="52"/>
      <c r="E271" s="50"/>
      <c r="F271" s="50"/>
      <c r="G271" s="50"/>
      <c r="H271" s="58"/>
      <c r="I271" s="35"/>
      <c r="K271" s="37"/>
      <c r="L271" s="37"/>
      <c r="M271" s="37"/>
      <c r="N271" s="37"/>
      <c r="O271" s="37"/>
      <c r="P271" s="37"/>
      <c r="Q271" s="37"/>
      <c r="R271" s="37"/>
    </row>
    <row r="272" spans="1:18" s="36" customFormat="1" ht="10.199999999999999" x14ac:dyDescent="0.2">
      <c r="A272" s="50"/>
      <c r="B272" s="57"/>
      <c r="C272" s="57"/>
      <c r="D272" s="52"/>
      <c r="E272" s="50"/>
      <c r="F272" s="50"/>
      <c r="G272" s="50"/>
      <c r="H272" s="58"/>
      <c r="I272" s="35"/>
      <c r="K272" s="37"/>
      <c r="L272" s="37"/>
      <c r="M272" s="37"/>
      <c r="N272" s="37"/>
      <c r="O272" s="37"/>
      <c r="P272" s="37"/>
      <c r="Q272" s="37"/>
      <c r="R272" s="37"/>
    </row>
    <row r="273" spans="1:18" s="36" customFormat="1" ht="10.199999999999999" x14ac:dyDescent="0.2">
      <c r="A273" s="50"/>
      <c r="B273" s="57"/>
      <c r="C273" s="57"/>
      <c r="D273" s="52"/>
      <c r="E273" s="50"/>
      <c r="F273" s="50"/>
      <c r="G273" s="50"/>
      <c r="H273" s="58"/>
      <c r="I273" s="35"/>
      <c r="K273" s="37"/>
      <c r="L273" s="37"/>
      <c r="M273" s="37"/>
      <c r="N273" s="37"/>
      <c r="O273" s="37"/>
      <c r="P273" s="37"/>
      <c r="Q273" s="37"/>
      <c r="R273" s="37"/>
    </row>
    <row r="274" spans="1:18" s="36" customFormat="1" ht="10.199999999999999" x14ac:dyDescent="0.2">
      <c r="A274" s="50"/>
      <c r="B274" s="57"/>
      <c r="C274" s="57"/>
      <c r="D274" s="52"/>
      <c r="E274" s="50"/>
      <c r="F274" s="50"/>
      <c r="G274" s="50"/>
      <c r="H274" s="58"/>
      <c r="I274" s="35"/>
      <c r="K274" s="37"/>
      <c r="L274" s="37"/>
      <c r="M274" s="37"/>
      <c r="N274" s="37"/>
      <c r="O274" s="37"/>
      <c r="P274" s="37"/>
      <c r="Q274" s="37"/>
      <c r="R274" s="37"/>
    </row>
    <row r="275" spans="1:18" s="36" customFormat="1" ht="10.199999999999999" x14ac:dyDescent="0.2">
      <c r="A275" s="50"/>
      <c r="B275" s="57"/>
      <c r="C275" s="57"/>
      <c r="D275" s="52"/>
      <c r="E275" s="50"/>
      <c r="F275" s="50"/>
      <c r="G275" s="50"/>
      <c r="H275" s="58"/>
      <c r="I275" s="35"/>
      <c r="K275" s="37"/>
      <c r="L275" s="37"/>
      <c r="M275" s="37"/>
      <c r="N275" s="37"/>
      <c r="O275" s="37"/>
      <c r="P275" s="37"/>
      <c r="Q275" s="37"/>
      <c r="R275" s="37"/>
    </row>
    <row r="276" spans="1:18" s="36" customFormat="1" ht="10.199999999999999" x14ac:dyDescent="0.2">
      <c r="A276" s="50"/>
      <c r="B276" s="57"/>
      <c r="C276" s="57"/>
      <c r="D276" s="52"/>
      <c r="E276" s="50"/>
      <c r="F276" s="50"/>
      <c r="G276" s="50"/>
      <c r="H276" s="58"/>
      <c r="I276" s="35"/>
      <c r="K276" s="37"/>
      <c r="L276" s="37"/>
      <c r="M276" s="37"/>
      <c r="N276" s="37"/>
      <c r="O276" s="37"/>
      <c r="P276" s="37"/>
      <c r="Q276" s="37"/>
      <c r="R276" s="37"/>
    </row>
    <row r="277" spans="1:18" s="36" customFormat="1" ht="10.199999999999999" x14ac:dyDescent="0.2">
      <c r="A277" s="50"/>
      <c r="B277" s="57"/>
      <c r="C277" s="57"/>
      <c r="D277" s="52"/>
      <c r="E277" s="50"/>
      <c r="F277" s="50"/>
      <c r="G277" s="50"/>
      <c r="H277" s="58"/>
      <c r="I277" s="35"/>
      <c r="K277" s="37"/>
      <c r="L277" s="37"/>
      <c r="M277" s="37"/>
      <c r="N277" s="37"/>
      <c r="O277" s="37"/>
      <c r="P277" s="37"/>
      <c r="Q277" s="37"/>
      <c r="R277" s="37"/>
    </row>
    <row r="278" spans="1:18" s="36" customFormat="1" ht="10.199999999999999" x14ac:dyDescent="0.2">
      <c r="A278" s="50"/>
      <c r="B278" s="57"/>
      <c r="C278" s="57"/>
      <c r="D278" s="52"/>
      <c r="E278" s="50"/>
      <c r="F278" s="50"/>
      <c r="G278" s="50"/>
      <c r="H278" s="58"/>
      <c r="I278" s="35"/>
      <c r="K278" s="37"/>
      <c r="L278" s="37"/>
      <c r="M278" s="37"/>
      <c r="N278" s="37"/>
      <c r="O278" s="37"/>
      <c r="P278" s="37"/>
      <c r="Q278" s="37"/>
      <c r="R278" s="37"/>
    </row>
    <row r="279" spans="1:18" s="36" customFormat="1" ht="10.199999999999999" x14ac:dyDescent="0.2">
      <c r="A279" s="50"/>
      <c r="B279" s="57"/>
      <c r="C279" s="57"/>
      <c r="D279" s="52"/>
      <c r="E279" s="50"/>
      <c r="F279" s="50"/>
      <c r="G279" s="50"/>
      <c r="H279" s="58"/>
      <c r="I279" s="35"/>
      <c r="K279" s="37"/>
      <c r="L279" s="37"/>
      <c r="M279" s="37"/>
      <c r="N279" s="37"/>
      <c r="O279" s="37"/>
      <c r="P279" s="37"/>
      <c r="Q279" s="37"/>
      <c r="R279" s="37"/>
    </row>
    <row r="280" spans="1:18" s="36" customFormat="1" ht="10.199999999999999" x14ac:dyDescent="0.2">
      <c r="A280" s="50"/>
      <c r="B280" s="57"/>
      <c r="C280" s="57"/>
      <c r="D280" s="52"/>
      <c r="E280" s="50"/>
      <c r="F280" s="50"/>
      <c r="G280" s="50"/>
      <c r="H280" s="58"/>
      <c r="I280" s="35"/>
      <c r="K280" s="37"/>
      <c r="L280" s="37"/>
      <c r="M280" s="37"/>
      <c r="N280" s="37"/>
      <c r="O280" s="37"/>
      <c r="P280" s="37"/>
      <c r="Q280" s="37"/>
      <c r="R280" s="37"/>
    </row>
    <row r="281" spans="1:18" s="36" customFormat="1" ht="10.199999999999999" x14ac:dyDescent="0.2">
      <c r="A281" s="50"/>
      <c r="B281" s="57"/>
      <c r="C281" s="57"/>
      <c r="D281" s="52"/>
      <c r="E281" s="50"/>
      <c r="F281" s="50"/>
      <c r="G281" s="50"/>
      <c r="H281" s="58"/>
      <c r="I281" s="35"/>
      <c r="K281" s="37"/>
      <c r="L281" s="37"/>
      <c r="M281" s="37"/>
      <c r="N281" s="37"/>
      <c r="O281" s="37"/>
      <c r="P281" s="37"/>
      <c r="Q281" s="37"/>
      <c r="R281" s="37"/>
    </row>
    <row r="282" spans="1:18" s="36" customFormat="1" ht="10.199999999999999" x14ac:dyDescent="0.2">
      <c r="A282" s="50"/>
      <c r="B282" s="57"/>
      <c r="C282" s="57"/>
      <c r="D282" s="52"/>
      <c r="E282" s="50"/>
      <c r="F282" s="50"/>
      <c r="G282" s="50"/>
      <c r="H282" s="58"/>
      <c r="I282" s="35"/>
      <c r="K282" s="37"/>
      <c r="L282" s="37"/>
      <c r="M282" s="37"/>
      <c r="N282" s="37"/>
      <c r="O282" s="37"/>
      <c r="P282" s="37"/>
      <c r="Q282" s="37"/>
      <c r="R282" s="37"/>
    </row>
    <row r="283" spans="1:18" s="36" customFormat="1" ht="10.199999999999999" x14ac:dyDescent="0.2">
      <c r="A283" s="50"/>
      <c r="B283" s="57"/>
      <c r="C283" s="57"/>
      <c r="D283" s="52"/>
      <c r="E283" s="50"/>
      <c r="F283" s="50"/>
      <c r="G283" s="50"/>
      <c r="H283" s="58"/>
      <c r="I283" s="35"/>
      <c r="K283" s="37"/>
      <c r="L283" s="37"/>
      <c r="M283" s="37"/>
      <c r="N283" s="37"/>
      <c r="O283" s="37"/>
      <c r="P283" s="37"/>
      <c r="Q283" s="37"/>
      <c r="R283" s="37"/>
    </row>
    <row r="284" spans="1:18" s="36" customFormat="1" ht="10.199999999999999" x14ac:dyDescent="0.2">
      <c r="A284" s="50"/>
      <c r="B284" s="57"/>
      <c r="C284" s="57"/>
      <c r="D284" s="52"/>
      <c r="E284" s="50"/>
      <c r="F284" s="50"/>
      <c r="G284" s="50"/>
      <c r="H284" s="58"/>
      <c r="I284" s="35"/>
      <c r="K284" s="37"/>
      <c r="L284" s="37"/>
      <c r="M284" s="37"/>
      <c r="N284" s="37"/>
      <c r="O284" s="37"/>
      <c r="P284" s="37"/>
      <c r="Q284" s="37"/>
      <c r="R284" s="37"/>
    </row>
    <row r="285" spans="1:18" s="36" customFormat="1" ht="10.199999999999999" x14ac:dyDescent="0.2">
      <c r="A285" s="50"/>
      <c r="B285" s="57"/>
      <c r="C285" s="57"/>
      <c r="D285" s="52"/>
      <c r="E285" s="50"/>
      <c r="F285" s="50"/>
      <c r="G285" s="50"/>
      <c r="H285" s="58"/>
      <c r="I285" s="35"/>
      <c r="K285" s="37"/>
      <c r="L285" s="37"/>
      <c r="M285" s="37"/>
      <c r="N285" s="37"/>
      <c r="O285" s="37"/>
      <c r="P285" s="37"/>
      <c r="Q285" s="37"/>
      <c r="R285" s="37"/>
    </row>
    <row r="286" spans="1:18" s="36" customFormat="1" ht="10.199999999999999" x14ac:dyDescent="0.2">
      <c r="A286" s="50"/>
      <c r="B286" s="57"/>
      <c r="C286" s="57"/>
      <c r="D286" s="52"/>
      <c r="E286" s="50"/>
      <c r="F286" s="50"/>
      <c r="G286" s="50"/>
      <c r="H286" s="58"/>
      <c r="I286" s="35"/>
      <c r="K286" s="37"/>
      <c r="L286" s="37"/>
      <c r="M286" s="37"/>
      <c r="N286" s="37"/>
      <c r="O286" s="37"/>
      <c r="P286" s="37"/>
      <c r="Q286" s="37"/>
      <c r="R286" s="37"/>
    </row>
    <row r="287" spans="1:18" s="36" customFormat="1" ht="10.199999999999999" x14ac:dyDescent="0.2">
      <c r="A287" s="50"/>
      <c r="B287" s="57"/>
      <c r="C287" s="57"/>
      <c r="D287" s="52"/>
      <c r="E287" s="50"/>
      <c r="F287" s="50"/>
      <c r="G287" s="50"/>
      <c r="H287" s="58"/>
      <c r="I287" s="35"/>
      <c r="K287" s="37"/>
      <c r="L287" s="37"/>
      <c r="M287" s="37"/>
      <c r="N287" s="37"/>
      <c r="O287" s="37"/>
      <c r="P287" s="37"/>
      <c r="Q287" s="37"/>
      <c r="R287" s="37"/>
    </row>
    <row r="288" spans="1:18" s="36" customFormat="1" ht="10.199999999999999" x14ac:dyDescent="0.2">
      <c r="A288" s="50"/>
      <c r="B288" s="57"/>
      <c r="C288" s="57"/>
      <c r="D288" s="52"/>
      <c r="E288" s="50"/>
      <c r="F288" s="50"/>
      <c r="G288" s="50"/>
      <c r="H288" s="58"/>
      <c r="I288" s="35"/>
      <c r="K288" s="37"/>
      <c r="L288" s="37"/>
      <c r="M288" s="37"/>
      <c r="N288" s="37"/>
      <c r="O288" s="37"/>
      <c r="P288" s="37"/>
      <c r="Q288" s="37"/>
      <c r="R288" s="37"/>
    </row>
    <row r="289" spans="1:18" s="36" customFormat="1" ht="10.199999999999999" x14ac:dyDescent="0.2">
      <c r="A289" s="50"/>
      <c r="B289" s="57"/>
      <c r="C289" s="57"/>
      <c r="D289" s="52"/>
      <c r="E289" s="50"/>
      <c r="F289" s="50"/>
      <c r="G289" s="50"/>
      <c r="H289" s="58"/>
      <c r="I289" s="35"/>
      <c r="K289" s="37"/>
      <c r="L289" s="37"/>
      <c r="M289" s="37"/>
      <c r="N289" s="37"/>
      <c r="O289" s="37"/>
      <c r="P289" s="37"/>
      <c r="Q289" s="37"/>
      <c r="R289" s="37"/>
    </row>
    <row r="290" spans="1:18" s="36" customFormat="1" ht="10.199999999999999" x14ac:dyDescent="0.2">
      <c r="A290" s="50"/>
      <c r="B290" s="57"/>
      <c r="C290" s="57"/>
      <c r="D290" s="52"/>
      <c r="E290" s="50"/>
      <c r="F290" s="50"/>
      <c r="G290" s="50"/>
      <c r="H290" s="58"/>
      <c r="I290" s="35"/>
      <c r="K290" s="37"/>
      <c r="L290" s="37"/>
      <c r="M290" s="37"/>
      <c r="N290" s="37"/>
      <c r="O290" s="37"/>
      <c r="P290" s="37"/>
      <c r="Q290" s="37"/>
      <c r="R290" s="37"/>
    </row>
    <row r="291" spans="1:18" s="36" customFormat="1" ht="10.199999999999999" x14ac:dyDescent="0.2">
      <c r="A291" s="50"/>
      <c r="B291" s="57"/>
      <c r="C291" s="57"/>
      <c r="D291" s="52"/>
      <c r="E291" s="50"/>
      <c r="F291" s="50"/>
      <c r="G291" s="50"/>
      <c r="H291" s="58"/>
      <c r="I291" s="35"/>
      <c r="K291" s="37"/>
      <c r="L291" s="37"/>
      <c r="M291" s="37"/>
      <c r="N291" s="37"/>
      <c r="O291" s="37"/>
      <c r="P291" s="37"/>
      <c r="Q291" s="37"/>
      <c r="R291" s="37"/>
    </row>
    <row r="292" spans="1:18" s="36" customFormat="1" ht="10.199999999999999" x14ac:dyDescent="0.2">
      <c r="A292" s="50"/>
      <c r="B292" s="57"/>
      <c r="C292" s="57"/>
      <c r="D292" s="52"/>
      <c r="E292" s="50"/>
      <c r="F292" s="50"/>
      <c r="G292" s="50"/>
      <c r="H292" s="58"/>
      <c r="I292" s="35"/>
      <c r="K292" s="37"/>
      <c r="L292" s="37"/>
      <c r="M292" s="37"/>
      <c r="N292" s="37"/>
      <c r="O292" s="37"/>
      <c r="P292" s="37"/>
      <c r="Q292" s="37"/>
      <c r="R292" s="37"/>
    </row>
    <row r="293" spans="1:18" s="36" customFormat="1" ht="10.199999999999999" x14ac:dyDescent="0.2">
      <c r="A293" s="50"/>
      <c r="B293" s="57"/>
      <c r="C293" s="57"/>
      <c r="D293" s="52"/>
      <c r="E293" s="50"/>
      <c r="F293" s="50"/>
      <c r="G293" s="50"/>
      <c r="H293" s="58"/>
      <c r="I293" s="35"/>
      <c r="K293" s="37"/>
      <c r="L293" s="37"/>
      <c r="M293" s="37"/>
      <c r="N293" s="37"/>
      <c r="O293" s="37"/>
      <c r="P293" s="37"/>
      <c r="Q293" s="37"/>
      <c r="R293" s="37"/>
    </row>
    <row r="294" spans="1:18" s="36" customFormat="1" ht="10.199999999999999" x14ac:dyDescent="0.2">
      <c r="A294" s="50"/>
      <c r="B294" s="57"/>
      <c r="C294" s="57"/>
      <c r="D294" s="52"/>
      <c r="E294" s="50"/>
      <c r="F294" s="50"/>
      <c r="G294" s="50"/>
      <c r="H294" s="58"/>
      <c r="I294" s="35"/>
      <c r="K294" s="37"/>
      <c r="L294" s="37"/>
      <c r="M294" s="37"/>
      <c r="N294" s="37"/>
      <c r="O294" s="37"/>
      <c r="P294" s="37"/>
      <c r="Q294" s="37"/>
      <c r="R294" s="37"/>
    </row>
    <row r="295" spans="1:18" s="36" customFormat="1" ht="10.199999999999999" x14ac:dyDescent="0.2">
      <c r="A295" s="50"/>
      <c r="B295" s="57"/>
      <c r="C295" s="57"/>
      <c r="D295" s="52"/>
      <c r="E295" s="50"/>
      <c r="F295" s="50"/>
      <c r="G295" s="50"/>
      <c r="H295" s="58"/>
      <c r="I295" s="35"/>
      <c r="K295" s="37"/>
      <c r="L295" s="37"/>
      <c r="M295" s="37"/>
      <c r="N295" s="37"/>
      <c r="O295" s="37"/>
      <c r="P295" s="37"/>
      <c r="Q295" s="37"/>
      <c r="R295" s="37"/>
    </row>
    <row r="296" spans="1:18" s="36" customFormat="1" ht="10.199999999999999" x14ac:dyDescent="0.2">
      <c r="A296" s="50"/>
      <c r="B296" s="57"/>
      <c r="C296" s="57"/>
      <c r="D296" s="52"/>
      <c r="E296" s="50"/>
      <c r="F296" s="50"/>
      <c r="G296" s="50"/>
      <c r="H296" s="58"/>
      <c r="I296" s="35"/>
      <c r="K296" s="37"/>
      <c r="L296" s="37"/>
      <c r="M296" s="37"/>
      <c r="N296" s="37"/>
      <c r="O296" s="37"/>
      <c r="P296" s="37"/>
      <c r="Q296" s="37"/>
      <c r="R296" s="37"/>
    </row>
    <row r="297" spans="1:18" s="36" customFormat="1" ht="10.199999999999999" x14ac:dyDescent="0.2">
      <c r="A297" s="50"/>
      <c r="B297" s="57"/>
      <c r="C297" s="57"/>
      <c r="D297" s="52"/>
      <c r="E297" s="50"/>
      <c r="F297" s="50"/>
      <c r="G297" s="50"/>
      <c r="H297" s="58"/>
      <c r="I297" s="35"/>
      <c r="K297" s="37"/>
      <c r="L297" s="37"/>
      <c r="M297" s="37"/>
      <c r="N297" s="37"/>
      <c r="O297" s="37"/>
      <c r="P297" s="37"/>
      <c r="Q297" s="37"/>
      <c r="R297" s="37"/>
    </row>
    <row r="298" spans="1:18" s="36" customFormat="1" ht="10.199999999999999" x14ac:dyDescent="0.2">
      <c r="A298" s="50"/>
      <c r="B298" s="57"/>
      <c r="C298" s="57"/>
      <c r="D298" s="52"/>
      <c r="E298" s="50"/>
      <c r="F298" s="50"/>
      <c r="G298" s="50"/>
      <c r="H298" s="58"/>
      <c r="I298" s="35"/>
      <c r="K298" s="37"/>
      <c r="L298" s="37"/>
      <c r="M298" s="37"/>
      <c r="N298" s="37"/>
      <c r="O298" s="37"/>
      <c r="P298" s="37"/>
      <c r="Q298" s="37"/>
      <c r="R298" s="37"/>
    </row>
    <row r="299" spans="1:18" s="36" customFormat="1" ht="10.199999999999999" x14ac:dyDescent="0.2">
      <c r="A299" s="50"/>
      <c r="B299" s="57"/>
      <c r="C299" s="57"/>
      <c r="D299" s="52"/>
      <c r="E299" s="50"/>
      <c r="F299" s="50"/>
      <c r="G299" s="50"/>
      <c r="H299" s="58"/>
      <c r="I299" s="35"/>
      <c r="K299" s="37"/>
      <c r="L299" s="37"/>
      <c r="M299" s="37"/>
      <c r="N299" s="37"/>
      <c r="O299" s="37"/>
      <c r="P299" s="37"/>
      <c r="Q299" s="37"/>
      <c r="R299" s="37"/>
    </row>
    <row r="300" spans="1:18" s="36" customFormat="1" ht="10.199999999999999" x14ac:dyDescent="0.2">
      <c r="A300" s="50"/>
      <c r="B300" s="57"/>
      <c r="C300" s="57"/>
      <c r="D300" s="52"/>
      <c r="E300" s="50"/>
      <c r="F300" s="50"/>
      <c r="G300" s="50"/>
      <c r="H300" s="58"/>
      <c r="I300" s="35"/>
      <c r="K300" s="37"/>
      <c r="L300" s="37"/>
      <c r="M300" s="37"/>
      <c r="N300" s="37"/>
      <c r="O300" s="37"/>
      <c r="P300" s="37"/>
      <c r="Q300" s="37"/>
      <c r="R300" s="37"/>
    </row>
    <row r="301" spans="1:18" s="36" customFormat="1" ht="10.199999999999999" x14ac:dyDescent="0.2">
      <c r="A301" s="50"/>
      <c r="B301" s="57"/>
      <c r="C301" s="57"/>
      <c r="D301" s="52"/>
      <c r="E301" s="50"/>
      <c r="F301" s="50"/>
      <c r="G301" s="50"/>
      <c r="H301" s="58"/>
      <c r="I301" s="35"/>
      <c r="K301" s="37"/>
      <c r="L301" s="37"/>
      <c r="M301" s="37"/>
      <c r="N301" s="37"/>
      <c r="O301" s="37"/>
      <c r="P301" s="37"/>
      <c r="Q301" s="37"/>
      <c r="R301" s="37"/>
    </row>
    <row r="302" spans="1:18" s="36" customFormat="1" ht="10.199999999999999" x14ac:dyDescent="0.2">
      <c r="A302" s="50"/>
      <c r="B302" s="57"/>
      <c r="C302" s="57"/>
      <c r="D302" s="52"/>
      <c r="E302" s="50"/>
      <c r="F302" s="50"/>
      <c r="G302" s="50"/>
      <c r="H302" s="58"/>
      <c r="I302" s="35"/>
      <c r="K302" s="37"/>
      <c r="L302" s="37"/>
      <c r="M302" s="37"/>
      <c r="N302" s="37"/>
      <c r="O302" s="37"/>
      <c r="P302" s="37"/>
      <c r="Q302" s="37"/>
      <c r="R302" s="37"/>
    </row>
    <row r="303" spans="1:18" s="36" customFormat="1" ht="10.199999999999999" x14ac:dyDescent="0.2">
      <c r="A303" s="50"/>
      <c r="B303" s="57"/>
      <c r="C303" s="57"/>
      <c r="D303" s="52"/>
      <c r="E303" s="50"/>
      <c r="F303" s="50"/>
      <c r="G303" s="50"/>
      <c r="H303" s="58"/>
      <c r="I303" s="35"/>
      <c r="K303" s="37"/>
      <c r="L303" s="37"/>
      <c r="M303" s="37"/>
      <c r="N303" s="37"/>
      <c r="O303" s="37"/>
      <c r="P303" s="37"/>
      <c r="Q303" s="37"/>
      <c r="R303" s="37"/>
    </row>
    <row r="304" spans="1:18" s="36" customFormat="1" ht="10.199999999999999" x14ac:dyDescent="0.2">
      <c r="A304" s="50"/>
      <c r="B304" s="57"/>
      <c r="C304" s="57"/>
      <c r="D304" s="52"/>
      <c r="E304" s="50"/>
      <c r="F304" s="50"/>
      <c r="G304" s="50"/>
      <c r="H304" s="58"/>
      <c r="I304" s="35"/>
      <c r="K304" s="37"/>
      <c r="L304" s="37"/>
      <c r="M304" s="37"/>
      <c r="N304" s="37"/>
      <c r="O304" s="37"/>
      <c r="P304" s="37"/>
      <c r="Q304" s="37"/>
      <c r="R304" s="37"/>
    </row>
    <row r="305" spans="1:18" s="36" customFormat="1" ht="10.199999999999999" x14ac:dyDescent="0.2">
      <c r="A305" s="50"/>
      <c r="B305" s="57"/>
      <c r="C305" s="57"/>
      <c r="D305" s="52"/>
      <c r="E305" s="50"/>
      <c r="F305" s="50"/>
      <c r="G305" s="50"/>
      <c r="H305" s="58"/>
      <c r="I305" s="35"/>
      <c r="K305" s="37"/>
      <c r="L305" s="37"/>
      <c r="M305" s="37"/>
      <c r="N305" s="37"/>
      <c r="O305" s="37"/>
      <c r="P305" s="37"/>
      <c r="Q305" s="37"/>
      <c r="R305" s="37"/>
    </row>
    <row r="306" spans="1:18" s="36" customFormat="1" ht="10.199999999999999" x14ac:dyDescent="0.2">
      <c r="A306" s="50"/>
      <c r="B306" s="57"/>
      <c r="C306" s="57"/>
      <c r="D306" s="52"/>
      <c r="E306" s="50"/>
      <c r="F306" s="50"/>
      <c r="G306" s="50"/>
      <c r="H306" s="58"/>
      <c r="I306" s="35"/>
      <c r="K306" s="37"/>
      <c r="L306" s="37"/>
      <c r="M306" s="37"/>
      <c r="N306" s="37"/>
      <c r="O306" s="37"/>
      <c r="P306" s="37"/>
      <c r="Q306" s="37"/>
      <c r="R306" s="37"/>
    </row>
    <row r="307" spans="1:18" s="36" customFormat="1" ht="10.199999999999999" x14ac:dyDescent="0.2">
      <c r="A307" s="50"/>
      <c r="B307" s="57"/>
      <c r="C307" s="57"/>
      <c r="D307" s="52"/>
      <c r="E307" s="50"/>
      <c r="F307" s="50"/>
      <c r="G307" s="50"/>
      <c r="H307" s="58"/>
      <c r="I307" s="35"/>
      <c r="K307" s="37"/>
      <c r="L307" s="37"/>
      <c r="M307" s="37"/>
      <c r="N307" s="37"/>
      <c r="O307" s="37"/>
      <c r="P307" s="37"/>
      <c r="Q307" s="37"/>
      <c r="R307" s="37"/>
    </row>
    <row r="308" spans="1:18" s="36" customFormat="1" ht="10.199999999999999" x14ac:dyDescent="0.2">
      <c r="A308" s="50"/>
      <c r="B308" s="57"/>
      <c r="C308" s="57"/>
      <c r="D308" s="52"/>
      <c r="E308" s="50"/>
      <c r="F308" s="50"/>
      <c r="G308" s="50"/>
      <c r="H308" s="58"/>
      <c r="I308" s="35"/>
      <c r="K308" s="37"/>
      <c r="L308" s="37"/>
      <c r="M308" s="37"/>
      <c r="N308" s="37"/>
      <c r="O308" s="37"/>
      <c r="P308" s="37"/>
      <c r="Q308" s="37"/>
      <c r="R308" s="37"/>
    </row>
    <row r="309" spans="1:18" s="36" customFormat="1" ht="10.199999999999999" x14ac:dyDescent="0.2">
      <c r="A309" s="50"/>
      <c r="B309" s="57"/>
      <c r="C309" s="57"/>
      <c r="D309" s="52"/>
      <c r="E309" s="50"/>
      <c r="F309" s="50"/>
      <c r="G309" s="50"/>
      <c r="H309" s="58"/>
      <c r="I309" s="35"/>
      <c r="K309" s="37"/>
      <c r="L309" s="37"/>
      <c r="M309" s="37"/>
      <c r="N309" s="37"/>
      <c r="O309" s="37"/>
      <c r="P309" s="37"/>
      <c r="Q309" s="37"/>
      <c r="R309" s="37"/>
    </row>
    <row r="310" spans="1:18" s="36" customFormat="1" ht="10.199999999999999" x14ac:dyDescent="0.2">
      <c r="A310" s="50"/>
      <c r="B310" s="57"/>
      <c r="C310" s="57"/>
      <c r="D310" s="52"/>
      <c r="E310" s="50"/>
      <c r="F310" s="50"/>
      <c r="G310" s="50"/>
      <c r="H310" s="58"/>
      <c r="I310" s="35"/>
      <c r="K310" s="37"/>
      <c r="L310" s="37"/>
      <c r="M310" s="37"/>
      <c r="N310" s="37"/>
      <c r="O310" s="37"/>
      <c r="P310" s="37"/>
      <c r="Q310" s="37"/>
      <c r="R310" s="37"/>
    </row>
    <row r="311" spans="1:18" s="36" customFormat="1" ht="10.199999999999999" x14ac:dyDescent="0.2">
      <c r="A311" s="50"/>
      <c r="B311" s="57"/>
      <c r="C311" s="57"/>
      <c r="D311" s="52"/>
      <c r="E311" s="50"/>
      <c r="F311" s="50"/>
      <c r="G311" s="50"/>
      <c r="H311" s="58"/>
      <c r="I311" s="35"/>
      <c r="K311" s="37"/>
      <c r="L311" s="37"/>
      <c r="M311" s="37"/>
      <c r="N311" s="37"/>
      <c r="O311" s="37"/>
      <c r="P311" s="37"/>
      <c r="Q311" s="37"/>
      <c r="R311" s="37"/>
    </row>
    <row r="312" spans="1:18" s="36" customFormat="1" ht="10.199999999999999" x14ac:dyDescent="0.2">
      <c r="A312" s="50"/>
      <c r="B312" s="57"/>
      <c r="C312" s="57"/>
      <c r="D312" s="52"/>
      <c r="E312" s="50"/>
      <c r="F312" s="50"/>
      <c r="G312" s="50"/>
      <c r="H312" s="58"/>
      <c r="I312" s="35"/>
      <c r="K312" s="37"/>
      <c r="L312" s="37"/>
      <c r="M312" s="37"/>
      <c r="N312" s="37"/>
      <c r="O312" s="37"/>
      <c r="P312" s="37"/>
      <c r="Q312" s="37"/>
      <c r="R312" s="37"/>
    </row>
    <row r="313" spans="1:18" s="36" customFormat="1" ht="10.199999999999999" x14ac:dyDescent="0.2">
      <c r="A313" s="50"/>
      <c r="B313" s="57"/>
      <c r="C313" s="57"/>
      <c r="D313" s="52"/>
      <c r="E313" s="50"/>
      <c r="F313" s="50"/>
      <c r="G313" s="50"/>
      <c r="H313" s="58"/>
      <c r="I313" s="35"/>
      <c r="K313" s="37"/>
      <c r="L313" s="37"/>
      <c r="M313" s="37"/>
      <c r="N313" s="37"/>
      <c r="O313" s="37"/>
      <c r="P313" s="37"/>
      <c r="Q313" s="37"/>
      <c r="R313" s="37"/>
    </row>
    <row r="314" spans="1:18" s="36" customFormat="1" ht="10.199999999999999" x14ac:dyDescent="0.2">
      <c r="A314" s="50"/>
      <c r="B314" s="57"/>
      <c r="C314" s="57"/>
      <c r="D314" s="52"/>
      <c r="E314" s="50"/>
      <c r="F314" s="50"/>
      <c r="G314" s="50"/>
      <c r="H314" s="58"/>
      <c r="I314" s="35"/>
      <c r="K314" s="37"/>
      <c r="L314" s="37"/>
      <c r="M314" s="37"/>
      <c r="N314" s="37"/>
      <c r="O314" s="37"/>
      <c r="P314" s="37"/>
      <c r="Q314" s="37"/>
      <c r="R314" s="37"/>
    </row>
    <row r="315" spans="1:18" s="36" customFormat="1" ht="10.199999999999999" x14ac:dyDescent="0.2">
      <c r="A315" s="50"/>
      <c r="B315" s="57"/>
      <c r="C315" s="57"/>
      <c r="D315" s="52"/>
      <c r="E315" s="50"/>
      <c r="F315" s="50"/>
      <c r="G315" s="50"/>
      <c r="H315" s="58"/>
      <c r="I315" s="35"/>
      <c r="K315" s="37"/>
      <c r="L315" s="37"/>
      <c r="M315" s="37"/>
      <c r="N315" s="37"/>
      <c r="O315" s="37"/>
      <c r="P315" s="37"/>
      <c r="Q315" s="37"/>
      <c r="R315" s="37"/>
    </row>
    <row r="316" spans="1:18" s="36" customFormat="1" ht="10.199999999999999" x14ac:dyDescent="0.2">
      <c r="A316" s="50"/>
      <c r="B316" s="57"/>
      <c r="C316" s="57"/>
      <c r="D316" s="52"/>
      <c r="E316" s="50"/>
      <c r="F316" s="50"/>
      <c r="G316" s="50"/>
      <c r="H316" s="58"/>
      <c r="I316" s="35"/>
      <c r="K316" s="37"/>
      <c r="L316" s="37"/>
      <c r="M316" s="37"/>
      <c r="N316" s="37"/>
      <c r="O316" s="37"/>
      <c r="P316" s="37"/>
      <c r="Q316" s="37"/>
      <c r="R316" s="37"/>
    </row>
    <row r="317" spans="1:18" s="36" customFormat="1" ht="10.199999999999999" x14ac:dyDescent="0.2">
      <c r="A317" s="50"/>
      <c r="B317" s="57"/>
      <c r="C317" s="57"/>
      <c r="D317" s="52"/>
      <c r="E317" s="50"/>
      <c r="F317" s="50"/>
      <c r="G317" s="50"/>
      <c r="H317" s="58"/>
      <c r="I317" s="35"/>
      <c r="K317" s="37"/>
      <c r="L317" s="37"/>
      <c r="M317" s="37"/>
      <c r="N317" s="37"/>
      <c r="O317" s="37"/>
      <c r="P317" s="37"/>
      <c r="Q317" s="37"/>
      <c r="R317" s="37"/>
    </row>
    <row r="318" spans="1:18" s="36" customFormat="1" ht="10.199999999999999" x14ac:dyDescent="0.2">
      <c r="A318" s="50"/>
      <c r="B318" s="57"/>
      <c r="C318" s="57"/>
      <c r="D318" s="52"/>
      <c r="E318" s="50"/>
      <c r="F318" s="50"/>
      <c r="G318" s="50"/>
      <c r="H318" s="58"/>
      <c r="I318" s="35"/>
      <c r="K318" s="37"/>
      <c r="L318" s="37"/>
      <c r="M318" s="37"/>
      <c r="N318" s="37"/>
      <c r="O318" s="37"/>
      <c r="P318" s="37"/>
      <c r="Q318" s="37"/>
      <c r="R318" s="37"/>
    </row>
    <row r="319" spans="1:18" s="36" customFormat="1" ht="10.199999999999999" x14ac:dyDescent="0.2">
      <c r="A319" s="50"/>
      <c r="B319" s="57"/>
      <c r="C319" s="57"/>
      <c r="D319" s="52"/>
      <c r="E319" s="50"/>
      <c r="F319" s="50"/>
      <c r="G319" s="50"/>
      <c r="H319" s="58"/>
      <c r="I319" s="35"/>
      <c r="K319" s="37"/>
      <c r="L319" s="37"/>
      <c r="M319" s="37"/>
      <c r="N319" s="37"/>
      <c r="O319" s="37"/>
      <c r="P319" s="37"/>
      <c r="Q319" s="37"/>
      <c r="R319" s="37"/>
    </row>
    <row r="320" spans="1:18" s="36" customFormat="1" ht="10.199999999999999" x14ac:dyDescent="0.2">
      <c r="A320" s="50"/>
      <c r="B320" s="57"/>
      <c r="C320" s="57"/>
      <c r="D320" s="52"/>
      <c r="E320" s="50"/>
      <c r="F320" s="50"/>
      <c r="G320" s="50"/>
      <c r="H320" s="58"/>
      <c r="I320" s="35"/>
      <c r="K320" s="37"/>
      <c r="L320" s="37"/>
      <c r="M320" s="37"/>
      <c r="N320" s="37"/>
      <c r="O320" s="37"/>
      <c r="P320" s="37"/>
      <c r="Q320" s="37"/>
      <c r="R320" s="37"/>
    </row>
    <row r="321" spans="1:18" s="36" customFormat="1" ht="10.199999999999999" x14ac:dyDescent="0.2">
      <c r="A321" s="50"/>
      <c r="B321" s="57"/>
      <c r="C321" s="57"/>
      <c r="D321" s="52"/>
      <c r="E321" s="50"/>
      <c r="F321" s="50"/>
      <c r="G321" s="50"/>
      <c r="H321" s="58"/>
      <c r="I321" s="35"/>
      <c r="K321" s="37"/>
      <c r="L321" s="37"/>
      <c r="M321" s="37"/>
      <c r="N321" s="37"/>
      <c r="O321" s="37"/>
      <c r="P321" s="37"/>
      <c r="Q321" s="37"/>
      <c r="R321" s="37"/>
    </row>
    <row r="322" spans="1:18" s="36" customFormat="1" ht="10.199999999999999" x14ac:dyDescent="0.2">
      <c r="A322" s="50"/>
      <c r="B322" s="57"/>
      <c r="C322" s="57"/>
      <c r="D322" s="52"/>
      <c r="E322" s="50"/>
      <c r="F322" s="50"/>
      <c r="G322" s="50"/>
      <c r="H322" s="58"/>
      <c r="I322" s="35"/>
      <c r="K322" s="37"/>
      <c r="L322" s="37"/>
      <c r="M322" s="37"/>
      <c r="N322" s="37"/>
      <c r="O322" s="37"/>
      <c r="P322" s="37"/>
      <c r="Q322" s="37"/>
      <c r="R322" s="37"/>
    </row>
    <row r="323" spans="1:18" s="36" customFormat="1" ht="10.199999999999999" x14ac:dyDescent="0.2">
      <c r="A323" s="50"/>
      <c r="B323" s="57"/>
      <c r="C323" s="57"/>
      <c r="D323" s="52"/>
      <c r="E323" s="50"/>
      <c r="F323" s="50"/>
      <c r="G323" s="50"/>
      <c r="H323" s="58"/>
      <c r="I323" s="35"/>
      <c r="K323" s="37"/>
      <c r="L323" s="37"/>
      <c r="M323" s="37"/>
      <c r="N323" s="37"/>
      <c r="O323" s="37"/>
      <c r="P323" s="37"/>
      <c r="Q323" s="37"/>
      <c r="R323" s="37"/>
    </row>
    <row r="324" spans="1:18" s="36" customFormat="1" ht="10.199999999999999" x14ac:dyDescent="0.2">
      <c r="A324" s="50"/>
      <c r="B324" s="57"/>
      <c r="C324" s="57"/>
      <c r="D324" s="52"/>
      <c r="E324" s="50"/>
      <c r="F324" s="50"/>
      <c r="G324" s="50"/>
      <c r="H324" s="58"/>
      <c r="I324" s="35"/>
      <c r="K324" s="37"/>
      <c r="L324" s="37"/>
      <c r="M324" s="37"/>
      <c r="N324" s="37"/>
      <c r="O324" s="37"/>
      <c r="P324" s="37"/>
      <c r="Q324" s="37"/>
      <c r="R324" s="37"/>
    </row>
    <row r="325" spans="1:18" s="36" customFormat="1" ht="10.199999999999999" x14ac:dyDescent="0.2">
      <c r="A325" s="50"/>
      <c r="B325" s="57"/>
      <c r="C325" s="57"/>
      <c r="D325" s="52"/>
      <c r="E325" s="50"/>
      <c r="F325" s="50"/>
      <c r="G325" s="50"/>
      <c r="H325" s="58"/>
      <c r="I325" s="35"/>
      <c r="K325" s="37"/>
      <c r="L325" s="37"/>
      <c r="M325" s="37"/>
      <c r="N325" s="37"/>
      <c r="O325" s="37"/>
      <c r="P325" s="37"/>
      <c r="Q325" s="37"/>
      <c r="R325" s="37"/>
    </row>
    <row r="326" spans="1:18" s="36" customFormat="1" ht="10.199999999999999" x14ac:dyDescent="0.2">
      <c r="A326" s="50"/>
      <c r="B326" s="57"/>
      <c r="C326" s="57"/>
      <c r="D326" s="52"/>
      <c r="E326" s="50"/>
      <c r="F326" s="50"/>
      <c r="G326" s="50"/>
      <c r="H326" s="58"/>
      <c r="I326" s="35"/>
      <c r="K326" s="37"/>
      <c r="L326" s="37"/>
      <c r="M326" s="37"/>
      <c r="N326" s="37"/>
      <c r="O326" s="37"/>
      <c r="P326" s="37"/>
      <c r="Q326" s="37"/>
      <c r="R326" s="37"/>
    </row>
    <row r="327" spans="1:18" s="36" customFormat="1" ht="10.199999999999999" x14ac:dyDescent="0.2">
      <c r="A327" s="50"/>
      <c r="B327" s="57"/>
      <c r="C327" s="57"/>
      <c r="D327" s="52"/>
      <c r="E327" s="50"/>
      <c r="F327" s="50"/>
      <c r="G327" s="50"/>
      <c r="H327" s="58"/>
      <c r="I327" s="35"/>
      <c r="K327" s="37"/>
      <c r="L327" s="37"/>
      <c r="M327" s="37"/>
      <c r="N327" s="37"/>
      <c r="O327" s="37"/>
      <c r="P327" s="37"/>
      <c r="Q327" s="37"/>
      <c r="R327" s="37"/>
    </row>
    <row r="328" spans="1:18" s="36" customFormat="1" ht="10.199999999999999" x14ac:dyDescent="0.2">
      <c r="A328" s="50"/>
      <c r="B328" s="57"/>
      <c r="C328" s="57"/>
      <c r="D328" s="52"/>
      <c r="E328" s="50"/>
      <c r="F328" s="50"/>
      <c r="G328" s="50"/>
      <c r="H328" s="58"/>
      <c r="I328" s="35"/>
      <c r="K328" s="37"/>
      <c r="L328" s="37"/>
      <c r="M328" s="37"/>
      <c r="N328" s="37"/>
      <c r="O328" s="37"/>
      <c r="P328" s="37"/>
      <c r="Q328" s="37"/>
      <c r="R328" s="37"/>
    </row>
    <row r="329" spans="1:18" s="36" customFormat="1" ht="10.199999999999999" x14ac:dyDescent="0.2">
      <c r="A329" s="50"/>
      <c r="B329" s="57"/>
      <c r="C329" s="57"/>
      <c r="D329" s="52"/>
      <c r="E329" s="50"/>
      <c r="F329" s="50"/>
      <c r="G329" s="50"/>
      <c r="H329" s="58"/>
      <c r="I329" s="35"/>
      <c r="K329" s="37"/>
      <c r="L329" s="37"/>
      <c r="M329" s="37"/>
      <c r="N329" s="37"/>
      <c r="O329" s="37"/>
      <c r="P329" s="37"/>
      <c r="Q329" s="37"/>
      <c r="R329" s="37"/>
    </row>
    <row r="330" spans="1:18" s="36" customFormat="1" ht="10.199999999999999" x14ac:dyDescent="0.2">
      <c r="A330" s="50"/>
      <c r="B330" s="57"/>
      <c r="C330" s="57"/>
      <c r="D330" s="52"/>
      <c r="E330" s="50"/>
      <c r="F330" s="50"/>
      <c r="G330" s="50"/>
      <c r="H330" s="58"/>
      <c r="I330" s="35"/>
      <c r="K330" s="37"/>
      <c r="L330" s="37"/>
      <c r="M330" s="37"/>
      <c r="N330" s="37"/>
      <c r="O330" s="37"/>
      <c r="P330" s="37"/>
      <c r="Q330" s="37"/>
      <c r="R330" s="37"/>
    </row>
    <row r="331" spans="1:18" s="36" customFormat="1" ht="10.199999999999999" x14ac:dyDescent="0.2">
      <c r="A331" s="50"/>
      <c r="B331" s="57"/>
      <c r="C331" s="57"/>
      <c r="D331" s="52"/>
      <c r="E331" s="50"/>
      <c r="F331" s="50"/>
      <c r="G331" s="50"/>
      <c r="H331" s="58"/>
      <c r="I331" s="35"/>
      <c r="K331" s="37"/>
      <c r="L331" s="37"/>
      <c r="M331" s="37"/>
      <c r="N331" s="37"/>
      <c r="O331" s="37"/>
      <c r="P331" s="37"/>
      <c r="Q331" s="37"/>
      <c r="R331" s="37"/>
    </row>
    <row r="332" spans="1:18" s="36" customFormat="1" ht="10.199999999999999" x14ac:dyDescent="0.2">
      <c r="A332" s="50"/>
      <c r="B332" s="57"/>
      <c r="C332" s="57"/>
      <c r="D332" s="52"/>
      <c r="E332" s="50"/>
      <c r="F332" s="50"/>
      <c r="G332" s="50"/>
      <c r="H332" s="58"/>
      <c r="I332" s="35"/>
      <c r="K332" s="37"/>
      <c r="L332" s="37"/>
      <c r="M332" s="37"/>
      <c r="N332" s="37"/>
      <c r="O332" s="37"/>
      <c r="P332" s="37"/>
      <c r="Q332" s="37"/>
      <c r="R332" s="37"/>
    </row>
    <row r="333" spans="1:18" s="36" customFormat="1" ht="10.199999999999999" x14ac:dyDescent="0.2">
      <c r="A333" s="50"/>
      <c r="B333" s="57"/>
      <c r="C333" s="57"/>
      <c r="D333" s="52"/>
      <c r="E333" s="50"/>
      <c r="F333" s="50"/>
      <c r="G333" s="50"/>
      <c r="H333" s="58"/>
      <c r="I333" s="35"/>
      <c r="K333" s="37"/>
      <c r="L333" s="37"/>
      <c r="M333" s="37"/>
      <c r="N333" s="37"/>
      <c r="O333" s="37"/>
      <c r="P333" s="37"/>
      <c r="Q333" s="37"/>
      <c r="R333" s="37"/>
    </row>
    <row r="334" spans="1:18" s="36" customFormat="1" ht="10.199999999999999" x14ac:dyDescent="0.2">
      <c r="A334" s="50"/>
      <c r="B334" s="57"/>
      <c r="C334" s="57"/>
      <c r="D334" s="52"/>
      <c r="E334" s="50"/>
      <c r="F334" s="50"/>
      <c r="G334" s="50"/>
      <c r="H334" s="58"/>
      <c r="I334" s="35"/>
      <c r="K334" s="37"/>
      <c r="L334" s="37"/>
      <c r="M334" s="37"/>
      <c r="N334" s="37"/>
      <c r="O334" s="37"/>
      <c r="P334" s="37"/>
      <c r="Q334" s="37"/>
      <c r="R334" s="37"/>
    </row>
    <row r="335" spans="1:18" s="36" customFormat="1" ht="10.199999999999999" x14ac:dyDescent="0.2">
      <c r="A335" s="50"/>
      <c r="B335" s="57"/>
      <c r="C335" s="57"/>
      <c r="D335" s="52"/>
      <c r="E335" s="50"/>
      <c r="F335" s="50"/>
      <c r="G335" s="50"/>
      <c r="H335" s="58"/>
      <c r="I335" s="35"/>
      <c r="K335" s="37"/>
      <c r="L335" s="37"/>
      <c r="M335" s="37"/>
      <c r="N335" s="37"/>
      <c r="O335" s="37"/>
      <c r="P335" s="37"/>
      <c r="Q335" s="37"/>
      <c r="R335" s="37"/>
    </row>
    <row r="336" spans="1:18" s="36" customFormat="1" ht="10.199999999999999" x14ac:dyDescent="0.2">
      <c r="A336" s="50"/>
      <c r="B336" s="57"/>
      <c r="C336" s="57"/>
      <c r="D336" s="52"/>
      <c r="E336" s="50"/>
      <c r="F336" s="50"/>
      <c r="G336" s="50"/>
      <c r="H336" s="58"/>
      <c r="I336" s="35"/>
      <c r="K336" s="37"/>
      <c r="L336" s="37"/>
      <c r="M336" s="37"/>
      <c r="N336" s="37"/>
      <c r="O336" s="37"/>
      <c r="P336" s="37"/>
      <c r="Q336" s="37"/>
      <c r="R336" s="37"/>
    </row>
    <row r="337" spans="1:18" s="36" customFormat="1" ht="10.199999999999999" x14ac:dyDescent="0.2">
      <c r="A337" s="50"/>
      <c r="B337" s="57"/>
      <c r="C337" s="57"/>
      <c r="D337" s="52"/>
      <c r="E337" s="50"/>
      <c r="F337" s="50"/>
      <c r="G337" s="50"/>
      <c r="H337" s="58"/>
      <c r="I337" s="35"/>
      <c r="K337" s="37"/>
      <c r="L337" s="37"/>
      <c r="M337" s="37"/>
      <c r="N337" s="37"/>
      <c r="O337" s="37"/>
      <c r="P337" s="37"/>
      <c r="Q337" s="37"/>
      <c r="R337" s="37"/>
    </row>
    <row r="338" spans="1:18" s="36" customFormat="1" ht="10.199999999999999" x14ac:dyDescent="0.2">
      <c r="A338" s="50"/>
      <c r="B338" s="57"/>
      <c r="C338" s="57"/>
      <c r="D338" s="52"/>
      <c r="E338" s="50"/>
      <c r="F338" s="50"/>
      <c r="G338" s="50"/>
      <c r="H338" s="58"/>
      <c r="I338" s="35"/>
      <c r="K338" s="37"/>
      <c r="L338" s="37"/>
      <c r="M338" s="37"/>
      <c r="N338" s="37"/>
      <c r="O338" s="37"/>
      <c r="P338" s="37"/>
      <c r="Q338" s="37"/>
      <c r="R338" s="37"/>
    </row>
    <row r="339" spans="1:18" s="36" customFormat="1" ht="10.199999999999999" x14ac:dyDescent="0.2">
      <c r="A339" s="50"/>
      <c r="B339" s="57"/>
      <c r="C339" s="57"/>
      <c r="D339" s="52"/>
      <c r="E339" s="50"/>
      <c r="F339" s="50"/>
      <c r="G339" s="50"/>
      <c r="H339" s="58"/>
      <c r="I339" s="35"/>
      <c r="K339" s="37"/>
      <c r="L339" s="37"/>
      <c r="M339" s="37"/>
      <c r="N339" s="37"/>
      <c r="O339" s="37"/>
      <c r="P339" s="37"/>
      <c r="Q339" s="37"/>
      <c r="R339" s="37"/>
    </row>
    <row r="340" spans="1:18" s="36" customFormat="1" ht="10.199999999999999" x14ac:dyDescent="0.2">
      <c r="A340" s="50"/>
      <c r="B340" s="57"/>
      <c r="C340" s="57"/>
      <c r="D340" s="52"/>
      <c r="E340" s="50"/>
      <c r="F340" s="50"/>
      <c r="G340" s="50"/>
      <c r="H340" s="58"/>
      <c r="I340" s="35"/>
      <c r="K340" s="37"/>
      <c r="L340" s="37"/>
      <c r="M340" s="37"/>
      <c r="N340" s="37"/>
      <c r="O340" s="37"/>
      <c r="P340" s="37"/>
      <c r="Q340" s="37"/>
      <c r="R340" s="37"/>
    </row>
    <row r="341" spans="1:18" s="36" customFormat="1" ht="10.199999999999999" x14ac:dyDescent="0.2">
      <c r="A341" s="50"/>
      <c r="B341" s="57"/>
      <c r="C341" s="57"/>
      <c r="D341" s="52"/>
      <c r="E341" s="50"/>
      <c r="F341" s="50"/>
      <c r="G341" s="50"/>
      <c r="H341" s="58"/>
      <c r="I341" s="35"/>
      <c r="K341" s="37"/>
      <c r="L341" s="37"/>
      <c r="M341" s="37"/>
      <c r="N341" s="37"/>
      <c r="O341" s="37"/>
      <c r="P341" s="37"/>
      <c r="Q341" s="37"/>
      <c r="R341" s="37"/>
    </row>
    <row r="342" spans="1:18" s="36" customFormat="1" ht="10.199999999999999" x14ac:dyDescent="0.2">
      <c r="A342" s="50"/>
      <c r="B342" s="57"/>
      <c r="C342" s="57"/>
      <c r="D342" s="52"/>
      <c r="E342" s="50"/>
      <c r="F342" s="50"/>
      <c r="G342" s="50"/>
      <c r="H342" s="58"/>
      <c r="I342" s="35"/>
      <c r="K342" s="37"/>
      <c r="L342" s="37"/>
      <c r="M342" s="37"/>
      <c r="N342" s="37"/>
      <c r="O342" s="37"/>
      <c r="P342" s="37"/>
      <c r="Q342" s="37"/>
      <c r="R342" s="37"/>
    </row>
    <row r="343" spans="1:18" s="36" customFormat="1" ht="10.199999999999999" x14ac:dyDescent="0.2">
      <c r="A343" s="50"/>
      <c r="B343" s="57"/>
      <c r="C343" s="57"/>
      <c r="D343" s="52"/>
      <c r="E343" s="50"/>
      <c r="F343" s="50"/>
      <c r="G343" s="50"/>
      <c r="H343" s="58"/>
      <c r="I343" s="35"/>
      <c r="K343" s="37"/>
      <c r="L343" s="37"/>
      <c r="M343" s="37"/>
      <c r="N343" s="37"/>
      <c r="O343" s="37"/>
      <c r="P343" s="37"/>
      <c r="Q343" s="37"/>
      <c r="R343" s="37"/>
    </row>
    <row r="344" spans="1:18" s="36" customFormat="1" ht="10.199999999999999" x14ac:dyDescent="0.2">
      <c r="A344" s="50"/>
      <c r="B344" s="57"/>
      <c r="C344" s="57"/>
      <c r="D344" s="52"/>
      <c r="E344" s="50"/>
      <c r="F344" s="50"/>
      <c r="G344" s="50"/>
      <c r="H344" s="58"/>
      <c r="I344" s="35"/>
      <c r="K344" s="37"/>
      <c r="L344" s="37"/>
      <c r="M344" s="37"/>
      <c r="N344" s="37"/>
      <c r="O344" s="37"/>
      <c r="P344" s="37"/>
      <c r="Q344" s="37"/>
      <c r="R344" s="37"/>
    </row>
    <row r="345" spans="1:18" s="36" customFormat="1" ht="10.199999999999999" x14ac:dyDescent="0.2">
      <c r="A345" s="50"/>
      <c r="B345" s="57"/>
      <c r="C345" s="57"/>
      <c r="D345" s="52"/>
      <c r="E345" s="50"/>
      <c r="F345" s="50"/>
      <c r="G345" s="50"/>
      <c r="H345" s="58"/>
      <c r="I345" s="35"/>
      <c r="K345" s="37"/>
      <c r="L345" s="37"/>
      <c r="M345" s="37"/>
      <c r="N345" s="37"/>
      <c r="O345" s="37"/>
      <c r="P345" s="37"/>
      <c r="Q345" s="37"/>
      <c r="R345" s="37"/>
    </row>
    <row r="346" spans="1:18" s="36" customFormat="1" ht="10.199999999999999" x14ac:dyDescent="0.2">
      <c r="A346" s="50"/>
      <c r="B346" s="57"/>
      <c r="C346" s="57"/>
      <c r="D346" s="52"/>
      <c r="E346" s="50"/>
      <c r="F346" s="50"/>
      <c r="G346" s="50"/>
      <c r="H346" s="58"/>
      <c r="I346" s="35"/>
      <c r="K346" s="37"/>
      <c r="L346" s="37"/>
      <c r="M346" s="37"/>
      <c r="N346" s="37"/>
      <c r="O346" s="37"/>
      <c r="P346" s="37"/>
      <c r="Q346" s="37"/>
      <c r="R346" s="37"/>
    </row>
    <row r="347" spans="1:18" s="36" customFormat="1" ht="10.199999999999999" x14ac:dyDescent="0.2">
      <c r="A347" s="50"/>
      <c r="B347" s="57"/>
      <c r="C347" s="57"/>
      <c r="D347" s="52"/>
      <c r="E347" s="50"/>
      <c r="F347" s="50"/>
      <c r="G347" s="50"/>
      <c r="H347" s="58"/>
      <c r="I347" s="35"/>
      <c r="K347" s="37"/>
      <c r="L347" s="37"/>
      <c r="M347" s="37"/>
      <c r="N347" s="37"/>
      <c r="O347" s="37"/>
      <c r="P347" s="37"/>
      <c r="Q347" s="37"/>
      <c r="R347" s="37"/>
    </row>
    <row r="348" spans="1:18" s="36" customFormat="1" ht="10.199999999999999" x14ac:dyDescent="0.2">
      <c r="A348" s="50"/>
      <c r="B348" s="57"/>
      <c r="C348" s="57"/>
      <c r="D348" s="52"/>
      <c r="E348" s="50"/>
      <c r="F348" s="50"/>
      <c r="G348" s="50"/>
      <c r="H348" s="58"/>
      <c r="I348" s="35"/>
      <c r="K348" s="37"/>
      <c r="L348" s="37"/>
      <c r="M348" s="37"/>
      <c r="N348" s="37"/>
      <c r="O348" s="37"/>
      <c r="P348" s="37"/>
      <c r="Q348" s="37"/>
      <c r="R348" s="37"/>
    </row>
    <row r="349" spans="1:18" s="36" customFormat="1" ht="10.199999999999999" x14ac:dyDescent="0.2">
      <c r="A349" s="50"/>
      <c r="B349" s="57"/>
      <c r="C349" s="57"/>
      <c r="D349" s="52"/>
      <c r="E349" s="50"/>
      <c r="F349" s="50"/>
      <c r="G349" s="50"/>
      <c r="H349" s="58"/>
      <c r="I349" s="35"/>
      <c r="K349" s="37"/>
      <c r="L349" s="37"/>
      <c r="M349" s="37"/>
      <c r="N349" s="37"/>
      <c r="O349" s="37"/>
      <c r="P349" s="37"/>
      <c r="Q349" s="37"/>
      <c r="R349" s="37"/>
    </row>
    <row r="350" spans="1:18" s="36" customFormat="1" ht="10.199999999999999" x14ac:dyDescent="0.2">
      <c r="A350" s="50"/>
      <c r="B350" s="57"/>
      <c r="C350" s="57"/>
      <c r="D350" s="52"/>
      <c r="E350" s="50"/>
      <c r="F350" s="50"/>
      <c r="G350" s="50"/>
      <c r="H350" s="58"/>
      <c r="I350" s="35"/>
      <c r="K350" s="37"/>
      <c r="L350" s="37"/>
      <c r="M350" s="37"/>
      <c r="N350" s="37"/>
      <c r="O350" s="37"/>
      <c r="P350" s="37"/>
      <c r="Q350" s="37"/>
      <c r="R350" s="37"/>
    </row>
    <row r="351" spans="1:18" s="36" customFormat="1" ht="10.199999999999999" x14ac:dyDescent="0.2">
      <c r="A351" s="50"/>
      <c r="B351" s="57"/>
      <c r="C351" s="57"/>
      <c r="D351" s="52"/>
      <c r="E351" s="50"/>
      <c r="F351" s="50"/>
      <c r="G351" s="50"/>
      <c r="H351" s="58"/>
      <c r="I351" s="35"/>
      <c r="K351" s="37"/>
      <c r="L351" s="37"/>
      <c r="M351" s="37"/>
      <c r="N351" s="37"/>
      <c r="O351" s="37"/>
      <c r="P351" s="37"/>
      <c r="Q351" s="37"/>
      <c r="R351" s="37"/>
    </row>
    <row r="352" spans="1:18" s="36" customFormat="1" ht="10.199999999999999" x14ac:dyDescent="0.2">
      <c r="A352" s="50"/>
      <c r="B352" s="57"/>
      <c r="C352" s="57"/>
      <c r="D352" s="52"/>
      <c r="E352" s="50"/>
      <c r="F352" s="50"/>
      <c r="G352" s="50"/>
      <c r="H352" s="58"/>
      <c r="I352" s="35"/>
      <c r="K352" s="37"/>
      <c r="L352" s="37"/>
      <c r="M352" s="37"/>
      <c r="N352" s="37"/>
      <c r="O352" s="37"/>
      <c r="P352" s="37"/>
      <c r="Q352" s="37"/>
      <c r="R352" s="37"/>
    </row>
    <row r="353" spans="1:18" s="36" customFormat="1" ht="10.199999999999999" x14ac:dyDescent="0.2">
      <c r="A353" s="50"/>
      <c r="B353" s="57"/>
      <c r="C353" s="57"/>
      <c r="D353" s="52"/>
      <c r="E353" s="50"/>
      <c r="F353" s="50"/>
      <c r="G353" s="50"/>
      <c r="H353" s="58"/>
      <c r="I353" s="35"/>
      <c r="K353" s="37"/>
      <c r="L353" s="37"/>
      <c r="M353" s="37"/>
      <c r="N353" s="37"/>
      <c r="O353" s="37"/>
      <c r="P353" s="37"/>
      <c r="Q353" s="37"/>
      <c r="R353" s="37"/>
    </row>
    <row r="354" spans="1:18" s="36" customFormat="1" ht="10.199999999999999" x14ac:dyDescent="0.2">
      <c r="A354" s="50"/>
      <c r="B354" s="57"/>
      <c r="C354" s="57"/>
      <c r="D354" s="52"/>
      <c r="E354" s="50"/>
      <c r="F354" s="50"/>
      <c r="G354" s="50"/>
      <c r="H354" s="58"/>
      <c r="I354" s="35"/>
      <c r="K354" s="37"/>
      <c r="L354" s="37"/>
      <c r="M354" s="37"/>
      <c r="N354" s="37"/>
      <c r="O354" s="37"/>
      <c r="P354" s="37"/>
      <c r="Q354" s="37"/>
      <c r="R354" s="37"/>
    </row>
    <row r="355" spans="1:18" s="36" customFormat="1" ht="10.199999999999999" x14ac:dyDescent="0.2">
      <c r="A355" s="50"/>
      <c r="B355" s="57"/>
      <c r="C355" s="57"/>
      <c r="D355" s="52"/>
      <c r="E355" s="50"/>
      <c r="F355" s="50"/>
      <c r="G355" s="50"/>
      <c r="H355" s="58"/>
      <c r="I355" s="35"/>
      <c r="K355" s="37"/>
      <c r="L355" s="37"/>
      <c r="M355" s="37"/>
      <c r="N355" s="37"/>
      <c r="O355" s="37"/>
      <c r="P355" s="37"/>
      <c r="Q355" s="37"/>
      <c r="R355" s="37"/>
    </row>
    <row r="356" spans="1:18" s="36" customFormat="1" ht="10.199999999999999" x14ac:dyDescent="0.2">
      <c r="A356" s="50"/>
      <c r="B356" s="57"/>
      <c r="C356" s="57"/>
      <c r="D356" s="52"/>
      <c r="E356" s="50"/>
      <c r="F356" s="50"/>
      <c r="G356" s="50"/>
      <c r="H356" s="58"/>
      <c r="I356" s="35"/>
      <c r="K356" s="37"/>
      <c r="L356" s="37"/>
      <c r="M356" s="37"/>
      <c r="N356" s="37"/>
      <c r="O356" s="37"/>
      <c r="P356" s="37"/>
      <c r="Q356" s="37"/>
      <c r="R356" s="37"/>
    </row>
    <row r="357" spans="1:18" s="36" customFormat="1" ht="10.199999999999999" x14ac:dyDescent="0.2">
      <c r="A357" s="50"/>
      <c r="B357" s="57"/>
      <c r="C357" s="57"/>
      <c r="D357" s="52"/>
      <c r="E357" s="50"/>
      <c r="F357" s="50"/>
      <c r="G357" s="50"/>
      <c r="H357" s="58"/>
      <c r="I357" s="35"/>
      <c r="K357" s="37"/>
      <c r="L357" s="37"/>
      <c r="M357" s="37"/>
      <c r="N357" s="37"/>
      <c r="O357" s="37"/>
      <c r="P357" s="37"/>
      <c r="Q357" s="37"/>
      <c r="R357" s="37"/>
    </row>
    <row r="358" spans="1:18" s="36" customFormat="1" ht="10.199999999999999" x14ac:dyDescent="0.2">
      <c r="A358" s="50"/>
      <c r="B358" s="57"/>
      <c r="C358" s="57"/>
      <c r="D358" s="52"/>
      <c r="E358" s="50"/>
      <c r="F358" s="50"/>
      <c r="G358" s="50"/>
      <c r="H358" s="58"/>
      <c r="I358" s="35"/>
      <c r="K358" s="37"/>
      <c r="L358" s="37"/>
      <c r="M358" s="37"/>
      <c r="N358" s="37"/>
      <c r="O358" s="37"/>
      <c r="P358" s="37"/>
      <c r="Q358" s="37"/>
      <c r="R358" s="37"/>
    </row>
    <row r="359" spans="1:18" s="36" customFormat="1" ht="10.199999999999999" x14ac:dyDescent="0.2">
      <c r="A359" s="50"/>
      <c r="B359" s="57"/>
      <c r="C359" s="57"/>
      <c r="D359" s="52"/>
      <c r="E359" s="50"/>
      <c r="F359" s="50"/>
      <c r="G359" s="50"/>
      <c r="H359" s="58"/>
      <c r="I359" s="35"/>
      <c r="K359" s="37"/>
      <c r="L359" s="37"/>
      <c r="M359" s="37"/>
      <c r="N359" s="37"/>
      <c r="O359" s="37"/>
      <c r="P359" s="37"/>
      <c r="Q359" s="37"/>
      <c r="R359" s="37"/>
    </row>
    <row r="360" spans="1:18" s="36" customFormat="1" ht="10.199999999999999" x14ac:dyDescent="0.2">
      <c r="A360" s="50"/>
      <c r="B360" s="57"/>
      <c r="C360" s="57"/>
      <c r="D360" s="52"/>
      <c r="E360" s="50"/>
      <c r="F360" s="50"/>
      <c r="G360" s="50"/>
      <c r="H360" s="58"/>
      <c r="I360" s="35"/>
      <c r="K360" s="37"/>
      <c r="L360" s="37"/>
      <c r="M360" s="37"/>
      <c r="N360" s="37"/>
      <c r="O360" s="37"/>
      <c r="P360" s="37"/>
      <c r="Q360" s="37"/>
      <c r="R360" s="37"/>
    </row>
    <row r="361" spans="1:18" s="36" customFormat="1" ht="10.199999999999999" x14ac:dyDescent="0.2">
      <c r="A361" s="50"/>
      <c r="B361" s="57"/>
      <c r="C361" s="57"/>
      <c r="D361" s="52"/>
      <c r="E361" s="50"/>
      <c r="F361" s="50"/>
      <c r="G361" s="50"/>
      <c r="H361" s="58"/>
      <c r="I361" s="35"/>
      <c r="K361" s="37"/>
      <c r="L361" s="37"/>
      <c r="M361" s="37"/>
      <c r="N361" s="37"/>
      <c r="O361" s="37"/>
      <c r="P361" s="37"/>
      <c r="Q361" s="37"/>
      <c r="R361" s="37"/>
    </row>
    <row r="362" spans="1:18" s="36" customFormat="1" ht="10.199999999999999" x14ac:dyDescent="0.2">
      <c r="A362" s="50"/>
      <c r="B362" s="57"/>
      <c r="C362" s="57"/>
      <c r="D362" s="52"/>
      <c r="E362" s="50"/>
      <c r="F362" s="50"/>
      <c r="G362" s="50"/>
      <c r="H362" s="58"/>
      <c r="I362" s="35"/>
      <c r="K362" s="37"/>
      <c r="L362" s="37"/>
      <c r="M362" s="37"/>
      <c r="N362" s="37"/>
      <c r="O362" s="37"/>
      <c r="P362" s="37"/>
      <c r="Q362" s="37"/>
      <c r="R362" s="37"/>
    </row>
    <row r="363" spans="1:18" s="36" customFormat="1" ht="10.199999999999999" x14ac:dyDescent="0.2">
      <c r="A363" s="50"/>
      <c r="B363" s="57"/>
      <c r="C363" s="57"/>
      <c r="D363" s="52"/>
      <c r="E363" s="50"/>
      <c r="F363" s="50"/>
      <c r="G363" s="50"/>
      <c r="H363" s="58"/>
      <c r="I363" s="35"/>
      <c r="K363" s="37"/>
      <c r="L363" s="37"/>
      <c r="M363" s="37"/>
      <c r="N363" s="37"/>
      <c r="O363" s="37"/>
      <c r="P363" s="37"/>
      <c r="Q363" s="37"/>
      <c r="R363" s="37"/>
    </row>
    <row r="364" spans="1:18" s="36" customFormat="1" ht="10.199999999999999" x14ac:dyDescent="0.2">
      <c r="A364" s="50"/>
      <c r="B364" s="57"/>
      <c r="C364" s="57"/>
      <c r="D364" s="52"/>
      <c r="E364" s="50"/>
      <c r="F364" s="50"/>
      <c r="G364" s="50"/>
      <c r="H364" s="58"/>
      <c r="I364" s="35"/>
      <c r="K364" s="37"/>
      <c r="L364" s="37"/>
      <c r="M364" s="37"/>
      <c r="N364" s="37"/>
      <c r="O364" s="37"/>
      <c r="P364" s="37"/>
      <c r="Q364" s="37"/>
      <c r="R364" s="37"/>
    </row>
    <row r="365" spans="1:18" s="36" customFormat="1" ht="10.199999999999999" x14ac:dyDescent="0.2">
      <c r="A365" s="50"/>
      <c r="B365" s="57"/>
      <c r="C365" s="57"/>
      <c r="D365" s="52"/>
      <c r="E365" s="50"/>
      <c r="F365" s="50"/>
      <c r="G365" s="50"/>
      <c r="H365" s="58"/>
      <c r="I365" s="35"/>
      <c r="K365" s="37"/>
      <c r="L365" s="37"/>
      <c r="M365" s="37"/>
      <c r="N365" s="37"/>
      <c r="O365" s="37"/>
      <c r="P365" s="37"/>
      <c r="Q365" s="37"/>
      <c r="R365" s="37"/>
    </row>
    <row r="366" spans="1:18" s="36" customFormat="1" ht="10.199999999999999" x14ac:dyDescent="0.2">
      <c r="A366" s="50"/>
      <c r="B366" s="57"/>
      <c r="C366" s="57"/>
      <c r="D366" s="52"/>
      <c r="E366" s="50"/>
      <c r="F366" s="50"/>
      <c r="G366" s="50"/>
      <c r="H366" s="58"/>
      <c r="I366" s="35"/>
      <c r="K366" s="37"/>
      <c r="L366" s="37"/>
      <c r="M366" s="37"/>
      <c r="N366" s="37"/>
      <c r="O366" s="37"/>
      <c r="P366" s="37"/>
      <c r="Q366" s="37"/>
      <c r="R366" s="37"/>
    </row>
    <row r="367" spans="1:18" s="36" customFormat="1" ht="10.199999999999999" x14ac:dyDescent="0.2">
      <c r="A367" s="50"/>
      <c r="B367" s="57"/>
      <c r="C367" s="57"/>
      <c r="D367" s="52"/>
      <c r="E367" s="50"/>
      <c r="F367" s="50"/>
      <c r="G367" s="50"/>
      <c r="H367" s="58"/>
      <c r="I367" s="35"/>
      <c r="K367" s="37"/>
      <c r="L367" s="37"/>
      <c r="M367" s="37"/>
      <c r="N367" s="37"/>
      <c r="O367" s="37"/>
      <c r="P367" s="37"/>
      <c r="Q367" s="37"/>
      <c r="R367" s="37"/>
    </row>
    <row r="368" spans="1:18" s="36" customFormat="1" ht="10.199999999999999" x14ac:dyDescent="0.2">
      <c r="A368" s="50"/>
      <c r="B368" s="57"/>
      <c r="C368" s="57"/>
      <c r="D368" s="52"/>
      <c r="E368" s="50"/>
      <c r="F368" s="50"/>
      <c r="G368" s="50"/>
      <c r="H368" s="58"/>
      <c r="I368" s="35"/>
      <c r="K368" s="37"/>
      <c r="L368" s="37"/>
      <c r="M368" s="37"/>
      <c r="N368" s="37"/>
      <c r="O368" s="37"/>
      <c r="P368" s="37"/>
      <c r="Q368" s="37"/>
      <c r="R368" s="37"/>
    </row>
    <row r="369" spans="1:18" s="36" customFormat="1" ht="10.199999999999999" x14ac:dyDescent="0.2">
      <c r="A369" s="50"/>
      <c r="B369" s="57"/>
      <c r="C369" s="57"/>
      <c r="D369" s="52"/>
      <c r="E369" s="50"/>
      <c r="F369" s="50"/>
      <c r="G369" s="50"/>
      <c r="H369" s="58"/>
      <c r="I369" s="35"/>
      <c r="K369" s="37"/>
      <c r="L369" s="37"/>
      <c r="M369" s="37"/>
      <c r="N369" s="37"/>
      <c r="O369" s="37"/>
      <c r="P369" s="37"/>
      <c r="Q369" s="37"/>
      <c r="R369" s="37"/>
    </row>
    <row r="370" spans="1:18" s="36" customFormat="1" ht="10.199999999999999" x14ac:dyDescent="0.2">
      <c r="A370" s="50"/>
      <c r="B370" s="57"/>
      <c r="C370" s="57"/>
      <c r="D370" s="52"/>
      <c r="E370" s="50"/>
      <c r="F370" s="50"/>
      <c r="G370" s="50"/>
      <c r="H370" s="58"/>
      <c r="I370" s="35"/>
      <c r="K370" s="37"/>
      <c r="L370" s="37"/>
      <c r="M370" s="37"/>
      <c r="N370" s="37"/>
      <c r="O370" s="37"/>
      <c r="P370" s="37"/>
      <c r="Q370" s="37"/>
      <c r="R370" s="37"/>
    </row>
    <row r="371" spans="1:18" s="36" customFormat="1" ht="10.199999999999999" x14ac:dyDescent="0.2">
      <c r="A371" s="50"/>
      <c r="B371" s="57"/>
      <c r="C371" s="57"/>
      <c r="D371" s="52"/>
      <c r="E371" s="50"/>
      <c r="F371" s="50"/>
      <c r="G371" s="50"/>
      <c r="H371" s="58"/>
      <c r="I371" s="35"/>
      <c r="K371" s="37"/>
      <c r="L371" s="37"/>
      <c r="M371" s="37"/>
      <c r="N371" s="37"/>
      <c r="O371" s="37"/>
      <c r="P371" s="37"/>
      <c r="Q371" s="37"/>
      <c r="R371" s="37"/>
    </row>
    <row r="372" spans="1:18" s="36" customFormat="1" ht="10.199999999999999" x14ac:dyDescent="0.2">
      <c r="A372" s="50"/>
      <c r="B372" s="57"/>
      <c r="C372" s="57"/>
      <c r="D372" s="52"/>
      <c r="E372" s="50"/>
      <c r="F372" s="50"/>
      <c r="G372" s="50"/>
      <c r="H372" s="58"/>
      <c r="I372" s="35"/>
      <c r="K372" s="37"/>
      <c r="L372" s="37"/>
      <c r="M372" s="37"/>
      <c r="N372" s="37"/>
      <c r="O372" s="37"/>
      <c r="P372" s="37"/>
      <c r="Q372" s="37"/>
      <c r="R372" s="37"/>
    </row>
    <row r="373" spans="1:18" s="36" customFormat="1" ht="10.199999999999999" x14ac:dyDescent="0.2">
      <c r="A373" s="50"/>
      <c r="B373" s="57"/>
      <c r="C373" s="57"/>
      <c r="D373" s="52"/>
      <c r="E373" s="50"/>
      <c r="F373" s="50"/>
      <c r="G373" s="50"/>
      <c r="H373" s="58"/>
      <c r="I373" s="35"/>
      <c r="K373" s="37"/>
      <c r="L373" s="37"/>
      <c r="M373" s="37"/>
      <c r="N373" s="37"/>
      <c r="O373" s="37"/>
      <c r="P373" s="37"/>
      <c r="Q373" s="37"/>
      <c r="R373" s="37"/>
    </row>
    <row r="374" spans="1:18" s="36" customFormat="1" ht="10.199999999999999" x14ac:dyDescent="0.2">
      <c r="A374" s="50"/>
      <c r="B374" s="57"/>
      <c r="C374" s="57"/>
      <c r="D374" s="52"/>
      <c r="E374" s="50"/>
      <c r="F374" s="50"/>
      <c r="G374" s="50"/>
      <c r="H374" s="58"/>
      <c r="I374" s="35"/>
      <c r="K374" s="37"/>
      <c r="L374" s="37"/>
      <c r="M374" s="37"/>
      <c r="N374" s="37"/>
      <c r="O374" s="37"/>
      <c r="P374" s="37"/>
      <c r="Q374" s="37"/>
      <c r="R374" s="37"/>
    </row>
    <row r="375" spans="1:18" s="36" customFormat="1" ht="10.199999999999999" x14ac:dyDescent="0.2">
      <c r="A375" s="50"/>
      <c r="B375" s="57"/>
      <c r="C375" s="57"/>
      <c r="D375" s="52"/>
      <c r="E375" s="50"/>
      <c r="F375" s="50"/>
      <c r="G375" s="50"/>
      <c r="H375" s="58"/>
      <c r="I375" s="35"/>
      <c r="K375" s="37"/>
      <c r="L375" s="37"/>
      <c r="M375" s="37"/>
      <c r="N375" s="37"/>
      <c r="O375" s="37"/>
      <c r="P375" s="37"/>
      <c r="Q375" s="37"/>
      <c r="R375" s="37"/>
    </row>
    <row r="376" spans="1:18" s="36" customFormat="1" ht="10.199999999999999" x14ac:dyDescent="0.2">
      <c r="A376" s="50"/>
      <c r="B376" s="57"/>
      <c r="C376" s="57"/>
      <c r="D376" s="52"/>
      <c r="E376" s="50"/>
      <c r="F376" s="50"/>
      <c r="G376" s="50"/>
      <c r="H376" s="58"/>
      <c r="I376" s="35"/>
      <c r="K376" s="37"/>
      <c r="L376" s="37"/>
      <c r="M376" s="37"/>
      <c r="N376" s="37"/>
      <c r="O376" s="37"/>
      <c r="P376" s="37"/>
      <c r="Q376" s="37"/>
      <c r="R376" s="37"/>
    </row>
    <row r="377" spans="1:18" s="36" customFormat="1" ht="10.199999999999999" x14ac:dyDescent="0.2">
      <c r="A377" s="50"/>
      <c r="B377" s="57"/>
      <c r="C377" s="57"/>
      <c r="D377" s="52"/>
      <c r="E377" s="50"/>
      <c r="F377" s="50"/>
      <c r="G377" s="50"/>
      <c r="H377" s="58"/>
      <c r="I377" s="35"/>
      <c r="K377" s="37"/>
      <c r="L377" s="37"/>
      <c r="M377" s="37"/>
      <c r="N377" s="37"/>
      <c r="O377" s="37"/>
      <c r="P377" s="37"/>
      <c r="Q377" s="37"/>
      <c r="R377" s="37"/>
    </row>
    <row r="378" spans="1:18" s="36" customFormat="1" ht="10.199999999999999" x14ac:dyDescent="0.2">
      <c r="A378" s="50"/>
      <c r="B378" s="57"/>
      <c r="C378" s="57"/>
      <c r="D378" s="52"/>
      <c r="E378" s="50"/>
      <c r="F378" s="50"/>
      <c r="G378" s="50"/>
      <c r="H378" s="58"/>
      <c r="I378" s="35"/>
      <c r="K378" s="37"/>
      <c r="L378" s="37"/>
      <c r="M378" s="37"/>
      <c r="N378" s="37"/>
      <c r="O378" s="37"/>
      <c r="P378" s="37"/>
      <c r="Q378" s="37"/>
      <c r="R378" s="37"/>
    </row>
    <row r="379" spans="1:18" s="36" customFormat="1" ht="10.199999999999999" x14ac:dyDescent="0.2">
      <c r="A379" s="50"/>
      <c r="B379" s="57"/>
      <c r="C379" s="57"/>
      <c r="D379" s="52"/>
      <c r="E379" s="50"/>
      <c r="F379" s="50"/>
      <c r="G379" s="50"/>
      <c r="H379" s="58"/>
      <c r="I379" s="35"/>
      <c r="K379" s="37"/>
      <c r="L379" s="37"/>
      <c r="M379" s="37"/>
      <c r="N379" s="37"/>
      <c r="O379" s="37"/>
      <c r="P379" s="37"/>
      <c r="Q379" s="37"/>
      <c r="R379" s="37"/>
    </row>
    <row r="380" spans="1:18" s="36" customFormat="1" ht="10.199999999999999" x14ac:dyDescent="0.2">
      <c r="A380" s="50"/>
      <c r="B380" s="57"/>
      <c r="C380" s="57"/>
      <c r="D380" s="52"/>
      <c r="E380" s="50"/>
      <c r="F380" s="50"/>
      <c r="G380" s="50"/>
      <c r="H380" s="58"/>
      <c r="I380" s="35"/>
      <c r="K380" s="37"/>
      <c r="L380" s="37"/>
      <c r="M380" s="37"/>
      <c r="N380" s="37"/>
      <c r="O380" s="37"/>
      <c r="P380" s="37"/>
      <c r="Q380" s="37"/>
      <c r="R380" s="37"/>
    </row>
    <row r="381" spans="1:18" s="36" customFormat="1" ht="10.199999999999999" x14ac:dyDescent="0.2">
      <c r="A381" s="50"/>
      <c r="B381" s="57"/>
      <c r="C381" s="57"/>
      <c r="D381" s="52"/>
      <c r="E381" s="50"/>
      <c r="F381" s="50"/>
      <c r="G381" s="50"/>
      <c r="H381" s="58"/>
      <c r="I381" s="35"/>
      <c r="K381" s="37"/>
      <c r="L381" s="37"/>
      <c r="M381" s="37"/>
      <c r="N381" s="37"/>
      <c r="O381" s="37"/>
      <c r="P381" s="37"/>
      <c r="Q381" s="37"/>
      <c r="R381" s="37"/>
    </row>
    <row r="382" spans="1:18" s="36" customFormat="1" ht="10.199999999999999" x14ac:dyDescent="0.2">
      <c r="A382" s="50"/>
      <c r="B382" s="57"/>
      <c r="C382" s="57"/>
      <c r="D382" s="52"/>
      <c r="E382" s="50"/>
      <c r="F382" s="50"/>
      <c r="G382" s="50"/>
      <c r="H382" s="58"/>
      <c r="I382" s="35"/>
      <c r="K382" s="37"/>
      <c r="L382" s="37"/>
      <c r="M382" s="37"/>
      <c r="N382" s="37"/>
      <c r="O382" s="37"/>
      <c r="P382" s="37"/>
      <c r="Q382" s="37"/>
      <c r="R382" s="37"/>
    </row>
    <row r="383" spans="1:18" s="36" customFormat="1" ht="10.199999999999999" x14ac:dyDescent="0.2">
      <c r="A383" s="50"/>
      <c r="B383" s="57"/>
      <c r="C383" s="57"/>
      <c r="D383" s="52"/>
      <c r="E383" s="50"/>
      <c r="F383" s="50"/>
      <c r="G383" s="50"/>
      <c r="H383" s="58"/>
      <c r="I383" s="35"/>
      <c r="K383" s="37"/>
      <c r="L383" s="37"/>
      <c r="M383" s="37"/>
      <c r="N383" s="37"/>
      <c r="O383" s="37"/>
      <c r="P383" s="37"/>
      <c r="Q383" s="37"/>
      <c r="R383" s="37"/>
    </row>
    <row r="384" spans="1:18" s="36" customFormat="1" ht="10.199999999999999" x14ac:dyDescent="0.2">
      <c r="A384" s="50"/>
      <c r="B384" s="57"/>
      <c r="C384" s="57"/>
      <c r="D384" s="52"/>
      <c r="E384" s="50"/>
      <c r="F384" s="50"/>
      <c r="G384" s="50"/>
      <c r="H384" s="58"/>
      <c r="I384" s="35"/>
      <c r="K384" s="37"/>
      <c r="L384" s="37"/>
      <c r="M384" s="37"/>
      <c r="N384" s="37"/>
      <c r="O384" s="37"/>
      <c r="P384" s="37"/>
      <c r="Q384" s="37"/>
      <c r="R384" s="37"/>
    </row>
    <row r="385" spans="1:18" s="36" customFormat="1" ht="10.199999999999999" x14ac:dyDescent="0.2">
      <c r="A385" s="50"/>
      <c r="B385" s="57"/>
      <c r="C385" s="57"/>
      <c r="D385" s="52"/>
      <c r="E385" s="50"/>
      <c r="F385" s="50"/>
      <c r="G385" s="50"/>
      <c r="H385" s="58"/>
      <c r="I385" s="35"/>
      <c r="K385" s="37"/>
      <c r="L385" s="37"/>
      <c r="M385" s="37"/>
      <c r="N385" s="37"/>
      <c r="O385" s="37"/>
      <c r="P385" s="37"/>
      <c r="Q385" s="37"/>
      <c r="R385" s="37"/>
    </row>
    <row r="386" spans="1:18" s="36" customFormat="1" ht="10.199999999999999" x14ac:dyDescent="0.2">
      <c r="A386" s="50"/>
      <c r="B386" s="57"/>
      <c r="C386" s="57"/>
      <c r="D386" s="52"/>
      <c r="E386" s="50"/>
      <c r="F386" s="50"/>
      <c r="G386" s="50"/>
      <c r="H386" s="58"/>
      <c r="I386" s="35"/>
      <c r="K386" s="37"/>
      <c r="L386" s="37"/>
      <c r="M386" s="37"/>
      <c r="N386" s="37"/>
      <c r="O386" s="37"/>
      <c r="P386" s="37"/>
      <c r="Q386" s="37"/>
      <c r="R386" s="37"/>
    </row>
    <row r="387" spans="1:18" s="36" customFormat="1" ht="10.199999999999999" x14ac:dyDescent="0.2">
      <c r="A387" s="50"/>
      <c r="B387" s="57"/>
      <c r="C387" s="57"/>
      <c r="D387" s="52"/>
      <c r="E387" s="50"/>
      <c r="F387" s="50"/>
      <c r="G387" s="50"/>
      <c r="H387" s="58"/>
      <c r="I387" s="35"/>
      <c r="K387" s="37"/>
      <c r="L387" s="37"/>
      <c r="M387" s="37"/>
      <c r="N387" s="37"/>
      <c r="O387" s="37"/>
      <c r="P387" s="37"/>
      <c r="Q387" s="37"/>
      <c r="R387" s="37"/>
    </row>
    <row r="388" spans="1:18" s="36" customFormat="1" ht="10.199999999999999" x14ac:dyDescent="0.2">
      <c r="A388" s="50"/>
      <c r="B388" s="57"/>
      <c r="C388" s="57"/>
      <c r="D388" s="52"/>
      <c r="E388" s="50"/>
      <c r="F388" s="50"/>
      <c r="G388" s="50"/>
      <c r="H388" s="58"/>
      <c r="I388" s="35"/>
      <c r="K388" s="37"/>
      <c r="L388" s="37"/>
      <c r="M388" s="37"/>
      <c r="N388" s="37"/>
      <c r="O388" s="37"/>
      <c r="P388" s="37"/>
      <c r="Q388" s="37"/>
      <c r="R388" s="37"/>
    </row>
    <row r="389" spans="1:18" s="36" customFormat="1" ht="10.199999999999999" x14ac:dyDescent="0.2">
      <c r="A389" s="50"/>
      <c r="B389" s="57"/>
      <c r="C389" s="57"/>
      <c r="D389" s="52"/>
      <c r="E389" s="50"/>
      <c r="F389" s="50"/>
      <c r="G389" s="50"/>
      <c r="H389" s="58"/>
      <c r="I389" s="35"/>
      <c r="K389" s="37"/>
      <c r="L389" s="37"/>
      <c r="M389" s="37"/>
      <c r="N389" s="37"/>
      <c r="O389" s="37"/>
      <c r="P389" s="37"/>
      <c r="Q389" s="37"/>
      <c r="R389" s="37"/>
    </row>
    <row r="390" spans="1:18" s="36" customFormat="1" ht="10.199999999999999" x14ac:dyDescent="0.2">
      <c r="A390" s="50"/>
      <c r="B390" s="57"/>
      <c r="C390" s="57"/>
      <c r="D390" s="52"/>
      <c r="E390" s="50"/>
      <c r="F390" s="50"/>
      <c r="G390" s="50"/>
      <c r="H390" s="58"/>
      <c r="I390" s="35"/>
      <c r="K390" s="37"/>
      <c r="L390" s="37"/>
      <c r="M390" s="37"/>
      <c r="N390" s="37"/>
      <c r="O390" s="37"/>
      <c r="P390" s="37"/>
      <c r="Q390" s="37"/>
      <c r="R390" s="37"/>
    </row>
    <row r="391" spans="1:18" s="36" customFormat="1" ht="10.199999999999999" x14ac:dyDescent="0.2">
      <c r="A391" s="50"/>
      <c r="B391" s="57"/>
      <c r="C391" s="57"/>
      <c r="D391" s="52"/>
      <c r="E391" s="50"/>
      <c r="F391" s="50"/>
      <c r="G391" s="50"/>
      <c r="H391" s="58"/>
      <c r="I391" s="35"/>
      <c r="K391" s="37"/>
      <c r="L391" s="37"/>
      <c r="M391" s="37"/>
      <c r="N391" s="37"/>
      <c r="O391" s="37"/>
      <c r="P391" s="37"/>
      <c r="Q391" s="37"/>
      <c r="R391" s="37"/>
    </row>
    <row r="392" spans="1:18" s="36" customFormat="1" ht="10.199999999999999" x14ac:dyDescent="0.2">
      <c r="A392" s="50"/>
      <c r="B392" s="57"/>
      <c r="C392" s="57"/>
      <c r="D392" s="52"/>
      <c r="E392" s="50"/>
      <c r="F392" s="50"/>
      <c r="G392" s="50"/>
      <c r="H392" s="58"/>
      <c r="I392" s="35"/>
      <c r="K392" s="37"/>
      <c r="L392" s="37"/>
      <c r="M392" s="37"/>
      <c r="N392" s="37"/>
      <c r="O392" s="37"/>
      <c r="P392" s="37"/>
      <c r="Q392" s="37"/>
      <c r="R392" s="37"/>
    </row>
    <row r="393" spans="1:18" s="36" customFormat="1" ht="10.199999999999999" x14ac:dyDescent="0.2">
      <c r="A393" s="50"/>
      <c r="B393" s="57"/>
      <c r="C393" s="57"/>
      <c r="D393" s="52"/>
      <c r="E393" s="50"/>
      <c r="F393" s="50"/>
      <c r="G393" s="50"/>
      <c r="H393" s="58"/>
      <c r="I393" s="35"/>
      <c r="K393" s="37"/>
      <c r="L393" s="37"/>
      <c r="M393" s="37"/>
      <c r="N393" s="37"/>
      <c r="O393" s="37"/>
      <c r="P393" s="37"/>
      <c r="Q393" s="37"/>
      <c r="R393" s="37"/>
    </row>
    <row r="394" spans="1:18" s="36" customFormat="1" ht="10.199999999999999" x14ac:dyDescent="0.2">
      <c r="A394" s="50"/>
      <c r="B394" s="57"/>
      <c r="C394" s="57"/>
      <c r="D394" s="52"/>
      <c r="E394" s="50"/>
      <c r="F394" s="50"/>
      <c r="G394" s="50"/>
      <c r="H394" s="58"/>
      <c r="I394" s="35"/>
      <c r="K394" s="37"/>
      <c r="L394" s="37"/>
      <c r="M394" s="37"/>
      <c r="N394" s="37"/>
      <c r="O394" s="37"/>
      <c r="P394" s="37"/>
      <c r="Q394" s="37"/>
      <c r="R394" s="37"/>
    </row>
    <row r="395" spans="1:18" s="36" customFormat="1" ht="10.199999999999999" x14ac:dyDescent="0.2">
      <c r="A395" s="50"/>
      <c r="B395" s="57"/>
      <c r="C395" s="57"/>
      <c r="D395" s="52"/>
      <c r="E395" s="50"/>
      <c r="F395" s="50"/>
      <c r="G395" s="50"/>
      <c r="H395" s="58"/>
      <c r="I395" s="35"/>
      <c r="K395" s="37"/>
      <c r="L395" s="37"/>
      <c r="M395" s="37"/>
      <c r="N395" s="37"/>
      <c r="O395" s="37"/>
      <c r="P395" s="37"/>
      <c r="Q395" s="37"/>
      <c r="R395" s="37"/>
    </row>
    <row r="396" spans="1:18" s="36" customFormat="1" ht="10.199999999999999" x14ac:dyDescent="0.2">
      <c r="A396" s="50"/>
      <c r="B396" s="57"/>
      <c r="C396" s="57"/>
      <c r="D396" s="52"/>
      <c r="E396" s="50"/>
      <c r="F396" s="50"/>
      <c r="G396" s="50"/>
      <c r="H396" s="58"/>
      <c r="I396" s="35"/>
      <c r="K396" s="37"/>
      <c r="L396" s="37"/>
      <c r="M396" s="37"/>
      <c r="N396" s="37"/>
      <c r="O396" s="37"/>
      <c r="P396" s="37"/>
      <c r="Q396" s="37"/>
      <c r="R396" s="37"/>
    </row>
    <row r="397" spans="1:18" s="36" customFormat="1" ht="10.199999999999999" x14ac:dyDescent="0.2">
      <c r="A397" s="50"/>
      <c r="B397" s="57"/>
      <c r="C397" s="57"/>
      <c r="D397" s="52"/>
      <c r="E397" s="50"/>
      <c r="F397" s="50"/>
      <c r="G397" s="50"/>
      <c r="H397" s="58"/>
      <c r="I397" s="35"/>
      <c r="K397" s="37"/>
      <c r="L397" s="37"/>
      <c r="M397" s="37"/>
      <c r="N397" s="37"/>
      <c r="O397" s="37"/>
      <c r="P397" s="37"/>
      <c r="Q397" s="37"/>
      <c r="R397" s="37"/>
    </row>
    <row r="398" spans="1:18" s="36" customFormat="1" ht="10.199999999999999" x14ac:dyDescent="0.2">
      <c r="A398" s="50"/>
      <c r="B398" s="57"/>
      <c r="C398" s="57"/>
      <c r="D398" s="52"/>
      <c r="E398" s="50"/>
      <c r="F398" s="50"/>
      <c r="G398" s="50"/>
      <c r="H398" s="58"/>
      <c r="I398" s="35"/>
      <c r="K398" s="37"/>
      <c r="L398" s="37"/>
      <c r="M398" s="37"/>
      <c r="N398" s="37"/>
      <c r="O398" s="37"/>
      <c r="P398" s="37"/>
      <c r="Q398" s="37"/>
      <c r="R398" s="37"/>
    </row>
    <row r="399" spans="1:18" s="36" customFormat="1" ht="10.199999999999999" x14ac:dyDescent="0.2">
      <c r="A399" s="50"/>
      <c r="B399" s="57"/>
      <c r="C399" s="57"/>
      <c r="D399" s="52"/>
      <c r="E399" s="50"/>
      <c r="F399" s="50"/>
      <c r="G399" s="50"/>
      <c r="H399" s="58"/>
      <c r="I399" s="35"/>
      <c r="K399" s="37"/>
      <c r="L399" s="37"/>
      <c r="M399" s="37"/>
      <c r="N399" s="37"/>
      <c r="O399" s="37"/>
      <c r="P399" s="37"/>
      <c r="Q399" s="37"/>
      <c r="R399" s="37"/>
    </row>
    <row r="400" spans="1:18" s="36" customFormat="1" ht="10.199999999999999" x14ac:dyDescent="0.2">
      <c r="A400" s="50"/>
      <c r="B400" s="57"/>
      <c r="C400" s="57"/>
      <c r="D400" s="52"/>
      <c r="E400" s="50"/>
      <c r="F400" s="50"/>
      <c r="G400" s="50"/>
      <c r="H400" s="58"/>
      <c r="I400" s="35"/>
      <c r="K400" s="37"/>
      <c r="L400" s="37"/>
      <c r="M400" s="37"/>
      <c r="N400" s="37"/>
      <c r="O400" s="37"/>
      <c r="P400" s="37"/>
      <c r="Q400" s="37"/>
      <c r="R400" s="37"/>
    </row>
    <row r="401" spans="1:18" s="36" customFormat="1" ht="10.199999999999999" x14ac:dyDescent="0.2">
      <c r="A401" s="50"/>
      <c r="B401" s="57"/>
      <c r="C401" s="57"/>
      <c r="D401" s="52"/>
      <c r="E401" s="50"/>
      <c r="F401" s="50"/>
      <c r="G401" s="50"/>
      <c r="H401" s="58"/>
      <c r="I401" s="35"/>
      <c r="K401" s="37"/>
      <c r="L401" s="37"/>
      <c r="M401" s="37"/>
      <c r="N401" s="37"/>
      <c r="O401" s="37"/>
      <c r="P401" s="37"/>
      <c r="Q401" s="37"/>
      <c r="R401" s="37"/>
    </row>
    <row r="402" spans="1:18" s="36" customFormat="1" ht="10.199999999999999" x14ac:dyDescent="0.2">
      <c r="A402" s="50"/>
      <c r="B402" s="57"/>
      <c r="C402" s="57"/>
      <c r="D402" s="52"/>
      <c r="E402" s="50"/>
      <c r="F402" s="50"/>
      <c r="G402" s="50"/>
      <c r="H402" s="58"/>
      <c r="I402" s="35"/>
      <c r="K402" s="37"/>
      <c r="L402" s="37"/>
      <c r="M402" s="37"/>
      <c r="N402" s="37"/>
      <c r="O402" s="37"/>
      <c r="P402" s="37"/>
      <c r="Q402" s="37"/>
      <c r="R402" s="37"/>
    </row>
    <row r="403" spans="1:18" s="36" customFormat="1" ht="10.199999999999999" x14ac:dyDescent="0.2">
      <c r="A403" s="50"/>
      <c r="B403" s="57"/>
      <c r="C403" s="57"/>
      <c r="D403" s="52"/>
      <c r="E403" s="50"/>
      <c r="F403" s="50"/>
      <c r="G403" s="50"/>
      <c r="H403" s="58"/>
      <c r="I403" s="35"/>
      <c r="K403" s="37"/>
      <c r="L403" s="37"/>
      <c r="M403" s="37"/>
      <c r="N403" s="37"/>
      <c r="O403" s="37"/>
      <c r="P403" s="37"/>
      <c r="Q403" s="37"/>
      <c r="R403" s="37"/>
    </row>
    <row r="404" spans="1:18" s="36" customFormat="1" ht="10.199999999999999" x14ac:dyDescent="0.2">
      <c r="A404" s="50"/>
      <c r="B404" s="57"/>
      <c r="C404" s="57"/>
      <c r="D404" s="52"/>
      <c r="E404" s="50"/>
      <c r="F404" s="50"/>
      <c r="G404" s="50"/>
      <c r="H404" s="58"/>
      <c r="I404" s="35"/>
      <c r="K404" s="37"/>
      <c r="L404" s="37"/>
      <c r="M404" s="37"/>
      <c r="N404" s="37"/>
      <c r="O404" s="37"/>
      <c r="P404" s="37"/>
      <c r="Q404" s="37"/>
      <c r="R404" s="37"/>
    </row>
    <row r="405" spans="1:18" s="36" customFormat="1" ht="10.199999999999999" x14ac:dyDescent="0.2">
      <c r="A405" s="50"/>
      <c r="B405" s="57"/>
      <c r="C405" s="57"/>
      <c r="D405" s="52"/>
      <c r="E405" s="50"/>
      <c r="F405" s="50"/>
      <c r="G405" s="50"/>
      <c r="H405" s="58"/>
      <c r="I405" s="35"/>
      <c r="K405" s="37"/>
      <c r="L405" s="37"/>
      <c r="M405" s="37"/>
      <c r="N405" s="37"/>
      <c r="O405" s="37"/>
      <c r="P405" s="37"/>
      <c r="Q405" s="37"/>
      <c r="R405" s="37"/>
    </row>
    <row r="406" spans="1:18" s="36" customFormat="1" ht="10.199999999999999" x14ac:dyDescent="0.2">
      <c r="A406" s="50"/>
      <c r="B406" s="57"/>
      <c r="C406" s="57"/>
      <c r="D406" s="52"/>
      <c r="E406" s="50"/>
      <c r="F406" s="50"/>
      <c r="G406" s="50"/>
      <c r="H406" s="58"/>
      <c r="I406" s="35"/>
      <c r="K406" s="37"/>
      <c r="L406" s="37"/>
      <c r="M406" s="37"/>
      <c r="N406" s="37"/>
      <c r="O406" s="37"/>
      <c r="P406" s="37"/>
      <c r="Q406" s="37"/>
      <c r="R406" s="37"/>
    </row>
    <row r="407" spans="1:18" s="36" customFormat="1" ht="10.199999999999999" x14ac:dyDescent="0.2">
      <c r="A407" s="50"/>
      <c r="B407" s="57"/>
      <c r="C407" s="57"/>
      <c r="D407" s="52"/>
      <c r="E407" s="50"/>
      <c r="F407" s="50"/>
      <c r="G407" s="50"/>
      <c r="H407" s="58"/>
      <c r="I407" s="35"/>
      <c r="K407" s="37"/>
      <c r="L407" s="37"/>
      <c r="M407" s="37"/>
      <c r="N407" s="37"/>
      <c r="O407" s="37"/>
      <c r="P407" s="37"/>
      <c r="Q407" s="37"/>
      <c r="R407" s="37"/>
    </row>
    <row r="408" spans="1:18" s="36" customFormat="1" ht="10.199999999999999" x14ac:dyDescent="0.2">
      <c r="A408" s="50"/>
      <c r="B408" s="57"/>
      <c r="C408" s="57"/>
      <c r="D408" s="52"/>
      <c r="E408" s="50"/>
      <c r="F408" s="50"/>
      <c r="G408" s="50"/>
      <c r="H408" s="58"/>
      <c r="I408" s="35"/>
      <c r="K408" s="37"/>
      <c r="L408" s="37"/>
      <c r="M408" s="37"/>
      <c r="N408" s="37"/>
      <c r="O408" s="37"/>
      <c r="P408" s="37"/>
      <c r="Q408" s="37"/>
      <c r="R408" s="37"/>
    </row>
    <row r="409" spans="1:18" s="36" customFormat="1" ht="10.199999999999999" x14ac:dyDescent="0.2">
      <c r="A409" s="50"/>
      <c r="B409" s="57"/>
      <c r="C409" s="57"/>
      <c r="D409" s="52"/>
      <c r="E409" s="50"/>
      <c r="F409" s="50"/>
      <c r="G409" s="50"/>
      <c r="H409" s="58"/>
      <c r="I409" s="35"/>
      <c r="K409" s="37"/>
      <c r="L409" s="37"/>
      <c r="M409" s="37"/>
      <c r="N409" s="37"/>
      <c r="O409" s="37"/>
      <c r="P409" s="37"/>
      <c r="Q409" s="37"/>
      <c r="R409" s="37"/>
    </row>
    <row r="410" spans="1:18" s="36" customFormat="1" ht="10.199999999999999" x14ac:dyDescent="0.2">
      <c r="A410" s="50"/>
      <c r="B410" s="57"/>
      <c r="C410" s="57"/>
      <c r="D410" s="52"/>
      <c r="E410" s="50"/>
      <c r="F410" s="50"/>
      <c r="G410" s="50"/>
      <c r="H410" s="58"/>
      <c r="I410" s="35"/>
      <c r="K410" s="37"/>
      <c r="L410" s="37"/>
      <c r="M410" s="37"/>
      <c r="N410" s="37"/>
      <c r="O410" s="37"/>
      <c r="P410" s="37"/>
      <c r="Q410" s="37"/>
      <c r="R410" s="37"/>
    </row>
    <row r="411" spans="1:18" s="36" customFormat="1" ht="10.199999999999999" x14ac:dyDescent="0.2">
      <c r="A411" s="50"/>
      <c r="B411" s="57"/>
      <c r="C411" s="57"/>
      <c r="D411" s="52"/>
      <c r="E411" s="50"/>
      <c r="F411" s="50"/>
      <c r="G411" s="50"/>
      <c r="H411" s="58"/>
      <c r="I411" s="35"/>
      <c r="K411" s="37"/>
      <c r="L411" s="37"/>
      <c r="M411" s="37"/>
      <c r="N411" s="37"/>
      <c r="O411" s="37"/>
      <c r="P411" s="37"/>
      <c r="Q411" s="37"/>
      <c r="R411" s="37"/>
    </row>
    <row r="412" spans="1:18" s="36" customFormat="1" ht="10.199999999999999" x14ac:dyDescent="0.2">
      <c r="A412" s="50"/>
      <c r="B412" s="57"/>
      <c r="C412" s="57"/>
      <c r="D412" s="52"/>
      <c r="E412" s="50"/>
      <c r="F412" s="50"/>
      <c r="G412" s="50"/>
      <c r="H412" s="58"/>
      <c r="I412" s="35"/>
      <c r="K412" s="37"/>
      <c r="L412" s="37"/>
      <c r="M412" s="37"/>
      <c r="N412" s="37"/>
      <c r="O412" s="37"/>
      <c r="P412" s="37"/>
      <c r="Q412" s="37"/>
      <c r="R412" s="37"/>
    </row>
    <row r="413" spans="1:18" s="36" customFormat="1" ht="10.199999999999999" x14ac:dyDescent="0.2">
      <c r="A413" s="50"/>
      <c r="B413" s="57"/>
      <c r="C413" s="57"/>
      <c r="D413" s="52"/>
      <c r="E413" s="50"/>
      <c r="F413" s="50"/>
      <c r="G413" s="50"/>
      <c r="H413" s="58"/>
      <c r="I413" s="35"/>
      <c r="K413" s="37"/>
      <c r="L413" s="37"/>
      <c r="M413" s="37"/>
      <c r="N413" s="37"/>
      <c r="O413" s="37"/>
      <c r="P413" s="37"/>
      <c r="Q413" s="37"/>
      <c r="R413" s="37"/>
    </row>
    <row r="414" spans="1:18" s="36" customFormat="1" ht="10.199999999999999" x14ac:dyDescent="0.2">
      <c r="A414" s="50"/>
      <c r="B414" s="57"/>
      <c r="C414" s="57"/>
      <c r="D414" s="52"/>
      <c r="E414" s="50"/>
      <c r="F414" s="50"/>
      <c r="G414" s="50"/>
      <c r="H414" s="58"/>
      <c r="I414" s="35"/>
      <c r="K414" s="37"/>
      <c r="L414" s="37"/>
      <c r="M414" s="37"/>
      <c r="N414" s="37"/>
      <c r="O414" s="37"/>
      <c r="P414" s="37"/>
      <c r="Q414" s="37"/>
      <c r="R414" s="37"/>
    </row>
    <row r="415" spans="1:18" s="36" customFormat="1" ht="10.199999999999999" x14ac:dyDescent="0.2">
      <c r="A415" s="50"/>
      <c r="B415" s="57"/>
      <c r="C415" s="57"/>
      <c r="D415" s="52"/>
      <c r="E415" s="50"/>
      <c r="F415" s="50"/>
      <c r="G415" s="50"/>
      <c r="H415" s="58"/>
      <c r="I415" s="35"/>
      <c r="K415" s="37"/>
      <c r="L415" s="37"/>
      <c r="M415" s="37"/>
      <c r="N415" s="37"/>
      <c r="O415" s="37"/>
      <c r="P415" s="37"/>
      <c r="Q415" s="37"/>
      <c r="R415" s="37"/>
    </row>
    <row r="416" spans="1:18" s="36" customFormat="1" ht="10.199999999999999" x14ac:dyDescent="0.2">
      <c r="A416" s="50"/>
      <c r="B416" s="57"/>
      <c r="C416" s="57"/>
      <c r="D416" s="52"/>
      <c r="E416" s="50"/>
      <c r="F416" s="50"/>
      <c r="G416" s="50"/>
      <c r="H416" s="58"/>
      <c r="I416" s="35"/>
      <c r="K416" s="37"/>
      <c r="L416" s="37"/>
      <c r="M416" s="37"/>
      <c r="N416" s="37"/>
      <c r="O416" s="37"/>
      <c r="P416" s="37"/>
      <c r="Q416" s="37"/>
      <c r="R416" s="37"/>
    </row>
    <row r="417" spans="1:18" s="36" customFormat="1" ht="10.199999999999999" x14ac:dyDescent="0.2">
      <c r="A417" s="50"/>
      <c r="B417" s="57"/>
      <c r="C417" s="57"/>
      <c r="D417" s="52"/>
      <c r="E417" s="50"/>
      <c r="F417" s="50"/>
      <c r="G417" s="50"/>
      <c r="H417" s="58"/>
      <c r="I417" s="35"/>
      <c r="K417" s="37"/>
      <c r="L417" s="37"/>
      <c r="M417" s="37"/>
      <c r="N417" s="37"/>
      <c r="O417" s="37"/>
      <c r="P417" s="37"/>
      <c r="Q417" s="37"/>
      <c r="R417" s="37"/>
    </row>
    <row r="418" spans="1:18" s="36" customFormat="1" ht="10.199999999999999" x14ac:dyDescent="0.2">
      <c r="A418" s="50"/>
      <c r="B418" s="57"/>
      <c r="C418" s="57"/>
      <c r="D418" s="52"/>
      <c r="E418" s="50"/>
      <c r="F418" s="50"/>
      <c r="G418" s="50"/>
      <c r="H418" s="58"/>
      <c r="I418" s="35"/>
      <c r="K418" s="37"/>
      <c r="L418" s="37"/>
      <c r="M418" s="37"/>
      <c r="N418" s="37"/>
      <c r="O418" s="37"/>
      <c r="P418" s="37"/>
      <c r="Q418" s="37"/>
      <c r="R418" s="37"/>
    </row>
    <row r="419" spans="1:18" s="36" customFormat="1" ht="10.199999999999999" x14ac:dyDescent="0.2">
      <c r="A419" s="50"/>
      <c r="B419" s="57"/>
      <c r="C419" s="57"/>
      <c r="D419" s="52"/>
      <c r="E419" s="50"/>
      <c r="F419" s="50"/>
      <c r="G419" s="50"/>
      <c r="H419" s="58"/>
      <c r="I419" s="35"/>
      <c r="K419" s="37"/>
      <c r="L419" s="37"/>
      <c r="M419" s="37"/>
      <c r="N419" s="37"/>
      <c r="O419" s="37"/>
      <c r="P419" s="37"/>
      <c r="Q419" s="37"/>
      <c r="R419" s="37"/>
    </row>
    <row r="420" spans="1:18" s="36" customFormat="1" ht="10.199999999999999" x14ac:dyDescent="0.2">
      <c r="A420" s="50"/>
      <c r="B420" s="57"/>
      <c r="C420" s="57"/>
      <c r="D420" s="52"/>
      <c r="E420" s="50"/>
      <c r="F420" s="50"/>
      <c r="G420" s="50"/>
      <c r="H420" s="58"/>
      <c r="I420" s="35"/>
      <c r="K420" s="37"/>
      <c r="L420" s="37"/>
      <c r="M420" s="37"/>
      <c r="N420" s="37"/>
      <c r="O420" s="37"/>
      <c r="P420" s="37"/>
      <c r="Q420" s="37"/>
      <c r="R420" s="37"/>
    </row>
    <row r="421" spans="1:18" s="36" customFormat="1" ht="10.199999999999999" x14ac:dyDescent="0.2">
      <c r="A421" s="50"/>
      <c r="B421" s="57"/>
      <c r="C421" s="57"/>
      <c r="D421" s="52"/>
      <c r="E421" s="50"/>
      <c r="F421" s="50"/>
      <c r="G421" s="50"/>
      <c r="H421" s="58"/>
      <c r="I421" s="35"/>
      <c r="K421" s="37"/>
      <c r="L421" s="37"/>
      <c r="M421" s="37"/>
      <c r="N421" s="37"/>
      <c r="O421" s="37"/>
      <c r="P421" s="37"/>
      <c r="Q421" s="37"/>
      <c r="R421" s="37"/>
    </row>
    <row r="422" spans="1:18" s="36" customFormat="1" ht="10.199999999999999" x14ac:dyDescent="0.2">
      <c r="A422" s="50"/>
      <c r="B422" s="57"/>
      <c r="C422" s="57"/>
      <c r="D422" s="52"/>
      <c r="E422" s="50"/>
      <c r="F422" s="50"/>
      <c r="G422" s="50"/>
      <c r="H422" s="58"/>
      <c r="I422" s="35"/>
      <c r="K422" s="37"/>
      <c r="L422" s="37"/>
      <c r="M422" s="37"/>
      <c r="N422" s="37"/>
      <c r="O422" s="37"/>
      <c r="P422" s="37"/>
      <c r="Q422" s="37"/>
      <c r="R422" s="37"/>
    </row>
    <row r="423" spans="1:18" s="36" customFormat="1" ht="10.199999999999999" x14ac:dyDescent="0.2">
      <c r="A423" s="50"/>
      <c r="B423" s="57"/>
      <c r="C423" s="57"/>
      <c r="D423" s="52"/>
      <c r="E423" s="50"/>
      <c r="F423" s="50"/>
      <c r="G423" s="50"/>
      <c r="H423" s="58"/>
      <c r="I423" s="35"/>
      <c r="K423" s="37"/>
      <c r="L423" s="37"/>
      <c r="M423" s="37"/>
      <c r="N423" s="37"/>
      <c r="O423" s="37"/>
      <c r="P423" s="37"/>
      <c r="Q423" s="37"/>
      <c r="R423" s="37"/>
    </row>
    <row r="424" spans="1:18" s="36" customFormat="1" ht="10.199999999999999" x14ac:dyDescent="0.2">
      <c r="A424" s="50"/>
      <c r="B424" s="57"/>
      <c r="C424" s="57"/>
      <c r="D424" s="52"/>
      <c r="E424" s="50"/>
      <c r="F424" s="50"/>
      <c r="G424" s="50"/>
      <c r="H424" s="58"/>
      <c r="I424" s="35"/>
      <c r="K424" s="37"/>
      <c r="L424" s="37"/>
      <c r="M424" s="37"/>
      <c r="N424" s="37"/>
      <c r="O424" s="37"/>
      <c r="P424" s="37"/>
      <c r="Q424" s="37"/>
      <c r="R424" s="37"/>
    </row>
    <row r="425" spans="1:18" s="36" customFormat="1" ht="10.199999999999999" x14ac:dyDescent="0.2">
      <c r="A425" s="50"/>
      <c r="B425" s="57"/>
      <c r="C425" s="57"/>
      <c r="D425" s="52"/>
      <c r="E425" s="50"/>
      <c r="F425" s="50"/>
      <c r="G425" s="50"/>
      <c r="H425" s="58"/>
      <c r="I425" s="35"/>
      <c r="K425" s="37"/>
      <c r="L425" s="37"/>
      <c r="M425" s="37"/>
      <c r="N425" s="37"/>
      <c r="O425" s="37"/>
      <c r="P425" s="37"/>
      <c r="Q425" s="37"/>
      <c r="R425" s="37"/>
    </row>
    <row r="426" spans="1:18" s="36" customFormat="1" ht="10.199999999999999" x14ac:dyDescent="0.2">
      <c r="A426" s="50"/>
      <c r="B426" s="57"/>
      <c r="C426" s="57"/>
      <c r="D426" s="52"/>
      <c r="E426" s="50"/>
      <c r="F426" s="50"/>
      <c r="G426" s="50"/>
      <c r="H426" s="58"/>
      <c r="I426" s="35"/>
      <c r="K426" s="37"/>
      <c r="L426" s="37"/>
      <c r="M426" s="37"/>
      <c r="N426" s="37"/>
      <c r="O426" s="37"/>
      <c r="P426" s="37"/>
      <c r="Q426" s="37"/>
      <c r="R426" s="37"/>
    </row>
    <row r="427" spans="1:18" s="36" customFormat="1" ht="10.199999999999999" x14ac:dyDescent="0.2">
      <c r="A427" s="50"/>
      <c r="B427" s="57"/>
      <c r="C427" s="57"/>
      <c r="D427" s="52"/>
      <c r="E427" s="50"/>
      <c r="F427" s="50"/>
      <c r="G427" s="50"/>
      <c r="H427" s="58"/>
      <c r="I427" s="35"/>
      <c r="K427" s="37"/>
      <c r="L427" s="37"/>
      <c r="M427" s="37"/>
      <c r="N427" s="37"/>
      <c r="O427" s="37"/>
      <c r="P427" s="37"/>
      <c r="Q427" s="37"/>
      <c r="R427" s="37"/>
    </row>
    <row r="428" spans="1:18" s="36" customFormat="1" ht="10.199999999999999" x14ac:dyDescent="0.2">
      <c r="A428" s="50"/>
      <c r="B428" s="57"/>
      <c r="C428" s="57"/>
      <c r="D428" s="52"/>
      <c r="E428" s="50"/>
      <c r="F428" s="50"/>
      <c r="G428" s="50"/>
      <c r="H428" s="58"/>
      <c r="I428" s="35"/>
      <c r="K428" s="37"/>
      <c r="L428" s="37"/>
      <c r="M428" s="37"/>
      <c r="N428" s="37"/>
      <c r="O428" s="37"/>
      <c r="P428" s="37"/>
      <c r="Q428" s="37"/>
      <c r="R428" s="37"/>
    </row>
    <row r="429" spans="1:18" s="36" customFormat="1" ht="10.199999999999999" x14ac:dyDescent="0.2">
      <c r="A429" s="50"/>
      <c r="B429" s="57"/>
      <c r="C429" s="57"/>
      <c r="D429" s="52"/>
      <c r="E429" s="50"/>
      <c r="F429" s="50"/>
      <c r="G429" s="50"/>
      <c r="H429" s="58"/>
      <c r="I429" s="35"/>
      <c r="K429" s="37"/>
      <c r="L429" s="37"/>
      <c r="M429" s="37"/>
      <c r="N429" s="37"/>
      <c r="O429" s="37"/>
      <c r="P429" s="37"/>
      <c r="Q429" s="37"/>
      <c r="R429" s="37"/>
    </row>
    <row r="430" spans="1:18" s="36" customFormat="1" ht="10.199999999999999" x14ac:dyDescent="0.2">
      <c r="A430" s="50"/>
      <c r="B430" s="57"/>
      <c r="C430" s="57"/>
      <c r="D430" s="52"/>
      <c r="E430" s="50"/>
      <c r="F430" s="50"/>
      <c r="G430" s="50"/>
      <c r="H430" s="58"/>
      <c r="I430" s="35"/>
      <c r="K430" s="37"/>
      <c r="L430" s="37"/>
      <c r="M430" s="37"/>
      <c r="N430" s="37"/>
      <c r="O430" s="37"/>
      <c r="P430" s="37"/>
      <c r="Q430" s="37"/>
      <c r="R430" s="37"/>
    </row>
    <row r="431" spans="1:18" s="36" customFormat="1" ht="10.199999999999999" x14ac:dyDescent="0.2">
      <c r="A431" s="50"/>
      <c r="B431" s="57"/>
      <c r="C431" s="57"/>
      <c r="D431" s="52"/>
      <c r="E431" s="50"/>
      <c r="F431" s="50"/>
      <c r="G431" s="50"/>
      <c r="H431" s="58"/>
      <c r="I431" s="35"/>
      <c r="K431" s="37"/>
      <c r="L431" s="37"/>
      <c r="M431" s="37"/>
      <c r="N431" s="37"/>
      <c r="O431" s="37"/>
      <c r="P431" s="37"/>
      <c r="Q431" s="37"/>
      <c r="R431" s="37"/>
    </row>
    <row r="432" spans="1:18" s="36" customFormat="1" ht="10.199999999999999" x14ac:dyDescent="0.2">
      <c r="A432" s="50"/>
      <c r="B432" s="57"/>
      <c r="C432" s="57"/>
      <c r="D432" s="52"/>
      <c r="E432" s="50"/>
      <c r="F432" s="50"/>
      <c r="G432" s="50"/>
      <c r="H432" s="58"/>
      <c r="I432" s="35"/>
      <c r="K432" s="37"/>
      <c r="L432" s="37"/>
      <c r="M432" s="37"/>
      <c r="N432" s="37"/>
      <c r="O432" s="37"/>
      <c r="P432" s="37"/>
      <c r="Q432" s="37"/>
      <c r="R432" s="37"/>
    </row>
    <row r="433" spans="1:18" s="36" customFormat="1" ht="10.199999999999999" x14ac:dyDescent="0.2">
      <c r="A433" s="50"/>
      <c r="B433" s="57"/>
      <c r="C433" s="57"/>
      <c r="D433" s="52"/>
      <c r="E433" s="50"/>
      <c r="F433" s="50"/>
      <c r="G433" s="50"/>
      <c r="H433" s="58"/>
      <c r="I433" s="35"/>
      <c r="K433" s="37"/>
      <c r="L433" s="37"/>
      <c r="M433" s="37"/>
      <c r="N433" s="37"/>
      <c r="O433" s="37"/>
      <c r="P433" s="37"/>
      <c r="Q433" s="37"/>
      <c r="R433" s="37"/>
    </row>
    <row r="434" spans="1:18" s="36" customFormat="1" ht="10.199999999999999" x14ac:dyDescent="0.2">
      <c r="A434" s="50"/>
      <c r="B434" s="57"/>
      <c r="C434" s="57"/>
      <c r="D434" s="52"/>
      <c r="E434" s="50"/>
      <c r="F434" s="50"/>
      <c r="G434" s="50"/>
      <c r="H434" s="58"/>
      <c r="I434" s="35"/>
      <c r="K434" s="37"/>
      <c r="L434" s="37"/>
      <c r="M434" s="37"/>
      <c r="N434" s="37"/>
      <c r="O434" s="37"/>
      <c r="P434" s="37"/>
      <c r="Q434" s="37"/>
      <c r="R434" s="37"/>
    </row>
    <row r="435" spans="1:18" s="36" customFormat="1" ht="10.199999999999999" x14ac:dyDescent="0.2">
      <c r="A435" s="50"/>
      <c r="B435" s="57"/>
      <c r="C435" s="57"/>
      <c r="D435" s="52"/>
      <c r="E435" s="50"/>
      <c r="F435" s="50"/>
      <c r="G435" s="50"/>
      <c r="H435" s="58"/>
      <c r="I435" s="35"/>
      <c r="K435" s="37"/>
      <c r="L435" s="37"/>
      <c r="M435" s="37"/>
      <c r="N435" s="37"/>
      <c r="O435" s="37"/>
      <c r="P435" s="37"/>
      <c r="Q435" s="37"/>
      <c r="R435" s="37"/>
    </row>
    <row r="436" spans="1:18" s="36" customFormat="1" ht="10.199999999999999" x14ac:dyDescent="0.2">
      <c r="A436" s="50"/>
      <c r="B436" s="57"/>
      <c r="C436" s="57"/>
      <c r="D436" s="52"/>
      <c r="E436" s="50"/>
      <c r="F436" s="50"/>
      <c r="G436" s="50"/>
      <c r="H436" s="58"/>
      <c r="I436" s="35"/>
      <c r="K436" s="37"/>
      <c r="L436" s="37"/>
      <c r="M436" s="37"/>
      <c r="N436" s="37"/>
      <c r="O436" s="37"/>
      <c r="P436" s="37"/>
      <c r="Q436" s="37"/>
      <c r="R436" s="37"/>
    </row>
    <row r="437" spans="1:18" s="36" customFormat="1" ht="10.199999999999999" x14ac:dyDescent="0.2">
      <c r="A437" s="50"/>
      <c r="B437" s="57"/>
      <c r="C437" s="57"/>
      <c r="D437" s="52"/>
      <c r="E437" s="50"/>
      <c r="F437" s="50"/>
      <c r="G437" s="50"/>
      <c r="H437" s="58"/>
      <c r="I437" s="35"/>
      <c r="K437" s="37"/>
      <c r="L437" s="37"/>
      <c r="M437" s="37"/>
      <c r="N437" s="37"/>
      <c r="O437" s="37"/>
      <c r="P437" s="37"/>
      <c r="Q437" s="37"/>
      <c r="R437" s="37"/>
    </row>
    <row r="438" spans="1:18" s="36" customFormat="1" ht="10.199999999999999" x14ac:dyDescent="0.2">
      <c r="A438" s="50"/>
      <c r="B438" s="57"/>
      <c r="C438" s="57"/>
      <c r="D438" s="52"/>
      <c r="E438" s="50"/>
      <c r="F438" s="50"/>
      <c r="G438" s="50"/>
      <c r="H438" s="58"/>
      <c r="I438" s="35"/>
      <c r="K438" s="37"/>
      <c r="L438" s="37"/>
      <c r="M438" s="37"/>
      <c r="N438" s="37"/>
      <c r="O438" s="37"/>
      <c r="P438" s="37"/>
      <c r="Q438" s="37"/>
      <c r="R438" s="37"/>
    </row>
    <row r="439" spans="1:18" s="36" customFormat="1" ht="10.199999999999999" x14ac:dyDescent="0.2">
      <c r="A439" s="50"/>
      <c r="B439" s="57"/>
      <c r="C439" s="57"/>
      <c r="D439" s="52"/>
      <c r="E439" s="50"/>
      <c r="F439" s="50"/>
      <c r="G439" s="50"/>
      <c r="H439" s="58"/>
      <c r="I439" s="35"/>
      <c r="K439" s="37"/>
      <c r="L439" s="37"/>
      <c r="M439" s="37"/>
      <c r="N439" s="37"/>
      <c r="O439" s="37"/>
      <c r="P439" s="37"/>
      <c r="Q439" s="37"/>
      <c r="R439" s="37"/>
    </row>
    <row r="440" spans="1:18" s="36" customFormat="1" ht="10.199999999999999" x14ac:dyDescent="0.2">
      <c r="A440" s="50"/>
      <c r="B440" s="57"/>
      <c r="C440" s="57"/>
      <c r="D440" s="52"/>
      <c r="E440" s="50"/>
      <c r="F440" s="50"/>
      <c r="G440" s="50"/>
      <c r="H440" s="58"/>
      <c r="I440" s="35"/>
      <c r="K440" s="37"/>
      <c r="L440" s="37"/>
      <c r="M440" s="37"/>
      <c r="N440" s="37"/>
      <c r="O440" s="37"/>
      <c r="P440" s="37"/>
      <c r="Q440" s="37"/>
      <c r="R440" s="37"/>
    </row>
    <row r="441" spans="1:18" s="36" customFormat="1" ht="10.199999999999999" x14ac:dyDescent="0.2">
      <c r="A441" s="50"/>
      <c r="B441" s="57"/>
      <c r="C441" s="57"/>
      <c r="D441" s="52"/>
      <c r="E441" s="50"/>
      <c r="F441" s="50"/>
      <c r="G441" s="50"/>
      <c r="H441" s="58"/>
      <c r="I441" s="35"/>
      <c r="K441" s="37"/>
      <c r="L441" s="37"/>
      <c r="M441" s="37"/>
      <c r="N441" s="37"/>
      <c r="O441" s="37"/>
      <c r="P441" s="37"/>
      <c r="Q441" s="37"/>
      <c r="R441" s="37"/>
    </row>
    <row r="442" spans="1:18" s="36" customFormat="1" ht="10.199999999999999" x14ac:dyDescent="0.2">
      <c r="A442" s="50"/>
      <c r="B442" s="57"/>
      <c r="C442" s="57"/>
      <c r="D442" s="52"/>
      <c r="E442" s="50"/>
      <c r="F442" s="50"/>
      <c r="G442" s="50"/>
      <c r="H442" s="58"/>
      <c r="I442" s="35"/>
      <c r="K442" s="37"/>
      <c r="L442" s="37"/>
      <c r="M442" s="37"/>
      <c r="N442" s="37"/>
      <c r="O442" s="37"/>
      <c r="P442" s="37"/>
      <c r="Q442" s="37"/>
      <c r="R442" s="37"/>
    </row>
    <row r="443" spans="1:18" s="36" customFormat="1" ht="10.199999999999999" x14ac:dyDescent="0.2">
      <c r="A443" s="50"/>
      <c r="B443" s="57"/>
      <c r="C443" s="57"/>
      <c r="D443" s="52"/>
      <c r="E443" s="50"/>
      <c r="F443" s="50"/>
      <c r="G443" s="50"/>
      <c r="H443" s="58"/>
      <c r="I443" s="35"/>
      <c r="K443" s="37"/>
      <c r="L443" s="37"/>
      <c r="M443" s="37"/>
      <c r="N443" s="37"/>
      <c r="O443" s="37"/>
      <c r="P443" s="37"/>
      <c r="Q443" s="37"/>
      <c r="R443" s="37"/>
    </row>
    <row r="444" spans="1:18" s="36" customFormat="1" ht="10.199999999999999" x14ac:dyDescent="0.2">
      <c r="A444" s="50"/>
      <c r="B444" s="57"/>
      <c r="C444" s="57"/>
      <c r="D444" s="52"/>
      <c r="E444" s="50"/>
      <c r="F444" s="50"/>
      <c r="G444" s="50"/>
      <c r="H444" s="58"/>
      <c r="I444" s="35"/>
      <c r="K444" s="37"/>
      <c r="L444" s="37"/>
      <c r="M444" s="37"/>
      <c r="N444" s="37"/>
      <c r="O444" s="37"/>
      <c r="P444" s="37"/>
      <c r="Q444" s="37"/>
      <c r="R444" s="37"/>
    </row>
    <row r="445" spans="1:18" s="36" customFormat="1" ht="10.199999999999999" x14ac:dyDescent="0.2">
      <c r="A445" s="50"/>
      <c r="B445" s="57"/>
      <c r="C445" s="57"/>
      <c r="D445" s="52"/>
      <c r="E445" s="50"/>
      <c r="F445" s="50"/>
      <c r="G445" s="50"/>
      <c r="H445" s="58"/>
      <c r="I445" s="35"/>
      <c r="K445" s="37"/>
      <c r="L445" s="37"/>
      <c r="M445" s="37"/>
      <c r="N445" s="37"/>
      <c r="O445" s="37"/>
      <c r="P445" s="37"/>
      <c r="Q445" s="37"/>
      <c r="R445" s="37"/>
    </row>
    <row r="446" spans="1:18" s="36" customFormat="1" ht="10.199999999999999" x14ac:dyDescent="0.2">
      <c r="A446" s="50"/>
      <c r="B446" s="57"/>
      <c r="C446" s="57"/>
      <c r="D446" s="52"/>
      <c r="E446" s="50"/>
      <c r="F446" s="50"/>
      <c r="G446" s="50"/>
      <c r="H446" s="58"/>
      <c r="I446" s="35"/>
      <c r="K446" s="37"/>
      <c r="L446" s="37"/>
      <c r="M446" s="37"/>
      <c r="N446" s="37"/>
      <c r="O446" s="37"/>
      <c r="P446" s="37"/>
      <c r="Q446" s="37"/>
      <c r="R446" s="37"/>
    </row>
    <row r="447" spans="1:18" s="36" customFormat="1" ht="10.199999999999999" x14ac:dyDescent="0.2">
      <c r="A447" s="50"/>
      <c r="B447" s="57"/>
      <c r="C447" s="57"/>
      <c r="D447" s="52"/>
      <c r="E447" s="50"/>
      <c r="F447" s="50"/>
      <c r="G447" s="50"/>
      <c r="H447" s="58"/>
      <c r="I447" s="35"/>
      <c r="K447" s="37"/>
      <c r="L447" s="37"/>
      <c r="M447" s="37"/>
      <c r="N447" s="37"/>
      <c r="O447" s="37"/>
      <c r="P447" s="37"/>
      <c r="Q447" s="37"/>
      <c r="R447" s="37"/>
    </row>
    <row r="448" spans="1:18" s="36" customFormat="1" ht="10.199999999999999" x14ac:dyDescent="0.2">
      <c r="A448" s="50"/>
      <c r="B448" s="57"/>
      <c r="C448" s="57"/>
      <c r="D448" s="52"/>
      <c r="E448" s="50"/>
      <c r="F448" s="50"/>
      <c r="G448" s="50"/>
      <c r="H448" s="58"/>
      <c r="I448" s="35"/>
      <c r="K448" s="37"/>
      <c r="L448" s="37"/>
      <c r="M448" s="37"/>
      <c r="N448" s="37"/>
      <c r="O448" s="37"/>
      <c r="P448" s="37"/>
      <c r="Q448" s="37"/>
      <c r="R448" s="37"/>
    </row>
    <row r="449" spans="1:18" s="36" customFormat="1" ht="10.199999999999999" x14ac:dyDescent="0.2">
      <c r="A449" s="50"/>
      <c r="B449" s="57"/>
      <c r="C449" s="57"/>
      <c r="D449" s="52"/>
      <c r="E449" s="50"/>
      <c r="F449" s="50"/>
      <c r="G449" s="50"/>
      <c r="H449" s="58"/>
      <c r="I449" s="35"/>
      <c r="K449" s="37"/>
      <c r="L449" s="37"/>
      <c r="M449" s="37"/>
      <c r="N449" s="37"/>
      <c r="O449" s="37"/>
      <c r="P449" s="37"/>
      <c r="Q449" s="37"/>
      <c r="R449" s="37"/>
    </row>
    <row r="450" spans="1:18" s="36" customFormat="1" ht="10.199999999999999" x14ac:dyDescent="0.2">
      <c r="A450" s="50"/>
      <c r="B450" s="57"/>
      <c r="C450" s="57"/>
      <c r="D450" s="52"/>
      <c r="E450" s="50"/>
      <c r="F450" s="50"/>
      <c r="G450" s="50"/>
      <c r="H450" s="58"/>
      <c r="I450" s="35"/>
      <c r="K450" s="37"/>
      <c r="L450" s="37"/>
      <c r="M450" s="37"/>
      <c r="N450" s="37"/>
      <c r="O450" s="37"/>
      <c r="P450" s="37"/>
      <c r="Q450" s="37"/>
      <c r="R450" s="37"/>
    </row>
    <row r="451" spans="1:18" s="36" customFormat="1" ht="10.199999999999999" x14ac:dyDescent="0.2">
      <c r="A451" s="50"/>
      <c r="B451" s="57"/>
      <c r="C451" s="57"/>
      <c r="D451" s="52"/>
      <c r="E451" s="50"/>
      <c r="F451" s="50"/>
      <c r="G451" s="50"/>
      <c r="H451" s="58"/>
      <c r="I451" s="35"/>
      <c r="K451" s="37"/>
      <c r="L451" s="37"/>
      <c r="M451" s="37"/>
      <c r="N451" s="37"/>
      <c r="O451" s="37"/>
      <c r="P451" s="37"/>
      <c r="Q451" s="37"/>
      <c r="R451" s="37"/>
    </row>
    <row r="452" spans="1:18" s="36" customFormat="1" ht="10.199999999999999" x14ac:dyDescent="0.2">
      <c r="A452" s="50"/>
      <c r="B452" s="57"/>
      <c r="C452" s="57"/>
      <c r="D452" s="52"/>
      <c r="E452" s="50"/>
      <c r="F452" s="50"/>
      <c r="G452" s="50"/>
      <c r="H452" s="58"/>
      <c r="I452" s="35"/>
      <c r="K452" s="37"/>
      <c r="L452" s="37"/>
      <c r="M452" s="37"/>
      <c r="N452" s="37"/>
      <c r="O452" s="37"/>
      <c r="P452" s="37"/>
      <c r="Q452" s="37"/>
      <c r="R452" s="37"/>
    </row>
    <row r="453" spans="1:18" s="36" customFormat="1" ht="10.199999999999999" x14ac:dyDescent="0.2">
      <c r="A453" s="50"/>
      <c r="B453" s="57"/>
      <c r="C453" s="57"/>
      <c r="D453" s="52"/>
      <c r="E453" s="50"/>
      <c r="F453" s="50"/>
      <c r="G453" s="50"/>
      <c r="H453" s="58"/>
      <c r="I453" s="35"/>
      <c r="K453" s="37"/>
      <c r="L453" s="37"/>
      <c r="M453" s="37"/>
      <c r="N453" s="37"/>
      <c r="O453" s="37"/>
      <c r="P453" s="37"/>
      <c r="Q453" s="37"/>
      <c r="R453" s="37"/>
    </row>
    <row r="454" spans="1:18" s="36" customFormat="1" ht="10.199999999999999" x14ac:dyDescent="0.2">
      <c r="A454" s="50"/>
      <c r="B454" s="57"/>
      <c r="C454" s="57"/>
      <c r="D454" s="52"/>
      <c r="E454" s="50"/>
      <c r="F454" s="50"/>
      <c r="G454" s="50"/>
      <c r="H454" s="58"/>
      <c r="I454" s="35"/>
      <c r="K454" s="37"/>
      <c r="L454" s="37"/>
      <c r="M454" s="37"/>
      <c r="N454" s="37"/>
      <c r="O454" s="37"/>
      <c r="P454" s="37"/>
      <c r="Q454" s="37"/>
      <c r="R454" s="37"/>
    </row>
    <row r="455" spans="1:18" s="36" customFormat="1" ht="10.199999999999999" x14ac:dyDescent="0.2">
      <c r="A455" s="50"/>
      <c r="B455" s="57"/>
      <c r="C455" s="57"/>
      <c r="D455" s="52"/>
      <c r="E455" s="50"/>
      <c r="F455" s="50"/>
      <c r="G455" s="50"/>
      <c r="H455" s="58"/>
      <c r="I455" s="35"/>
      <c r="K455" s="37"/>
      <c r="L455" s="37"/>
      <c r="M455" s="37"/>
      <c r="N455" s="37"/>
      <c r="O455" s="37"/>
      <c r="P455" s="37"/>
      <c r="Q455" s="37"/>
      <c r="R455" s="37"/>
    </row>
    <row r="456" spans="1:18" s="36" customFormat="1" ht="10.199999999999999" x14ac:dyDescent="0.2">
      <c r="A456" s="50"/>
      <c r="B456" s="57"/>
      <c r="C456" s="57"/>
      <c r="D456" s="52"/>
      <c r="E456" s="50"/>
      <c r="F456" s="50"/>
      <c r="G456" s="50"/>
      <c r="H456" s="58"/>
      <c r="I456" s="35"/>
      <c r="K456" s="37"/>
      <c r="L456" s="37"/>
      <c r="M456" s="37"/>
      <c r="N456" s="37"/>
      <c r="O456" s="37"/>
      <c r="P456" s="37"/>
      <c r="Q456" s="37"/>
      <c r="R456" s="37"/>
    </row>
    <row r="457" spans="1:18" s="36" customFormat="1" ht="10.199999999999999" x14ac:dyDescent="0.2">
      <c r="A457" s="50"/>
      <c r="B457" s="57"/>
      <c r="C457" s="57"/>
      <c r="D457" s="52"/>
      <c r="E457" s="50"/>
      <c r="F457" s="50"/>
      <c r="G457" s="50"/>
      <c r="H457" s="58"/>
      <c r="I457" s="35"/>
      <c r="K457" s="37"/>
      <c r="L457" s="37"/>
      <c r="M457" s="37"/>
      <c r="N457" s="37"/>
      <c r="O457" s="37"/>
      <c r="P457" s="37"/>
      <c r="Q457" s="37"/>
      <c r="R457" s="37"/>
    </row>
    <row r="458" spans="1:18" s="36" customFormat="1" ht="10.199999999999999" x14ac:dyDescent="0.2">
      <c r="A458" s="50"/>
      <c r="B458" s="57"/>
      <c r="C458" s="57"/>
      <c r="D458" s="52"/>
      <c r="E458" s="50"/>
      <c r="F458" s="50"/>
      <c r="G458" s="50"/>
      <c r="H458" s="58"/>
      <c r="I458" s="35"/>
      <c r="K458" s="37"/>
      <c r="L458" s="37"/>
      <c r="M458" s="37"/>
      <c r="N458" s="37"/>
      <c r="O458" s="37"/>
      <c r="P458" s="37"/>
      <c r="Q458" s="37"/>
      <c r="R458" s="37"/>
    </row>
    <row r="459" spans="1:18" s="36" customFormat="1" ht="10.199999999999999" x14ac:dyDescent="0.2">
      <c r="A459" s="50"/>
      <c r="B459" s="57"/>
      <c r="C459" s="57"/>
      <c r="D459" s="52"/>
      <c r="E459" s="50"/>
      <c r="F459" s="50"/>
      <c r="G459" s="50"/>
      <c r="H459" s="58"/>
      <c r="I459" s="35"/>
      <c r="K459" s="37"/>
      <c r="L459" s="37"/>
      <c r="M459" s="37"/>
      <c r="N459" s="37"/>
      <c r="O459" s="37"/>
      <c r="P459" s="37"/>
      <c r="Q459" s="37"/>
      <c r="R459" s="37"/>
    </row>
    <row r="460" spans="1:18" s="36" customFormat="1" ht="10.199999999999999" x14ac:dyDescent="0.2">
      <c r="A460" s="50"/>
      <c r="B460" s="57"/>
      <c r="C460" s="57"/>
      <c r="D460" s="52"/>
      <c r="E460" s="50"/>
      <c r="F460" s="50"/>
      <c r="G460" s="50"/>
      <c r="H460" s="58"/>
      <c r="I460" s="35"/>
      <c r="K460" s="37"/>
      <c r="L460" s="37"/>
      <c r="M460" s="37"/>
      <c r="N460" s="37"/>
      <c r="O460" s="37"/>
      <c r="P460" s="37"/>
      <c r="Q460" s="37"/>
      <c r="R460" s="37"/>
    </row>
    <row r="461" spans="1:18" s="36" customFormat="1" ht="10.199999999999999" x14ac:dyDescent="0.2">
      <c r="A461" s="50"/>
      <c r="B461" s="57"/>
      <c r="C461" s="57"/>
      <c r="D461" s="52"/>
      <c r="E461" s="50"/>
      <c r="F461" s="50"/>
      <c r="G461" s="50"/>
      <c r="H461" s="58"/>
      <c r="I461" s="35"/>
      <c r="K461" s="37"/>
      <c r="L461" s="37"/>
      <c r="M461" s="37"/>
      <c r="N461" s="37"/>
      <c r="O461" s="37"/>
      <c r="P461" s="37"/>
      <c r="Q461" s="37"/>
      <c r="R461" s="37"/>
    </row>
    <row r="462" spans="1:18" s="36" customFormat="1" ht="10.199999999999999" x14ac:dyDescent="0.2">
      <c r="A462" s="50"/>
      <c r="B462" s="57"/>
      <c r="C462" s="57"/>
      <c r="D462" s="52"/>
      <c r="E462" s="50"/>
      <c r="F462" s="50"/>
      <c r="G462" s="50"/>
      <c r="H462" s="58"/>
      <c r="I462" s="35"/>
      <c r="K462" s="37"/>
      <c r="L462" s="37"/>
      <c r="M462" s="37"/>
      <c r="N462" s="37"/>
      <c r="O462" s="37"/>
      <c r="P462" s="37"/>
      <c r="Q462" s="37"/>
      <c r="R462" s="37"/>
    </row>
    <row r="463" spans="1:18" s="36" customFormat="1" ht="10.199999999999999" x14ac:dyDescent="0.2">
      <c r="A463" s="50"/>
      <c r="B463" s="57"/>
      <c r="C463" s="57"/>
      <c r="D463" s="52"/>
      <c r="E463" s="50"/>
      <c r="F463" s="50"/>
      <c r="G463" s="50"/>
      <c r="H463" s="58"/>
      <c r="I463" s="35"/>
      <c r="K463" s="37"/>
      <c r="L463" s="37"/>
      <c r="M463" s="37"/>
      <c r="N463" s="37"/>
      <c r="O463" s="37"/>
      <c r="P463" s="37"/>
      <c r="Q463" s="37"/>
      <c r="R463" s="37"/>
    </row>
    <row r="464" spans="1:18" s="36" customFormat="1" ht="10.199999999999999" x14ac:dyDescent="0.2">
      <c r="A464" s="50"/>
      <c r="B464" s="57"/>
      <c r="C464" s="57"/>
      <c r="D464" s="52"/>
      <c r="E464" s="50"/>
      <c r="F464" s="50"/>
      <c r="G464" s="50"/>
      <c r="H464" s="58"/>
      <c r="I464" s="35"/>
      <c r="K464" s="37"/>
      <c r="L464" s="37"/>
      <c r="M464" s="37"/>
      <c r="N464" s="37"/>
      <c r="O464" s="37"/>
      <c r="P464" s="37"/>
      <c r="Q464" s="37"/>
      <c r="R464" s="37"/>
    </row>
    <row r="465" spans="1:18" s="36" customFormat="1" ht="10.199999999999999" x14ac:dyDescent="0.2">
      <c r="A465" s="50"/>
      <c r="B465" s="57"/>
      <c r="C465" s="57"/>
      <c r="D465" s="52"/>
      <c r="E465" s="50"/>
      <c r="F465" s="50"/>
      <c r="G465" s="50"/>
      <c r="H465" s="58"/>
      <c r="I465" s="35"/>
      <c r="K465" s="37"/>
      <c r="L465" s="37"/>
      <c r="M465" s="37"/>
      <c r="N465" s="37"/>
      <c r="O465" s="37"/>
      <c r="P465" s="37"/>
      <c r="Q465" s="37"/>
      <c r="R465" s="37"/>
    </row>
    <row r="466" spans="1:18" s="36" customFormat="1" ht="10.199999999999999" x14ac:dyDescent="0.2">
      <c r="A466" s="50"/>
      <c r="B466" s="57"/>
      <c r="C466" s="57"/>
      <c r="D466" s="52"/>
      <c r="E466" s="50"/>
      <c r="F466" s="50"/>
      <c r="G466" s="50"/>
      <c r="H466" s="58"/>
      <c r="I466" s="35"/>
      <c r="K466" s="37"/>
      <c r="L466" s="37"/>
      <c r="M466" s="37"/>
      <c r="N466" s="37"/>
      <c r="O466" s="37"/>
      <c r="P466" s="37"/>
      <c r="Q466" s="37"/>
      <c r="R466" s="37"/>
    </row>
    <row r="467" spans="1:18" s="36" customFormat="1" ht="10.199999999999999" x14ac:dyDescent="0.2">
      <c r="A467" s="50"/>
      <c r="B467" s="57"/>
      <c r="C467" s="57"/>
      <c r="D467" s="52"/>
      <c r="E467" s="50"/>
      <c r="F467" s="50"/>
      <c r="G467" s="50"/>
      <c r="H467" s="58"/>
      <c r="I467" s="35"/>
      <c r="K467" s="37"/>
      <c r="L467" s="37"/>
      <c r="M467" s="37"/>
      <c r="N467" s="37"/>
      <c r="O467" s="37"/>
      <c r="P467" s="37"/>
      <c r="Q467" s="37"/>
      <c r="R467" s="37"/>
    </row>
    <row r="468" spans="1:18" s="36" customFormat="1" ht="10.199999999999999" x14ac:dyDescent="0.2">
      <c r="A468" s="50"/>
      <c r="B468" s="57"/>
      <c r="C468" s="57"/>
      <c r="D468" s="52"/>
      <c r="E468" s="50"/>
      <c r="F468" s="50"/>
      <c r="G468" s="50"/>
      <c r="H468" s="58"/>
      <c r="I468" s="35"/>
      <c r="K468" s="37"/>
      <c r="L468" s="37"/>
      <c r="M468" s="37"/>
      <c r="N468" s="37"/>
      <c r="O468" s="37"/>
      <c r="P468" s="37"/>
      <c r="Q468" s="37"/>
      <c r="R468" s="37"/>
    </row>
    <row r="469" spans="1:18" s="36" customFormat="1" ht="10.199999999999999" x14ac:dyDescent="0.2">
      <c r="A469" s="50"/>
      <c r="B469" s="57"/>
      <c r="C469" s="57"/>
      <c r="D469" s="52"/>
      <c r="E469" s="50"/>
      <c r="F469" s="50"/>
      <c r="G469" s="50"/>
      <c r="H469" s="58"/>
      <c r="I469" s="35"/>
      <c r="K469" s="37"/>
      <c r="L469" s="37"/>
      <c r="M469" s="37"/>
      <c r="N469" s="37"/>
      <c r="O469" s="37"/>
      <c r="P469" s="37"/>
      <c r="Q469" s="37"/>
      <c r="R469" s="37"/>
    </row>
    <row r="470" spans="1:18" s="36" customFormat="1" ht="10.199999999999999" x14ac:dyDescent="0.2">
      <c r="A470" s="50"/>
      <c r="B470" s="57"/>
      <c r="C470" s="57"/>
      <c r="D470" s="52"/>
      <c r="E470" s="50"/>
      <c r="F470" s="50"/>
      <c r="G470" s="50"/>
      <c r="H470" s="58"/>
      <c r="I470" s="35"/>
      <c r="K470" s="37"/>
      <c r="L470" s="37"/>
      <c r="M470" s="37"/>
      <c r="N470" s="37"/>
      <c r="O470" s="37"/>
      <c r="P470" s="37"/>
      <c r="Q470" s="37"/>
      <c r="R470" s="37"/>
    </row>
    <row r="471" spans="1:18" s="36" customFormat="1" ht="10.199999999999999" x14ac:dyDescent="0.2">
      <c r="A471" s="50"/>
      <c r="B471" s="57"/>
      <c r="C471" s="57"/>
      <c r="D471" s="52"/>
      <c r="E471" s="50"/>
      <c r="F471" s="50"/>
      <c r="G471" s="50"/>
      <c r="H471" s="58"/>
      <c r="I471" s="35"/>
      <c r="K471" s="37"/>
      <c r="L471" s="37"/>
      <c r="M471" s="37"/>
      <c r="N471" s="37"/>
      <c r="O471" s="37"/>
      <c r="P471" s="37"/>
      <c r="Q471" s="37"/>
      <c r="R471" s="37"/>
    </row>
    <row r="472" spans="1:18" s="36" customFormat="1" ht="10.199999999999999" x14ac:dyDescent="0.2">
      <c r="A472" s="50"/>
      <c r="B472" s="57"/>
      <c r="C472" s="57"/>
      <c r="D472" s="52"/>
      <c r="E472" s="50"/>
      <c r="F472" s="50"/>
      <c r="G472" s="50"/>
      <c r="H472" s="58"/>
      <c r="I472" s="35"/>
      <c r="K472" s="37"/>
      <c r="L472" s="37"/>
      <c r="M472" s="37"/>
      <c r="N472" s="37"/>
      <c r="O472" s="37"/>
      <c r="P472" s="37"/>
      <c r="Q472" s="37"/>
      <c r="R472" s="37"/>
    </row>
    <row r="473" spans="1:18" s="36" customFormat="1" ht="10.199999999999999" x14ac:dyDescent="0.2">
      <c r="A473" s="50"/>
      <c r="B473" s="57"/>
      <c r="C473" s="57"/>
      <c r="D473" s="52"/>
      <c r="E473" s="50"/>
      <c r="F473" s="50"/>
      <c r="G473" s="50"/>
      <c r="H473" s="58"/>
      <c r="I473" s="35"/>
      <c r="K473" s="37"/>
      <c r="L473" s="37"/>
      <c r="M473" s="37"/>
      <c r="N473" s="37"/>
      <c r="O473" s="37"/>
      <c r="P473" s="37"/>
      <c r="Q473" s="37"/>
      <c r="R473" s="37"/>
    </row>
    <row r="474" spans="1:18" s="36" customFormat="1" ht="10.199999999999999" x14ac:dyDescent="0.2">
      <c r="A474" s="50"/>
      <c r="B474" s="57"/>
      <c r="C474" s="57"/>
      <c r="D474" s="52"/>
      <c r="E474" s="50"/>
      <c r="F474" s="50"/>
      <c r="G474" s="50"/>
      <c r="H474" s="58"/>
      <c r="I474" s="35"/>
      <c r="K474" s="37"/>
      <c r="L474" s="37"/>
      <c r="M474" s="37"/>
      <c r="N474" s="37"/>
      <c r="O474" s="37"/>
      <c r="P474" s="37"/>
      <c r="Q474" s="37"/>
      <c r="R474" s="37"/>
    </row>
    <row r="475" spans="1:18" s="36" customFormat="1" ht="10.199999999999999" x14ac:dyDescent="0.2">
      <c r="A475" s="50"/>
      <c r="B475" s="57"/>
      <c r="C475" s="57"/>
      <c r="D475" s="52"/>
      <c r="E475" s="50"/>
      <c r="F475" s="50"/>
      <c r="G475" s="50"/>
      <c r="H475" s="58"/>
      <c r="I475" s="35"/>
      <c r="K475" s="37"/>
      <c r="L475" s="37"/>
      <c r="M475" s="37"/>
      <c r="N475" s="37"/>
      <c r="O475" s="37"/>
      <c r="P475" s="37"/>
      <c r="Q475" s="37"/>
      <c r="R475" s="37"/>
    </row>
    <row r="476" spans="1:18" s="36" customFormat="1" ht="10.199999999999999" x14ac:dyDescent="0.2">
      <c r="A476" s="50"/>
      <c r="B476" s="57"/>
      <c r="C476" s="57"/>
      <c r="D476" s="52"/>
      <c r="E476" s="50"/>
      <c r="F476" s="50"/>
      <c r="G476" s="50"/>
      <c r="H476" s="58"/>
      <c r="I476" s="35"/>
      <c r="K476" s="37"/>
      <c r="L476" s="37"/>
      <c r="M476" s="37"/>
      <c r="N476" s="37"/>
      <c r="O476" s="37"/>
      <c r="P476" s="37"/>
      <c r="Q476" s="37"/>
      <c r="R476" s="37"/>
    </row>
    <row r="477" spans="1:18" s="36" customFormat="1" ht="10.199999999999999" x14ac:dyDescent="0.2">
      <c r="A477" s="50"/>
      <c r="B477" s="57"/>
      <c r="C477" s="57"/>
      <c r="D477" s="52"/>
      <c r="E477" s="50"/>
      <c r="F477" s="50"/>
      <c r="G477" s="50"/>
      <c r="H477" s="58"/>
      <c r="I477" s="35"/>
      <c r="K477" s="37"/>
      <c r="L477" s="37"/>
      <c r="M477" s="37"/>
      <c r="N477" s="37"/>
      <c r="O477" s="37"/>
      <c r="P477" s="37"/>
      <c r="Q477" s="37"/>
      <c r="R477" s="37"/>
    </row>
    <row r="478" spans="1:18" s="36" customFormat="1" ht="10.199999999999999" x14ac:dyDescent="0.2">
      <c r="A478" s="50"/>
      <c r="B478" s="57"/>
      <c r="C478" s="57"/>
      <c r="D478" s="52"/>
      <c r="E478" s="50"/>
      <c r="F478" s="50"/>
      <c r="G478" s="50"/>
      <c r="H478" s="58"/>
      <c r="I478" s="35"/>
      <c r="K478" s="37"/>
      <c r="L478" s="37"/>
      <c r="M478" s="37"/>
      <c r="N478" s="37"/>
      <c r="O478" s="37"/>
      <c r="P478" s="37"/>
      <c r="Q478" s="37"/>
      <c r="R478" s="37"/>
    </row>
    <row r="479" spans="1:18" s="36" customFormat="1" ht="10.199999999999999" x14ac:dyDescent="0.2">
      <c r="A479" s="50"/>
      <c r="B479" s="57"/>
      <c r="C479" s="57"/>
      <c r="D479" s="52"/>
      <c r="E479" s="50"/>
      <c r="F479" s="50"/>
      <c r="G479" s="50"/>
      <c r="H479" s="58"/>
      <c r="I479" s="35"/>
      <c r="K479" s="37"/>
      <c r="L479" s="37"/>
      <c r="M479" s="37"/>
      <c r="N479" s="37"/>
      <c r="O479" s="37"/>
      <c r="P479" s="37"/>
      <c r="Q479" s="37"/>
      <c r="R479" s="37"/>
    </row>
    <row r="480" spans="1:18" s="36" customFormat="1" ht="10.199999999999999" x14ac:dyDescent="0.2">
      <c r="A480" s="50"/>
      <c r="B480" s="57"/>
      <c r="C480" s="57"/>
      <c r="D480" s="52"/>
      <c r="E480" s="50"/>
      <c r="F480" s="50"/>
      <c r="G480" s="50"/>
      <c r="H480" s="58"/>
      <c r="I480" s="35"/>
      <c r="K480" s="37"/>
      <c r="L480" s="37"/>
      <c r="M480" s="37"/>
      <c r="N480" s="37"/>
      <c r="O480" s="37"/>
      <c r="P480" s="37"/>
      <c r="Q480" s="37"/>
      <c r="R480" s="37"/>
    </row>
    <row r="481" spans="1:18" s="36" customFormat="1" ht="10.199999999999999" x14ac:dyDescent="0.2">
      <c r="A481" s="50"/>
      <c r="B481" s="57"/>
      <c r="C481" s="57"/>
      <c r="D481" s="52"/>
      <c r="E481" s="50"/>
      <c r="F481" s="50"/>
      <c r="G481" s="50"/>
      <c r="H481" s="58"/>
      <c r="I481" s="35"/>
      <c r="K481" s="37"/>
      <c r="L481" s="37"/>
      <c r="M481" s="37"/>
      <c r="N481" s="37"/>
      <c r="O481" s="37"/>
      <c r="P481" s="37"/>
      <c r="Q481" s="37"/>
      <c r="R481" s="37"/>
    </row>
    <row r="482" spans="1:18" s="36" customFormat="1" ht="10.199999999999999" x14ac:dyDescent="0.2">
      <c r="A482" s="50"/>
      <c r="B482" s="57"/>
      <c r="C482" s="57"/>
      <c r="D482" s="52"/>
      <c r="E482" s="50"/>
      <c r="F482" s="50"/>
      <c r="G482" s="50"/>
      <c r="H482" s="58"/>
      <c r="I482" s="35"/>
      <c r="K482" s="37"/>
      <c r="L482" s="37"/>
      <c r="M482" s="37"/>
      <c r="N482" s="37"/>
      <c r="O482" s="37"/>
      <c r="P482" s="37"/>
      <c r="Q482" s="37"/>
      <c r="R482" s="37"/>
    </row>
    <row r="483" spans="1:18" s="36" customFormat="1" ht="10.199999999999999" x14ac:dyDescent="0.2">
      <c r="A483" s="50"/>
      <c r="B483" s="57"/>
      <c r="C483" s="57"/>
      <c r="D483" s="52"/>
      <c r="E483" s="50"/>
      <c r="F483" s="50"/>
      <c r="G483" s="50"/>
      <c r="H483" s="58"/>
      <c r="I483" s="35"/>
      <c r="K483" s="37"/>
      <c r="L483" s="37"/>
      <c r="M483" s="37"/>
      <c r="N483" s="37"/>
      <c r="O483" s="37"/>
      <c r="P483" s="37"/>
      <c r="Q483" s="37"/>
      <c r="R483" s="37"/>
    </row>
    <row r="484" spans="1:18" s="36" customFormat="1" ht="10.199999999999999" x14ac:dyDescent="0.2">
      <c r="A484" s="50"/>
      <c r="B484" s="57"/>
      <c r="C484" s="57"/>
      <c r="D484" s="52"/>
      <c r="E484" s="50"/>
      <c r="F484" s="50"/>
      <c r="G484" s="50"/>
      <c r="H484" s="58"/>
      <c r="I484" s="35"/>
      <c r="K484" s="37"/>
      <c r="L484" s="37"/>
      <c r="M484" s="37"/>
      <c r="N484" s="37"/>
      <c r="O484" s="37"/>
      <c r="P484" s="37"/>
      <c r="Q484" s="37"/>
      <c r="R484" s="37"/>
    </row>
    <row r="485" spans="1:18" s="36" customFormat="1" ht="10.199999999999999" x14ac:dyDescent="0.2">
      <c r="A485" s="50"/>
      <c r="B485" s="57"/>
      <c r="C485" s="57"/>
      <c r="D485" s="52"/>
      <c r="E485" s="50"/>
      <c r="F485" s="50"/>
      <c r="G485" s="50"/>
      <c r="H485" s="58"/>
      <c r="I485" s="35"/>
      <c r="K485" s="37"/>
      <c r="L485" s="37"/>
      <c r="M485" s="37"/>
      <c r="N485" s="37"/>
      <c r="O485" s="37"/>
      <c r="P485" s="37"/>
      <c r="Q485" s="37"/>
      <c r="R485" s="37"/>
    </row>
    <row r="486" spans="1:18" s="36" customFormat="1" ht="10.199999999999999" x14ac:dyDescent="0.2">
      <c r="A486" s="50"/>
      <c r="B486" s="57"/>
      <c r="C486" s="57"/>
      <c r="D486" s="52"/>
      <c r="E486" s="50"/>
      <c r="F486" s="50"/>
      <c r="G486" s="50"/>
      <c r="H486" s="58"/>
      <c r="I486" s="35"/>
      <c r="K486" s="37"/>
      <c r="L486" s="37"/>
      <c r="M486" s="37"/>
      <c r="N486" s="37"/>
      <c r="O486" s="37"/>
      <c r="P486" s="37"/>
      <c r="Q486" s="37"/>
      <c r="R486" s="37"/>
    </row>
    <row r="487" spans="1:18" s="36" customFormat="1" ht="10.199999999999999" x14ac:dyDescent="0.2">
      <c r="A487" s="50"/>
      <c r="B487" s="57"/>
      <c r="C487" s="57"/>
      <c r="D487" s="52"/>
      <c r="E487" s="50"/>
      <c r="F487" s="50"/>
      <c r="G487" s="50"/>
      <c r="H487" s="58"/>
      <c r="I487" s="35"/>
      <c r="K487" s="37"/>
      <c r="L487" s="37"/>
      <c r="M487" s="37"/>
      <c r="N487" s="37"/>
      <c r="O487" s="37"/>
      <c r="P487" s="37"/>
      <c r="Q487" s="37"/>
      <c r="R487" s="37"/>
    </row>
    <row r="488" spans="1:18" s="36" customFormat="1" ht="10.199999999999999" x14ac:dyDescent="0.2">
      <c r="A488" s="50"/>
      <c r="B488" s="57"/>
      <c r="C488" s="57"/>
      <c r="D488" s="52"/>
      <c r="E488" s="50"/>
      <c r="F488" s="50"/>
      <c r="G488" s="50"/>
      <c r="H488" s="58"/>
      <c r="I488" s="35"/>
      <c r="K488" s="37"/>
      <c r="L488" s="37"/>
      <c r="M488" s="37"/>
      <c r="N488" s="37"/>
      <c r="O488" s="37"/>
      <c r="P488" s="37"/>
      <c r="Q488" s="37"/>
      <c r="R488" s="37"/>
    </row>
    <row r="489" spans="1:18" s="36" customFormat="1" ht="10.199999999999999" x14ac:dyDescent="0.2">
      <c r="A489" s="50"/>
      <c r="B489" s="57"/>
      <c r="C489" s="57"/>
      <c r="D489" s="52"/>
      <c r="E489" s="50"/>
      <c r="F489" s="50"/>
      <c r="G489" s="50"/>
      <c r="H489" s="58"/>
      <c r="I489" s="35"/>
      <c r="K489" s="37"/>
      <c r="L489" s="37"/>
      <c r="M489" s="37"/>
      <c r="N489" s="37"/>
      <c r="O489" s="37"/>
      <c r="P489" s="37"/>
      <c r="Q489" s="37"/>
      <c r="R489" s="37"/>
    </row>
    <row r="490" spans="1:18" s="36" customFormat="1" ht="10.199999999999999" x14ac:dyDescent="0.2">
      <c r="A490" s="50"/>
      <c r="B490" s="57"/>
      <c r="C490" s="57"/>
      <c r="D490" s="52"/>
      <c r="E490" s="50"/>
      <c r="F490" s="50"/>
      <c r="G490" s="50"/>
      <c r="H490" s="58"/>
      <c r="I490" s="35"/>
      <c r="K490" s="37"/>
      <c r="L490" s="37"/>
      <c r="M490" s="37"/>
      <c r="N490" s="37"/>
      <c r="O490" s="37"/>
      <c r="P490" s="37"/>
      <c r="Q490" s="37"/>
      <c r="R490" s="37"/>
    </row>
    <row r="491" spans="1:18" s="36" customFormat="1" ht="10.199999999999999" x14ac:dyDescent="0.2">
      <c r="A491" s="50"/>
      <c r="B491" s="57"/>
      <c r="C491" s="57"/>
      <c r="D491" s="52"/>
      <c r="E491" s="50"/>
      <c r="F491" s="50"/>
      <c r="G491" s="50"/>
      <c r="H491" s="58"/>
      <c r="I491" s="35"/>
      <c r="K491" s="37"/>
      <c r="L491" s="37"/>
      <c r="M491" s="37"/>
      <c r="N491" s="37"/>
      <c r="O491" s="37"/>
      <c r="P491" s="37"/>
      <c r="Q491" s="37"/>
      <c r="R491" s="37"/>
    </row>
    <row r="492" spans="1:18" s="36" customFormat="1" ht="10.199999999999999" x14ac:dyDescent="0.2">
      <c r="A492" s="50"/>
      <c r="B492" s="57"/>
      <c r="C492" s="57"/>
      <c r="D492" s="52"/>
      <c r="E492" s="50"/>
      <c r="F492" s="50"/>
      <c r="G492" s="50"/>
      <c r="H492" s="58"/>
      <c r="I492" s="35"/>
      <c r="K492" s="37"/>
      <c r="L492" s="37"/>
      <c r="M492" s="37"/>
      <c r="N492" s="37"/>
      <c r="O492" s="37"/>
      <c r="P492" s="37"/>
      <c r="Q492" s="37"/>
      <c r="R492" s="37"/>
    </row>
    <row r="493" spans="1:18" s="36" customFormat="1" ht="10.199999999999999" x14ac:dyDescent="0.2">
      <c r="A493" s="50"/>
      <c r="B493" s="57"/>
      <c r="C493" s="57"/>
      <c r="D493" s="52"/>
      <c r="E493" s="50"/>
      <c r="F493" s="50"/>
      <c r="G493" s="50"/>
      <c r="H493" s="58"/>
      <c r="I493" s="35"/>
      <c r="K493" s="37"/>
      <c r="L493" s="37"/>
      <c r="M493" s="37"/>
      <c r="N493" s="37"/>
      <c r="O493" s="37"/>
      <c r="P493" s="37"/>
      <c r="Q493" s="37"/>
      <c r="R493" s="37"/>
    </row>
    <row r="494" spans="1:18" s="36" customFormat="1" ht="10.199999999999999" x14ac:dyDescent="0.2">
      <c r="A494" s="50"/>
      <c r="B494" s="57"/>
      <c r="C494" s="57"/>
      <c r="D494" s="52"/>
      <c r="E494" s="50"/>
      <c r="F494" s="50"/>
      <c r="G494" s="50"/>
      <c r="H494" s="58"/>
      <c r="I494" s="35"/>
      <c r="K494" s="37"/>
      <c r="L494" s="37"/>
      <c r="M494" s="37"/>
      <c r="N494" s="37"/>
      <c r="O494" s="37"/>
      <c r="P494" s="37"/>
      <c r="Q494" s="37"/>
      <c r="R494" s="37"/>
    </row>
    <row r="495" spans="1:18" s="36" customFormat="1" ht="10.199999999999999" x14ac:dyDescent="0.2">
      <c r="A495" s="50"/>
      <c r="B495" s="57"/>
      <c r="C495" s="57"/>
      <c r="D495" s="52"/>
      <c r="E495" s="50"/>
      <c r="F495" s="50"/>
      <c r="G495" s="50"/>
      <c r="H495" s="58"/>
      <c r="I495" s="35"/>
      <c r="K495" s="37"/>
      <c r="L495" s="37"/>
      <c r="M495" s="37"/>
      <c r="N495" s="37"/>
      <c r="O495" s="37"/>
      <c r="P495" s="37"/>
      <c r="Q495" s="37"/>
      <c r="R495" s="37"/>
    </row>
    <row r="496" spans="1:18" s="36" customFormat="1" ht="10.199999999999999" x14ac:dyDescent="0.2">
      <c r="A496" s="50"/>
      <c r="B496" s="57"/>
      <c r="C496" s="57"/>
      <c r="D496" s="52"/>
      <c r="E496" s="50"/>
      <c r="F496" s="50"/>
      <c r="G496" s="50"/>
      <c r="H496" s="58"/>
      <c r="I496" s="35"/>
      <c r="K496" s="37"/>
      <c r="L496" s="37"/>
      <c r="M496" s="37"/>
      <c r="N496" s="37"/>
      <c r="O496" s="37"/>
      <c r="P496" s="37"/>
      <c r="Q496" s="37"/>
      <c r="R496" s="37"/>
    </row>
    <row r="497" spans="1:18" s="36" customFormat="1" ht="10.199999999999999" x14ac:dyDescent="0.2">
      <c r="A497" s="50"/>
      <c r="B497" s="57"/>
      <c r="C497" s="57"/>
      <c r="D497" s="52"/>
      <c r="E497" s="50"/>
      <c r="F497" s="50"/>
      <c r="G497" s="50"/>
      <c r="H497" s="58"/>
      <c r="I497" s="35"/>
      <c r="K497" s="37"/>
      <c r="L497" s="37"/>
      <c r="M497" s="37"/>
      <c r="N497" s="37"/>
      <c r="O497" s="37"/>
      <c r="P497" s="37"/>
      <c r="Q497" s="37"/>
      <c r="R497" s="37"/>
    </row>
    <row r="498" spans="1:18" s="36" customFormat="1" ht="10.199999999999999" x14ac:dyDescent="0.2">
      <c r="A498" s="50"/>
      <c r="B498" s="57"/>
      <c r="C498" s="57"/>
      <c r="D498" s="52"/>
      <c r="E498" s="50"/>
      <c r="F498" s="50"/>
      <c r="G498" s="50"/>
      <c r="H498" s="58"/>
      <c r="I498" s="35"/>
      <c r="K498" s="37"/>
      <c r="L498" s="37"/>
      <c r="M498" s="37"/>
      <c r="N498" s="37"/>
      <c r="O498" s="37"/>
      <c r="P498" s="37"/>
      <c r="Q498" s="37"/>
      <c r="R498" s="37"/>
    </row>
    <row r="499" spans="1:18" s="36" customFormat="1" ht="10.199999999999999" x14ac:dyDescent="0.2">
      <c r="A499" s="50"/>
      <c r="B499" s="57"/>
      <c r="C499" s="57"/>
      <c r="D499" s="52"/>
      <c r="E499" s="50"/>
      <c r="F499" s="50"/>
      <c r="G499" s="50"/>
      <c r="H499" s="58"/>
      <c r="I499" s="35"/>
      <c r="K499" s="37"/>
      <c r="L499" s="37"/>
      <c r="M499" s="37"/>
      <c r="N499" s="37"/>
      <c r="O499" s="37"/>
      <c r="P499" s="37"/>
      <c r="Q499" s="37"/>
      <c r="R499" s="37"/>
    </row>
    <row r="500" spans="1:18" s="36" customFormat="1" ht="10.199999999999999" x14ac:dyDescent="0.2">
      <c r="A500" s="50"/>
      <c r="B500" s="57"/>
      <c r="C500" s="57"/>
      <c r="D500" s="52"/>
      <c r="E500" s="50"/>
      <c r="F500" s="50"/>
      <c r="G500" s="50"/>
      <c r="H500" s="58"/>
      <c r="I500" s="35"/>
      <c r="K500" s="37"/>
      <c r="L500" s="37"/>
      <c r="M500" s="37"/>
      <c r="N500" s="37"/>
      <c r="O500" s="37"/>
      <c r="P500" s="37"/>
      <c r="Q500" s="37"/>
      <c r="R500" s="37"/>
    </row>
    <row r="501" spans="1:18" s="36" customFormat="1" ht="10.199999999999999" x14ac:dyDescent="0.2">
      <c r="A501" s="50"/>
      <c r="B501" s="57"/>
      <c r="C501" s="57"/>
      <c r="D501" s="52"/>
      <c r="E501" s="50"/>
      <c r="F501" s="50"/>
      <c r="G501" s="50"/>
      <c r="H501" s="58"/>
      <c r="I501" s="35"/>
      <c r="K501" s="37"/>
      <c r="L501" s="37"/>
      <c r="M501" s="37"/>
      <c r="N501" s="37"/>
      <c r="O501" s="37"/>
      <c r="P501" s="37"/>
      <c r="Q501" s="37"/>
      <c r="R501" s="37"/>
    </row>
    <row r="502" spans="1:18" s="36" customFormat="1" ht="10.199999999999999" x14ac:dyDescent="0.2">
      <c r="A502" s="50"/>
      <c r="B502" s="57"/>
      <c r="C502" s="57"/>
      <c r="D502" s="52"/>
      <c r="E502" s="50"/>
      <c r="F502" s="50"/>
      <c r="G502" s="50"/>
      <c r="H502" s="58"/>
      <c r="I502" s="35"/>
      <c r="K502" s="37"/>
      <c r="L502" s="37"/>
      <c r="M502" s="37"/>
      <c r="N502" s="37"/>
      <c r="O502" s="37"/>
      <c r="P502" s="37"/>
      <c r="Q502" s="37"/>
      <c r="R502" s="37"/>
    </row>
    <row r="503" spans="1:18" s="36" customFormat="1" ht="10.199999999999999" x14ac:dyDescent="0.2">
      <c r="A503" s="50"/>
      <c r="B503" s="57"/>
      <c r="C503" s="57"/>
      <c r="D503" s="52"/>
      <c r="E503" s="50"/>
      <c r="F503" s="50"/>
      <c r="G503" s="50"/>
      <c r="H503" s="58"/>
      <c r="I503" s="35"/>
      <c r="K503" s="37"/>
      <c r="L503" s="37"/>
      <c r="M503" s="37"/>
      <c r="N503" s="37"/>
      <c r="O503" s="37"/>
      <c r="P503" s="37"/>
      <c r="Q503" s="37"/>
      <c r="R503" s="37"/>
    </row>
    <row r="504" spans="1:18" s="36" customFormat="1" ht="10.199999999999999" x14ac:dyDescent="0.2">
      <c r="A504" s="50"/>
      <c r="B504" s="57"/>
      <c r="C504" s="57"/>
      <c r="D504" s="52"/>
      <c r="E504" s="50"/>
      <c r="F504" s="50"/>
      <c r="G504" s="50"/>
      <c r="H504" s="58"/>
      <c r="I504" s="35"/>
      <c r="K504" s="37"/>
      <c r="L504" s="37"/>
      <c r="M504" s="37"/>
      <c r="N504" s="37"/>
      <c r="O504" s="37"/>
      <c r="P504" s="37"/>
      <c r="Q504" s="37"/>
      <c r="R504" s="37"/>
    </row>
    <row r="505" spans="1:18" s="36" customFormat="1" ht="10.199999999999999" x14ac:dyDescent="0.2">
      <c r="A505" s="50"/>
      <c r="B505" s="57"/>
      <c r="C505" s="57"/>
      <c r="D505" s="52"/>
      <c r="E505" s="50"/>
      <c r="F505" s="50"/>
      <c r="G505" s="50"/>
      <c r="H505" s="58"/>
      <c r="I505" s="35"/>
      <c r="K505" s="37"/>
      <c r="L505" s="37"/>
      <c r="M505" s="37"/>
      <c r="N505" s="37"/>
      <c r="O505" s="37"/>
      <c r="P505" s="37"/>
      <c r="Q505" s="37"/>
      <c r="R505" s="37"/>
    </row>
    <row r="506" spans="1:18" s="36" customFormat="1" ht="10.199999999999999" x14ac:dyDescent="0.2">
      <c r="A506" s="50"/>
      <c r="B506" s="57"/>
      <c r="C506" s="57"/>
      <c r="D506" s="52"/>
      <c r="E506" s="50"/>
      <c r="F506" s="50"/>
      <c r="G506" s="50"/>
      <c r="H506" s="58"/>
      <c r="I506" s="35"/>
      <c r="K506" s="37"/>
      <c r="L506" s="37"/>
      <c r="M506" s="37"/>
      <c r="N506" s="37"/>
      <c r="O506" s="37"/>
      <c r="P506" s="37"/>
      <c r="Q506" s="37"/>
      <c r="R506" s="37"/>
    </row>
    <row r="507" spans="1:18" s="36" customFormat="1" ht="10.199999999999999" x14ac:dyDescent="0.2">
      <c r="A507" s="50"/>
      <c r="B507" s="57"/>
      <c r="C507" s="57"/>
      <c r="D507" s="52"/>
      <c r="E507" s="50"/>
      <c r="F507" s="50"/>
      <c r="G507" s="50"/>
      <c r="H507" s="58"/>
      <c r="I507" s="35"/>
      <c r="K507" s="37"/>
      <c r="L507" s="37"/>
      <c r="M507" s="37"/>
      <c r="N507" s="37"/>
      <c r="O507" s="37"/>
      <c r="P507" s="37"/>
      <c r="Q507" s="37"/>
      <c r="R507" s="37"/>
    </row>
    <row r="508" spans="1:18" s="36" customFormat="1" ht="10.199999999999999" x14ac:dyDescent="0.2">
      <c r="A508" s="50"/>
      <c r="B508" s="57"/>
      <c r="C508" s="57"/>
      <c r="D508" s="52"/>
      <c r="E508" s="50"/>
      <c r="F508" s="50"/>
      <c r="G508" s="50"/>
      <c r="H508" s="58"/>
      <c r="I508" s="35"/>
      <c r="K508" s="37"/>
      <c r="L508" s="37"/>
      <c r="M508" s="37"/>
      <c r="N508" s="37"/>
      <c r="O508" s="37"/>
      <c r="P508" s="37"/>
      <c r="Q508" s="37"/>
      <c r="R508" s="37"/>
    </row>
    <row r="509" spans="1:18" s="36" customFormat="1" ht="10.199999999999999" x14ac:dyDescent="0.2">
      <c r="A509" s="50"/>
      <c r="B509" s="57"/>
      <c r="C509" s="57"/>
      <c r="D509" s="52"/>
      <c r="E509" s="50"/>
      <c r="F509" s="50"/>
      <c r="G509" s="50"/>
      <c r="H509" s="58"/>
      <c r="I509" s="35"/>
      <c r="K509" s="37"/>
      <c r="L509" s="37"/>
      <c r="M509" s="37"/>
      <c r="N509" s="37"/>
      <c r="O509" s="37"/>
      <c r="P509" s="37"/>
      <c r="Q509" s="37"/>
      <c r="R509" s="37"/>
    </row>
    <row r="510" spans="1:18" s="36" customFormat="1" ht="10.199999999999999" x14ac:dyDescent="0.2">
      <c r="A510" s="50"/>
      <c r="B510" s="57"/>
      <c r="C510" s="57"/>
      <c r="D510" s="52"/>
      <c r="E510" s="50"/>
      <c r="F510" s="50"/>
      <c r="G510" s="50"/>
      <c r="H510" s="58"/>
      <c r="I510" s="35"/>
      <c r="K510" s="37"/>
      <c r="L510" s="37"/>
      <c r="M510" s="37"/>
      <c r="N510" s="37"/>
      <c r="O510" s="37"/>
      <c r="P510" s="37"/>
      <c r="Q510" s="37"/>
      <c r="R510" s="37"/>
    </row>
    <row r="511" spans="1:18" s="36" customFormat="1" ht="10.199999999999999" x14ac:dyDescent="0.2">
      <c r="A511" s="50"/>
      <c r="B511" s="57"/>
      <c r="C511" s="57"/>
      <c r="D511" s="52"/>
      <c r="E511" s="50"/>
      <c r="F511" s="50"/>
      <c r="G511" s="50"/>
      <c r="H511" s="58"/>
      <c r="I511" s="35"/>
      <c r="K511" s="37"/>
      <c r="L511" s="37"/>
      <c r="M511" s="37"/>
      <c r="N511" s="37"/>
      <c r="O511" s="37"/>
      <c r="P511" s="37"/>
      <c r="Q511" s="37"/>
      <c r="R511" s="37"/>
    </row>
    <row r="512" spans="1:18" s="36" customFormat="1" ht="10.199999999999999" x14ac:dyDescent="0.2">
      <c r="A512" s="50"/>
      <c r="B512" s="57"/>
      <c r="C512" s="57"/>
      <c r="D512" s="52"/>
      <c r="E512" s="50"/>
      <c r="F512" s="50"/>
      <c r="G512" s="50"/>
      <c r="H512" s="58"/>
      <c r="I512" s="35"/>
      <c r="K512" s="37"/>
      <c r="L512" s="37"/>
      <c r="M512" s="37"/>
      <c r="N512" s="37"/>
      <c r="O512" s="37"/>
      <c r="P512" s="37"/>
      <c r="Q512" s="37"/>
      <c r="R512" s="37"/>
    </row>
    <row r="513" spans="1:18" s="36" customFormat="1" ht="10.199999999999999" x14ac:dyDescent="0.2">
      <c r="A513" s="50"/>
      <c r="B513" s="57"/>
      <c r="C513" s="57"/>
      <c r="D513" s="52"/>
      <c r="E513" s="50"/>
      <c r="F513" s="50"/>
      <c r="G513" s="50"/>
      <c r="H513" s="58"/>
      <c r="I513" s="35"/>
      <c r="K513" s="37"/>
      <c r="L513" s="37"/>
      <c r="M513" s="37"/>
      <c r="N513" s="37"/>
      <c r="O513" s="37"/>
      <c r="P513" s="37"/>
      <c r="Q513" s="37"/>
      <c r="R513" s="37"/>
    </row>
    <row r="514" spans="1:18" s="36" customFormat="1" ht="10.199999999999999" x14ac:dyDescent="0.2">
      <c r="A514" s="50"/>
      <c r="B514" s="57"/>
      <c r="C514" s="57"/>
      <c r="D514" s="52"/>
      <c r="E514" s="50"/>
      <c r="F514" s="50"/>
      <c r="G514" s="50"/>
      <c r="H514" s="58"/>
      <c r="I514" s="35"/>
      <c r="K514" s="37"/>
      <c r="L514" s="37"/>
      <c r="M514" s="37"/>
      <c r="N514" s="37"/>
      <c r="O514" s="37"/>
      <c r="P514" s="37"/>
      <c r="Q514" s="37"/>
      <c r="R514" s="37"/>
    </row>
    <row r="515" spans="1:18" s="36" customFormat="1" ht="10.199999999999999" x14ac:dyDescent="0.2">
      <c r="A515" s="50"/>
      <c r="B515" s="57"/>
      <c r="C515" s="57"/>
      <c r="D515" s="52"/>
      <c r="E515" s="50"/>
      <c r="F515" s="50"/>
      <c r="G515" s="50"/>
      <c r="H515" s="58"/>
      <c r="I515" s="35"/>
      <c r="K515" s="37"/>
      <c r="L515" s="37"/>
      <c r="M515" s="37"/>
      <c r="N515" s="37"/>
      <c r="O515" s="37"/>
      <c r="P515" s="37"/>
      <c r="Q515" s="37"/>
      <c r="R515" s="37"/>
    </row>
    <row r="516" spans="1:18" s="36" customFormat="1" ht="10.199999999999999" x14ac:dyDescent="0.2">
      <c r="A516" s="50"/>
      <c r="B516" s="57"/>
      <c r="C516" s="57"/>
      <c r="D516" s="52"/>
      <c r="E516" s="50"/>
      <c r="F516" s="50"/>
      <c r="G516" s="50"/>
      <c r="H516" s="58"/>
      <c r="I516" s="35"/>
      <c r="K516" s="37"/>
      <c r="L516" s="37"/>
      <c r="M516" s="37"/>
      <c r="N516" s="37"/>
      <c r="O516" s="37"/>
      <c r="P516" s="37"/>
      <c r="Q516" s="37"/>
      <c r="R516" s="37"/>
    </row>
    <row r="517" spans="1:18" s="36" customFormat="1" ht="10.199999999999999" x14ac:dyDescent="0.2">
      <c r="A517" s="50"/>
      <c r="B517" s="57"/>
      <c r="C517" s="57"/>
      <c r="D517" s="52"/>
      <c r="E517" s="50"/>
      <c r="F517" s="50"/>
      <c r="G517" s="50"/>
      <c r="H517" s="58"/>
      <c r="I517" s="35"/>
      <c r="K517" s="37"/>
      <c r="L517" s="37"/>
      <c r="M517" s="37"/>
      <c r="N517" s="37"/>
      <c r="O517" s="37"/>
      <c r="P517" s="37"/>
      <c r="Q517" s="37"/>
      <c r="R517" s="37"/>
    </row>
    <row r="518" spans="1:18" s="36" customFormat="1" ht="10.199999999999999" x14ac:dyDescent="0.2">
      <c r="A518" s="50"/>
      <c r="B518" s="57"/>
      <c r="C518" s="57"/>
      <c r="D518" s="52"/>
      <c r="E518" s="50"/>
      <c r="F518" s="50"/>
      <c r="G518" s="50"/>
      <c r="H518" s="58"/>
      <c r="I518" s="35"/>
      <c r="K518" s="37"/>
      <c r="L518" s="37"/>
      <c r="M518" s="37"/>
      <c r="N518" s="37"/>
      <c r="O518" s="37"/>
      <c r="P518" s="37"/>
      <c r="Q518" s="37"/>
      <c r="R518" s="37"/>
    </row>
    <row r="519" spans="1:18" s="36" customFormat="1" ht="10.199999999999999" x14ac:dyDescent="0.2">
      <c r="A519" s="50"/>
      <c r="B519" s="57"/>
      <c r="C519" s="57"/>
      <c r="D519" s="52"/>
      <c r="E519" s="50"/>
      <c r="F519" s="50"/>
      <c r="G519" s="50"/>
      <c r="H519" s="58"/>
      <c r="I519" s="35"/>
      <c r="K519" s="37"/>
      <c r="L519" s="37"/>
      <c r="M519" s="37"/>
      <c r="N519" s="37"/>
      <c r="O519" s="37"/>
      <c r="P519" s="37"/>
      <c r="Q519" s="37"/>
      <c r="R519" s="37"/>
    </row>
    <row r="520" spans="1:18" s="36" customFormat="1" ht="10.199999999999999" x14ac:dyDescent="0.2">
      <c r="A520" s="50"/>
      <c r="B520" s="57"/>
      <c r="C520" s="57"/>
      <c r="D520" s="52"/>
      <c r="E520" s="50"/>
      <c r="F520" s="50"/>
      <c r="G520" s="50"/>
      <c r="H520" s="58"/>
      <c r="I520" s="35"/>
      <c r="K520" s="37"/>
      <c r="L520" s="37"/>
      <c r="M520" s="37"/>
      <c r="N520" s="37"/>
      <c r="O520" s="37"/>
      <c r="P520" s="37"/>
      <c r="Q520" s="37"/>
      <c r="R520" s="37"/>
    </row>
    <row r="521" spans="1:18" s="36" customFormat="1" ht="10.199999999999999" x14ac:dyDescent="0.2">
      <c r="A521" s="50"/>
      <c r="B521" s="57"/>
      <c r="C521" s="57"/>
      <c r="D521" s="52"/>
      <c r="E521" s="50"/>
      <c r="F521" s="50"/>
      <c r="G521" s="50"/>
      <c r="H521" s="58"/>
      <c r="I521" s="35"/>
      <c r="K521" s="37"/>
      <c r="L521" s="37"/>
      <c r="M521" s="37"/>
      <c r="N521" s="37"/>
      <c r="O521" s="37"/>
      <c r="P521" s="37"/>
      <c r="Q521" s="37"/>
      <c r="R521" s="37"/>
    </row>
    <row r="522" spans="1:18" s="36" customFormat="1" ht="10.199999999999999" x14ac:dyDescent="0.2">
      <c r="A522" s="50"/>
      <c r="B522" s="57"/>
      <c r="C522" s="57"/>
      <c r="D522" s="52"/>
      <c r="E522" s="50"/>
      <c r="F522" s="50"/>
      <c r="G522" s="50"/>
      <c r="H522" s="58"/>
      <c r="I522" s="35"/>
      <c r="K522" s="37"/>
      <c r="L522" s="37"/>
      <c r="M522" s="37"/>
      <c r="N522" s="37"/>
      <c r="O522" s="37"/>
      <c r="P522" s="37"/>
      <c r="Q522" s="37"/>
      <c r="R522" s="37"/>
    </row>
    <row r="523" spans="1:18" s="36" customFormat="1" ht="10.199999999999999" x14ac:dyDescent="0.2">
      <c r="A523" s="50"/>
      <c r="B523" s="57"/>
      <c r="C523" s="57"/>
      <c r="D523" s="52"/>
      <c r="E523" s="50"/>
      <c r="F523" s="50"/>
      <c r="G523" s="50"/>
      <c r="H523" s="58"/>
      <c r="I523" s="35"/>
      <c r="K523" s="37"/>
      <c r="L523" s="37"/>
      <c r="M523" s="37"/>
      <c r="N523" s="37"/>
      <c r="O523" s="37"/>
      <c r="P523" s="37"/>
      <c r="Q523" s="37"/>
      <c r="R523" s="37"/>
    </row>
    <row r="524" spans="1:18" s="36" customFormat="1" ht="10.199999999999999" x14ac:dyDescent="0.2">
      <c r="A524" s="50"/>
      <c r="B524" s="57"/>
      <c r="C524" s="57"/>
      <c r="D524" s="52"/>
      <c r="E524" s="50"/>
      <c r="F524" s="50"/>
      <c r="G524" s="50"/>
      <c r="H524" s="58"/>
      <c r="I524" s="35"/>
      <c r="K524" s="37"/>
      <c r="L524" s="37"/>
      <c r="M524" s="37"/>
      <c r="N524" s="37"/>
      <c r="O524" s="37"/>
      <c r="P524" s="37"/>
      <c r="Q524" s="37"/>
      <c r="R524" s="37"/>
    </row>
    <row r="525" spans="1:18" s="36" customFormat="1" ht="10.199999999999999" x14ac:dyDescent="0.2">
      <c r="A525" s="50"/>
      <c r="B525" s="57"/>
      <c r="C525" s="57"/>
      <c r="D525" s="52"/>
      <c r="E525" s="50"/>
      <c r="F525" s="50"/>
      <c r="G525" s="50"/>
      <c r="H525" s="58"/>
      <c r="I525" s="35"/>
      <c r="K525" s="37"/>
      <c r="L525" s="37"/>
      <c r="M525" s="37"/>
      <c r="N525" s="37"/>
      <c r="O525" s="37"/>
      <c r="P525" s="37"/>
      <c r="Q525" s="37"/>
      <c r="R525" s="37"/>
    </row>
    <row r="526" spans="1:18" s="36" customFormat="1" ht="10.199999999999999" x14ac:dyDescent="0.2">
      <c r="A526" s="50"/>
      <c r="B526" s="57"/>
      <c r="C526" s="57"/>
      <c r="D526" s="52"/>
      <c r="E526" s="50"/>
      <c r="F526" s="50"/>
      <c r="G526" s="50"/>
      <c r="H526" s="58"/>
      <c r="I526" s="35"/>
      <c r="K526" s="37"/>
      <c r="L526" s="37"/>
      <c r="M526" s="37"/>
      <c r="N526" s="37"/>
      <c r="O526" s="37"/>
      <c r="P526" s="37"/>
      <c r="Q526" s="37"/>
      <c r="R526" s="37"/>
    </row>
    <row r="527" spans="1:18" s="36" customFormat="1" ht="10.199999999999999" x14ac:dyDescent="0.2">
      <c r="A527" s="50"/>
      <c r="B527" s="57"/>
      <c r="C527" s="57"/>
      <c r="D527" s="52"/>
      <c r="E527" s="50"/>
      <c r="F527" s="50"/>
      <c r="G527" s="50"/>
      <c r="H527" s="58"/>
      <c r="I527" s="35"/>
      <c r="K527" s="37"/>
      <c r="L527" s="37"/>
      <c r="M527" s="37"/>
      <c r="N527" s="37"/>
      <c r="O527" s="37"/>
      <c r="P527" s="37"/>
      <c r="Q527" s="37"/>
      <c r="R527" s="37"/>
    </row>
    <row r="528" spans="1:18" s="36" customFormat="1" ht="10.199999999999999" x14ac:dyDescent="0.2">
      <c r="A528" s="50"/>
      <c r="B528" s="57"/>
      <c r="C528" s="57"/>
      <c r="D528" s="52"/>
      <c r="E528" s="50"/>
      <c r="F528" s="50"/>
      <c r="G528" s="50"/>
      <c r="H528" s="58"/>
      <c r="I528" s="35"/>
      <c r="K528" s="37"/>
      <c r="L528" s="37"/>
      <c r="M528" s="37"/>
      <c r="N528" s="37"/>
      <c r="O528" s="37"/>
      <c r="P528" s="37"/>
      <c r="Q528" s="37"/>
      <c r="R528" s="37"/>
    </row>
    <row r="529" spans="1:18" s="36" customFormat="1" ht="10.199999999999999" x14ac:dyDescent="0.2">
      <c r="A529" s="50"/>
      <c r="B529" s="57"/>
      <c r="C529" s="57"/>
      <c r="D529" s="52"/>
      <c r="E529" s="50"/>
      <c r="F529" s="50"/>
      <c r="G529" s="50"/>
      <c r="H529" s="58"/>
      <c r="I529" s="35"/>
      <c r="K529" s="37"/>
      <c r="L529" s="37"/>
      <c r="M529" s="37"/>
      <c r="N529" s="37"/>
      <c r="O529" s="37"/>
      <c r="P529" s="37"/>
      <c r="Q529" s="37"/>
      <c r="R529" s="37"/>
    </row>
    <row r="530" spans="1:18" s="36" customFormat="1" ht="10.199999999999999" x14ac:dyDescent="0.2">
      <c r="A530" s="50"/>
      <c r="B530" s="57"/>
      <c r="C530" s="57"/>
      <c r="D530" s="52"/>
      <c r="E530" s="50"/>
      <c r="F530" s="50"/>
      <c r="G530" s="50"/>
      <c r="H530" s="58"/>
      <c r="I530" s="35"/>
      <c r="K530" s="37"/>
      <c r="L530" s="37"/>
      <c r="M530" s="37"/>
      <c r="N530" s="37"/>
      <c r="O530" s="37"/>
      <c r="P530" s="37"/>
      <c r="Q530" s="37"/>
      <c r="R530" s="37"/>
    </row>
    <row r="531" spans="1:18" s="36" customFormat="1" ht="10.199999999999999" x14ac:dyDescent="0.2">
      <c r="A531" s="50"/>
      <c r="B531" s="57"/>
      <c r="C531" s="57"/>
      <c r="D531" s="52"/>
      <c r="E531" s="50"/>
      <c r="F531" s="50"/>
      <c r="G531" s="50"/>
      <c r="H531" s="58"/>
      <c r="I531" s="35"/>
      <c r="K531" s="37"/>
      <c r="L531" s="37"/>
      <c r="M531" s="37"/>
      <c r="N531" s="37"/>
      <c r="O531" s="37"/>
      <c r="P531" s="37"/>
      <c r="Q531" s="37"/>
      <c r="R531" s="37"/>
    </row>
    <row r="532" spans="1:18" s="36" customFormat="1" ht="10.199999999999999" x14ac:dyDescent="0.2">
      <c r="A532" s="50"/>
      <c r="B532" s="57"/>
      <c r="C532" s="57"/>
      <c r="D532" s="52"/>
      <c r="E532" s="50"/>
      <c r="F532" s="50"/>
      <c r="G532" s="50"/>
      <c r="H532" s="58"/>
      <c r="I532" s="35"/>
      <c r="K532" s="37"/>
      <c r="L532" s="37"/>
      <c r="M532" s="37"/>
      <c r="N532" s="37"/>
      <c r="O532" s="37"/>
      <c r="P532" s="37"/>
      <c r="Q532" s="37"/>
      <c r="R532" s="37"/>
    </row>
    <row r="533" spans="1:18" s="36" customFormat="1" ht="10.199999999999999" x14ac:dyDescent="0.2">
      <c r="A533" s="50"/>
      <c r="B533" s="57"/>
      <c r="C533" s="57"/>
      <c r="D533" s="52"/>
      <c r="E533" s="50"/>
      <c r="F533" s="50"/>
      <c r="G533" s="50"/>
      <c r="H533" s="58"/>
      <c r="I533" s="35"/>
      <c r="K533" s="37"/>
      <c r="L533" s="37"/>
      <c r="M533" s="37"/>
      <c r="N533" s="37"/>
      <c r="O533" s="37"/>
      <c r="P533" s="37"/>
      <c r="Q533" s="37"/>
      <c r="R533" s="37"/>
    </row>
    <row r="534" spans="1:18" s="36" customFormat="1" ht="10.199999999999999" x14ac:dyDescent="0.2">
      <c r="A534" s="50"/>
      <c r="B534" s="57"/>
      <c r="C534" s="57"/>
      <c r="D534" s="52"/>
      <c r="E534" s="50"/>
      <c r="F534" s="50"/>
      <c r="G534" s="50"/>
      <c r="H534" s="58"/>
      <c r="I534" s="35"/>
      <c r="K534" s="37"/>
      <c r="L534" s="37"/>
      <c r="M534" s="37"/>
      <c r="N534" s="37"/>
      <c r="O534" s="37"/>
      <c r="P534" s="37"/>
      <c r="Q534" s="37"/>
      <c r="R534" s="37"/>
    </row>
    <row r="535" spans="1:18" s="36" customFormat="1" ht="10.199999999999999" x14ac:dyDescent="0.2">
      <c r="A535" s="50"/>
      <c r="B535" s="57"/>
      <c r="C535" s="57"/>
      <c r="D535" s="52"/>
      <c r="E535" s="50"/>
      <c r="F535" s="50"/>
      <c r="G535" s="50"/>
      <c r="H535" s="58"/>
      <c r="I535" s="35"/>
      <c r="K535" s="37"/>
      <c r="L535" s="37"/>
      <c r="M535" s="37"/>
      <c r="N535" s="37"/>
      <c r="O535" s="37"/>
      <c r="P535" s="37"/>
      <c r="Q535" s="37"/>
      <c r="R535" s="37"/>
    </row>
    <row r="536" spans="1:18" s="36" customFormat="1" ht="10.199999999999999" x14ac:dyDescent="0.2">
      <c r="A536" s="50"/>
      <c r="B536" s="57"/>
      <c r="C536" s="57"/>
      <c r="D536" s="52"/>
      <c r="E536" s="50"/>
      <c r="F536" s="50"/>
      <c r="G536" s="50"/>
      <c r="H536" s="58"/>
      <c r="I536" s="35"/>
      <c r="K536" s="37"/>
      <c r="L536" s="37"/>
      <c r="M536" s="37"/>
      <c r="N536" s="37"/>
      <c r="O536" s="37"/>
      <c r="P536" s="37"/>
      <c r="Q536" s="37"/>
      <c r="R536" s="37"/>
    </row>
    <row r="537" spans="1:18" s="36" customFormat="1" ht="10.199999999999999" x14ac:dyDescent="0.2">
      <c r="A537" s="50"/>
      <c r="B537" s="57"/>
      <c r="C537" s="57"/>
      <c r="D537" s="52"/>
      <c r="E537" s="50"/>
      <c r="F537" s="50"/>
      <c r="G537" s="50"/>
      <c r="H537" s="58"/>
      <c r="I537" s="35"/>
      <c r="K537" s="37"/>
      <c r="L537" s="37"/>
      <c r="M537" s="37"/>
      <c r="N537" s="37"/>
      <c r="O537" s="37"/>
      <c r="P537" s="37"/>
      <c r="Q537" s="37"/>
      <c r="R537" s="37"/>
    </row>
    <row r="538" spans="1:18" s="36" customFormat="1" ht="10.199999999999999" x14ac:dyDescent="0.2">
      <c r="A538" s="50"/>
      <c r="B538" s="57"/>
      <c r="C538" s="57"/>
      <c r="D538" s="52"/>
      <c r="E538" s="50"/>
      <c r="F538" s="50"/>
      <c r="G538" s="50"/>
      <c r="H538" s="58"/>
      <c r="I538" s="35"/>
      <c r="K538" s="37"/>
      <c r="L538" s="37"/>
      <c r="M538" s="37"/>
      <c r="N538" s="37"/>
      <c r="O538" s="37"/>
      <c r="P538" s="37"/>
      <c r="Q538" s="37"/>
      <c r="R538" s="37"/>
    </row>
    <row r="539" spans="1:18" s="36" customFormat="1" ht="10.199999999999999" x14ac:dyDescent="0.2">
      <c r="A539" s="50"/>
      <c r="B539" s="57"/>
      <c r="C539" s="57"/>
      <c r="D539" s="52"/>
      <c r="E539" s="50"/>
      <c r="F539" s="50"/>
      <c r="G539" s="50"/>
      <c r="H539" s="58"/>
      <c r="I539" s="35"/>
      <c r="K539" s="37"/>
      <c r="L539" s="37"/>
      <c r="M539" s="37"/>
      <c r="N539" s="37"/>
      <c r="O539" s="37"/>
      <c r="P539" s="37"/>
      <c r="Q539" s="37"/>
      <c r="R539" s="37"/>
    </row>
    <row r="540" spans="1:18" s="36" customFormat="1" ht="10.199999999999999" x14ac:dyDescent="0.2">
      <c r="A540" s="50"/>
      <c r="B540" s="57"/>
      <c r="C540" s="57"/>
      <c r="D540" s="52"/>
      <c r="E540" s="50"/>
      <c r="F540" s="50"/>
      <c r="G540" s="50"/>
      <c r="H540" s="58"/>
      <c r="I540" s="35"/>
      <c r="K540" s="37"/>
      <c r="L540" s="37"/>
      <c r="M540" s="37"/>
      <c r="N540" s="37"/>
      <c r="O540" s="37"/>
      <c r="P540" s="37"/>
      <c r="Q540" s="37"/>
      <c r="R540" s="37"/>
    </row>
    <row r="541" spans="1:18" s="36" customFormat="1" ht="10.199999999999999" x14ac:dyDescent="0.2">
      <c r="A541" s="50"/>
      <c r="B541" s="57"/>
      <c r="C541" s="57"/>
      <c r="D541" s="52"/>
      <c r="E541" s="50"/>
      <c r="F541" s="50"/>
      <c r="G541" s="50"/>
      <c r="H541" s="58"/>
      <c r="I541" s="35"/>
      <c r="K541" s="37"/>
      <c r="L541" s="37"/>
      <c r="M541" s="37"/>
      <c r="N541" s="37"/>
      <c r="O541" s="37"/>
      <c r="P541" s="37"/>
      <c r="Q541" s="37"/>
      <c r="R541" s="37"/>
    </row>
    <row r="542" spans="1:18" s="36" customFormat="1" ht="10.199999999999999" x14ac:dyDescent="0.2">
      <c r="A542" s="50"/>
      <c r="B542" s="57"/>
      <c r="C542" s="57"/>
      <c r="D542" s="52"/>
      <c r="E542" s="50"/>
      <c r="F542" s="50"/>
      <c r="G542" s="50"/>
      <c r="H542" s="58"/>
      <c r="I542" s="35"/>
      <c r="K542" s="37"/>
      <c r="L542" s="37"/>
      <c r="M542" s="37"/>
      <c r="N542" s="37"/>
      <c r="O542" s="37"/>
      <c r="P542" s="37"/>
      <c r="Q542" s="37"/>
      <c r="R542" s="37"/>
    </row>
    <row r="543" spans="1:18" s="36" customFormat="1" ht="10.199999999999999" x14ac:dyDescent="0.2">
      <c r="A543" s="50"/>
      <c r="B543" s="57"/>
      <c r="C543" s="57"/>
      <c r="D543" s="52"/>
      <c r="E543" s="50"/>
      <c r="F543" s="50"/>
      <c r="G543" s="50"/>
      <c r="H543" s="58"/>
      <c r="I543" s="35"/>
      <c r="K543" s="37"/>
      <c r="L543" s="37"/>
      <c r="M543" s="37"/>
      <c r="N543" s="37"/>
      <c r="O543" s="37"/>
      <c r="P543" s="37"/>
      <c r="Q543" s="37"/>
      <c r="R543" s="37"/>
    </row>
    <row r="544" spans="1:18" s="36" customFormat="1" ht="10.199999999999999" x14ac:dyDescent="0.2">
      <c r="A544" s="50"/>
      <c r="B544" s="57"/>
      <c r="C544" s="57"/>
      <c r="D544" s="52"/>
      <c r="E544" s="50"/>
      <c r="F544" s="50"/>
      <c r="G544" s="50"/>
      <c r="H544" s="58"/>
      <c r="I544" s="35"/>
      <c r="K544" s="37"/>
      <c r="L544" s="37"/>
      <c r="M544" s="37"/>
      <c r="N544" s="37"/>
      <c r="O544" s="37"/>
      <c r="P544" s="37"/>
      <c r="Q544" s="37"/>
      <c r="R544" s="37"/>
    </row>
    <row r="545" spans="1:18" s="36" customFormat="1" ht="10.199999999999999" x14ac:dyDescent="0.2">
      <c r="A545" s="50"/>
      <c r="B545" s="57"/>
      <c r="C545" s="57"/>
      <c r="D545" s="52"/>
      <c r="E545" s="50"/>
      <c r="F545" s="50"/>
      <c r="G545" s="50"/>
      <c r="H545" s="58"/>
      <c r="I545" s="35"/>
      <c r="K545" s="37"/>
      <c r="L545" s="37"/>
      <c r="M545" s="37"/>
      <c r="N545" s="37"/>
      <c r="O545" s="37"/>
      <c r="P545" s="37"/>
      <c r="Q545" s="37"/>
      <c r="R545" s="37"/>
    </row>
    <row r="546" spans="1:18" s="36" customFormat="1" ht="10.199999999999999" x14ac:dyDescent="0.2">
      <c r="A546" s="50"/>
      <c r="B546" s="57"/>
      <c r="C546" s="57"/>
      <c r="D546" s="52"/>
      <c r="E546" s="50"/>
      <c r="F546" s="50"/>
      <c r="G546" s="50"/>
      <c r="H546" s="58"/>
      <c r="I546" s="35"/>
      <c r="K546" s="37"/>
      <c r="L546" s="37"/>
      <c r="M546" s="37"/>
      <c r="N546" s="37"/>
      <c r="O546" s="37"/>
      <c r="P546" s="37"/>
      <c r="Q546" s="37"/>
      <c r="R546" s="37"/>
    </row>
    <row r="547" spans="1:18" s="36" customFormat="1" ht="10.199999999999999" x14ac:dyDescent="0.2">
      <c r="A547" s="50"/>
      <c r="B547" s="57"/>
      <c r="C547" s="57"/>
      <c r="D547" s="52"/>
      <c r="E547" s="50"/>
      <c r="F547" s="50"/>
      <c r="G547" s="50"/>
      <c r="H547" s="58"/>
      <c r="I547" s="35"/>
      <c r="K547" s="37"/>
      <c r="L547" s="37"/>
      <c r="M547" s="37"/>
      <c r="N547" s="37"/>
      <c r="O547" s="37"/>
      <c r="P547" s="37"/>
      <c r="Q547" s="37"/>
      <c r="R547" s="37"/>
    </row>
    <row r="548" spans="1:18" s="36" customFormat="1" ht="10.199999999999999" x14ac:dyDescent="0.2">
      <c r="A548" s="50"/>
      <c r="B548" s="57"/>
      <c r="C548" s="57"/>
      <c r="D548" s="52"/>
      <c r="E548" s="50"/>
      <c r="F548" s="50"/>
      <c r="G548" s="50"/>
      <c r="H548" s="58"/>
      <c r="I548" s="35"/>
      <c r="K548" s="37"/>
      <c r="L548" s="37"/>
      <c r="M548" s="37"/>
      <c r="N548" s="37"/>
      <c r="O548" s="37"/>
      <c r="P548" s="37"/>
      <c r="Q548" s="37"/>
      <c r="R548" s="37"/>
    </row>
    <row r="549" spans="1:18" s="36" customFormat="1" ht="10.199999999999999" x14ac:dyDescent="0.2">
      <c r="A549" s="50"/>
      <c r="B549" s="57"/>
      <c r="C549" s="57"/>
      <c r="D549" s="52"/>
      <c r="E549" s="50"/>
      <c r="F549" s="50"/>
      <c r="G549" s="50"/>
      <c r="H549" s="58"/>
      <c r="I549" s="35"/>
      <c r="K549" s="37"/>
      <c r="L549" s="37"/>
      <c r="M549" s="37"/>
      <c r="N549" s="37"/>
      <c r="O549" s="37"/>
      <c r="P549" s="37"/>
      <c r="Q549" s="37"/>
      <c r="R549" s="37"/>
    </row>
    <row r="550" spans="1:18" s="36" customFormat="1" ht="10.199999999999999" x14ac:dyDescent="0.2">
      <c r="A550" s="50"/>
      <c r="B550" s="57"/>
      <c r="C550" s="57"/>
      <c r="D550" s="52"/>
      <c r="E550" s="50"/>
      <c r="F550" s="50"/>
      <c r="G550" s="50"/>
      <c r="H550" s="58"/>
      <c r="I550" s="35"/>
      <c r="K550" s="37"/>
      <c r="L550" s="37"/>
      <c r="M550" s="37"/>
      <c r="N550" s="37"/>
      <c r="O550" s="37"/>
      <c r="P550" s="37"/>
      <c r="Q550" s="37"/>
      <c r="R550" s="37"/>
    </row>
    <row r="551" spans="1:18" s="36" customFormat="1" ht="10.199999999999999" x14ac:dyDescent="0.2">
      <c r="A551" s="50"/>
      <c r="B551" s="57"/>
      <c r="C551" s="57"/>
      <c r="D551" s="52"/>
      <c r="E551" s="50"/>
      <c r="F551" s="50"/>
      <c r="G551" s="50"/>
      <c r="H551" s="58"/>
      <c r="I551" s="35"/>
      <c r="K551" s="37"/>
      <c r="L551" s="37"/>
      <c r="M551" s="37"/>
      <c r="N551" s="37"/>
      <c r="O551" s="37"/>
      <c r="P551" s="37"/>
      <c r="Q551" s="37"/>
      <c r="R551" s="37"/>
    </row>
    <row r="552" spans="1:18" s="36" customFormat="1" ht="10.199999999999999" x14ac:dyDescent="0.2">
      <c r="A552" s="50"/>
      <c r="B552" s="57"/>
      <c r="C552" s="57"/>
      <c r="D552" s="52"/>
      <c r="E552" s="50"/>
      <c r="F552" s="50"/>
      <c r="G552" s="50"/>
      <c r="H552" s="58"/>
      <c r="I552" s="35"/>
      <c r="K552" s="37"/>
      <c r="L552" s="37"/>
      <c r="M552" s="37"/>
      <c r="N552" s="37"/>
      <c r="O552" s="37"/>
      <c r="P552" s="37"/>
      <c r="Q552" s="37"/>
      <c r="R552" s="37"/>
    </row>
    <row r="553" spans="1:18" s="36" customFormat="1" ht="10.199999999999999" x14ac:dyDescent="0.2">
      <c r="A553" s="50"/>
      <c r="B553" s="57"/>
      <c r="C553" s="57"/>
      <c r="D553" s="52"/>
      <c r="E553" s="50"/>
      <c r="F553" s="50"/>
      <c r="G553" s="50"/>
      <c r="H553" s="58"/>
      <c r="I553" s="35"/>
      <c r="K553" s="37"/>
      <c r="L553" s="37"/>
      <c r="M553" s="37"/>
      <c r="N553" s="37"/>
      <c r="O553" s="37"/>
      <c r="P553" s="37"/>
      <c r="Q553" s="37"/>
      <c r="R553" s="37"/>
    </row>
    <row r="554" spans="1:18" s="36" customFormat="1" ht="10.199999999999999" x14ac:dyDescent="0.2">
      <c r="A554" s="50"/>
      <c r="B554" s="57"/>
      <c r="C554" s="57"/>
      <c r="D554" s="52"/>
      <c r="E554" s="50"/>
      <c r="F554" s="50"/>
      <c r="G554" s="50"/>
      <c r="H554" s="58"/>
      <c r="I554" s="35"/>
      <c r="K554" s="37"/>
      <c r="L554" s="37"/>
      <c r="M554" s="37"/>
      <c r="N554" s="37"/>
      <c r="O554" s="37"/>
      <c r="P554" s="37"/>
      <c r="Q554" s="37"/>
      <c r="R554" s="37"/>
    </row>
    <row r="555" spans="1:18" s="36" customFormat="1" ht="10.199999999999999" x14ac:dyDescent="0.2">
      <c r="A555" s="50"/>
      <c r="B555" s="57"/>
      <c r="C555" s="57"/>
      <c r="D555" s="52"/>
      <c r="E555" s="50"/>
      <c r="F555" s="50"/>
      <c r="G555" s="50"/>
      <c r="H555" s="58"/>
      <c r="I555" s="35"/>
      <c r="K555" s="37"/>
      <c r="L555" s="37"/>
      <c r="M555" s="37"/>
      <c r="N555" s="37"/>
      <c r="O555" s="37"/>
      <c r="P555" s="37"/>
      <c r="Q555" s="37"/>
      <c r="R555" s="37"/>
    </row>
    <row r="556" spans="1:18" s="36" customFormat="1" ht="10.199999999999999" x14ac:dyDescent="0.2">
      <c r="A556" s="50"/>
      <c r="B556" s="57"/>
      <c r="C556" s="57"/>
      <c r="D556" s="52"/>
      <c r="E556" s="50"/>
      <c r="F556" s="50"/>
      <c r="G556" s="50"/>
      <c r="H556" s="58"/>
      <c r="I556" s="35"/>
      <c r="K556" s="37"/>
      <c r="L556" s="37"/>
      <c r="M556" s="37"/>
      <c r="N556" s="37"/>
      <c r="O556" s="37"/>
      <c r="P556" s="37"/>
      <c r="Q556" s="37"/>
      <c r="R556" s="37"/>
    </row>
    <row r="557" spans="1:18" s="36" customFormat="1" ht="10.199999999999999" x14ac:dyDescent="0.2">
      <c r="A557" s="50"/>
      <c r="B557" s="57"/>
      <c r="C557" s="57"/>
      <c r="D557" s="52"/>
      <c r="E557" s="50"/>
      <c r="F557" s="50"/>
      <c r="G557" s="50"/>
      <c r="H557" s="58"/>
      <c r="I557" s="35"/>
      <c r="K557" s="37"/>
      <c r="L557" s="37"/>
      <c r="M557" s="37"/>
      <c r="N557" s="37"/>
      <c r="O557" s="37"/>
      <c r="P557" s="37"/>
      <c r="Q557" s="37"/>
      <c r="R557" s="37"/>
    </row>
    <row r="558" spans="1:18" s="36" customFormat="1" ht="10.199999999999999" x14ac:dyDescent="0.2">
      <c r="A558" s="50"/>
      <c r="B558" s="57"/>
      <c r="C558" s="57"/>
      <c r="D558" s="52"/>
      <c r="E558" s="50"/>
      <c r="F558" s="50"/>
      <c r="G558" s="50"/>
      <c r="H558" s="58"/>
      <c r="I558" s="35"/>
      <c r="K558" s="37"/>
      <c r="L558" s="37"/>
      <c r="M558" s="37"/>
      <c r="N558" s="37"/>
      <c r="O558" s="37"/>
      <c r="P558" s="37"/>
      <c r="Q558" s="37"/>
      <c r="R558" s="37"/>
    </row>
    <row r="559" spans="1:18" s="36" customFormat="1" ht="10.199999999999999" x14ac:dyDescent="0.2">
      <c r="A559" s="50"/>
      <c r="B559" s="57"/>
      <c r="C559" s="57"/>
      <c r="D559" s="52"/>
      <c r="E559" s="50"/>
      <c r="F559" s="50"/>
      <c r="G559" s="50"/>
      <c r="H559" s="58"/>
      <c r="I559" s="35"/>
      <c r="K559" s="37"/>
      <c r="L559" s="37"/>
      <c r="M559" s="37"/>
      <c r="N559" s="37"/>
      <c r="O559" s="37"/>
      <c r="P559" s="37"/>
      <c r="Q559" s="37"/>
      <c r="R559" s="37"/>
    </row>
    <row r="560" spans="1:18" s="36" customFormat="1" ht="10.199999999999999" x14ac:dyDescent="0.2">
      <c r="A560" s="50"/>
      <c r="B560" s="57"/>
      <c r="C560" s="57"/>
      <c r="D560" s="52"/>
      <c r="E560" s="50"/>
      <c r="F560" s="50"/>
      <c r="G560" s="50"/>
      <c r="H560" s="58"/>
      <c r="I560" s="35"/>
      <c r="K560" s="37"/>
      <c r="L560" s="37"/>
      <c r="M560" s="37"/>
      <c r="N560" s="37"/>
      <c r="O560" s="37"/>
      <c r="P560" s="37"/>
      <c r="Q560" s="37"/>
      <c r="R560" s="37"/>
    </row>
    <row r="561" spans="1:18" s="36" customFormat="1" ht="10.199999999999999" x14ac:dyDescent="0.2">
      <c r="A561" s="50"/>
      <c r="B561" s="57"/>
      <c r="C561" s="57"/>
      <c r="D561" s="52"/>
      <c r="E561" s="50"/>
      <c r="F561" s="50"/>
      <c r="G561" s="50"/>
      <c r="H561" s="58"/>
      <c r="I561" s="35"/>
      <c r="K561" s="37"/>
      <c r="L561" s="37"/>
      <c r="M561" s="37"/>
      <c r="N561" s="37"/>
      <c r="O561" s="37"/>
      <c r="P561" s="37"/>
      <c r="Q561" s="37"/>
      <c r="R561" s="37"/>
    </row>
    <row r="562" spans="1:18" s="36" customFormat="1" ht="10.199999999999999" x14ac:dyDescent="0.2">
      <c r="A562" s="50"/>
      <c r="B562" s="57"/>
      <c r="C562" s="57"/>
      <c r="D562" s="52"/>
      <c r="E562" s="50"/>
      <c r="F562" s="50"/>
      <c r="G562" s="50"/>
      <c r="H562" s="58"/>
      <c r="I562" s="35"/>
      <c r="K562" s="37"/>
      <c r="L562" s="37"/>
      <c r="M562" s="37"/>
      <c r="N562" s="37"/>
      <c r="O562" s="37"/>
      <c r="P562" s="37"/>
      <c r="Q562" s="37"/>
      <c r="R562" s="37"/>
    </row>
    <row r="563" spans="1:18" s="36" customFormat="1" ht="10.199999999999999" x14ac:dyDescent="0.2">
      <c r="A563" s="50"/>
      <c r="B563" s="57"/>
      <c r="C563" s="57"/>
      <c r="D563" s="52"/>
      <c r="E563" s="50"/>
      <c r="F563" s="50"/>
      <c r="G563" s="50"/>
      <c r="H563" s="58"/>
      <c r="I563" s="35"/>
      <c r="K563" s="37"/>
      <c r="L563" s="37"/>
      <c r="M563" s="37"/>
      <c r="N563" s="37"/>
      <c r="O563" s="37"/>
      <c r="P563" s="37"/>
      <c r="Q563" s="37"/>
      <c r="R563" s="37"/>
    </row>
    <row r="564" spans="1:18" s="36" customFormat="1" ht="10.199999999999999" x14ac:dyDescent="0.2">
      <c r="A564" s="50"/>
      <c r="B564" s="57"/>
      <c r="C564" s="57"/>
      <c r="D564" s="52"/>
      <c r="E564" s="50"/>
      <c r="F564" s="50"/>
      <c r="G564" s="50"/>
      <c r="H564" s="58"/>
      <c r="I564" s="35"/>
      <c r="K564" s="37"/>
      <c r="L564" s="37"/>
      <c r="M564" s="37"/>
      <c r="N564" s="37"/>
      <c r="O564" s="37"/>
      <c r="P564" s="37"/>
      <c r="Q564" s="37"/>
      <c r="R564" s="37"/>
    </row>
    <row r="565" spans="1:18" s="36" customFormat="1" ht="10.199999999999999" x14ac:dyDescent="0.2">
      <c r="A565" s="50"/>
      <c r="B565" s="57"/>
      <c r="C565" s="57"/>
      <c r="D565" s="52"/>
      <c r="E565" s="50"/>
      <c r="F565" s="50"/>
      <c r="G565" s="50"/>
      <c r="H565" s="58"/>
      <c r="I565" s="35"/>
      <c r="K565" s="37"/>
      <c r="L565" s="37"/>
      <c r="M565" s="37"/>
      <c r="N565" s="37"/>
      <c r="O565" s="37"/>
      <c r="P565" s="37"/>
      <c r="Q565" s="37"/>
      <c r="R565" s="37"/>
    </row>
    <row r="566" spans="1:18" s="36" customFormat="1" ht="10.199999999999999" x14ac:dyDescent="0.2">
      <c r="A566" s="50"/>
      <c r="B566" s="57"/>
      <c r="C566" s="57"/>
      <c r="D566" s="52"/>
      <c r="E566" s="50"/>
      <c r="F566" s="50"/>
      <c r="G566" s="50"/>
      <c r="H566" s="58"/>
      <c r="I566" s="35"/>
      <c r="K566" s="37"/>
      <c r="L566" s="37"/>
      <c r="M566" s="37"/>
      <c r="N566" s="37"/>
      <c r="O566" s="37"/>
      <c r="P566" s="37"/>
      <c r="Q566" s="37"/>
      <c r="R566" s="37"/>
    </row>
    <row r="567" spans="1:18" s="36" customFormat="1" ht="10.199999999999999" x14ac:dyDescent="0.2">
      <c r="A567" s="50"/>
      <c r="B567" s="57"/>
      <c r="C567" s="57"/>
      <c r="D567" s="52"/>
      <c r="E567" s="50"/>
      <c r="F567" s="50"/>
      <c r="G567" s="50"/>
      <c r="H567" s="58"/>
      <c r="I567" s="35"/>
      <c r="K567" s="37"/>
      <c r="L567" s="37"/>
      <c r="M567" s="37"/>
      <c r="N567" s="37"/>
      <c r="O567" s="37"/>
      <c r="P567" s="37"/>
      <c r="Q567" s="37"/>
      <c r="R567" s="37"/>
    </row>
    <row r="568" spans="1:18" s="36" customFormat="1" ht="10.199999999999999" x14ac:dyDescent="0.2">
      <c r="A568" s="50"/>
      <c r="B568" s="57"/>
      <c r="C568" s="57"/>
      <c r="D568" s="52"/>
      <c r="E568" s="50"/>
      <c r="F568" s="50"/>
      <c r="G568" s="50"/>
      <c r="H568" s="58"/>
      <c r="I568" s="35"/>
      <c r="K568" s="37"/>
      <c r="L568" s="37"/>
      <c r="M568" s="37"/>
      <c r="N568" s="37"/>
      <c r="O568" s="37"/>
      <c r="P568" s="37"/>
      <c r="Q568" s="37"/>
      <c r="R568" s="37"/>
    </row>
    <row r="569" spans="1:18" s="36" customFormat="1" ht="10.199999999999999" x14ac:dyDescent="0.2">
      <c r="A569" s="50"/>
      <c r="B569" s="57"/>
      <c r="C569" s="57"/>
      <c r="D569" s="52"/>
      <c r="E569" s="50"/>
      <c r="F569" s="50"/>
      <c r="G569" s="50"/>
      <c r="H569" s="58"/>
      <c r="I569" s="35"/>
      <c r="K569" s="37"/>
      <c r="L569" s="37"/>
      <c r="M569" s="37"/>
      <c r="N569" s="37"/>
      <c r="O569" s="37"/>
      <c r="P569" s="37"/>
      <c r="Q569" s="37"/>
      <c r="R569" s="37"/>
    </row>
    <row r="570" spans="1:18" s="36" customFormat="1" ht="10.199999999999999" x14ac:dyDescent="0.2">
      <c r="A570" s="50"/>
      <c r="B570" s="57"/>
      <c r="C570" s="57"/>
      <c r="D570" s="52"/>
      <c r="E570" s="50"/>
      <c r="F570" s="50"/>
      <c r="G570" s="50"/>
      <c r="H570" s="58"/>
      <c r="I570" s="35"/>
      <c r="K570" s="37"/>
      <c r="L570" s="37"/>
      <c r="M570" s="37"/>
      <c r="N570" s="37"/>
      <c r="O570" s="37"/>
      <c r="P570" s="37"/>
      <c r="Q570" s="37"/>
      <c r="R570" s="37"/>
    </row>
    <row r="571" spans="1:18" s="36" customFormat="1" ht="10.199999999999999" x14ac:dyDescent="0.2">
      <c r="A571" s="50"/>
      <c r="B571" s="57"/>
      <c r="C571" s="57"/>
      <c r="D571" s="52"/>
      <c r="E571" s="50"/>
      <c r="F571" s="50"/>
      <c r="G571" s="50"/>
      <c r="H571" s="58"/>
      <c r="I571" s="35"/>
      <c r="K571" s="37"/>
      <c r="L571" s="37"/>
      <c r="M571" s="37"/>
      <c r="N571" s="37"/>
      <c r="O571" s="37"/>
      <c r="P571" s="37"/>
      <c r="Q571" s="37"/>
      <c r="R571" s="37"/>
    </row>
    <row r="572" spans="1:18" s="36" customFormat="1" ht="10.199999999999999" x14ac:dyDescent="0.2">
      <c r="A572" s="50"/>
      <c r="B572" s="57"/>
      <c r="C572" s="57"/>
      <c r="D572" s="52"/>
      <c r="E572" s="50"/>
      <c r="F572" s="50"/>
      <c r="G572" s="50"/>
      <c r="H572" s="58"/>
      <c r="I572" s="35"/>
      <c r="K572" s="37"/>
      <c r="L572" s="37"/>
      <c r="M572" s="37"/>
      <c r="N572" s="37"/>
      <c r="O572" s="37"/>
      <c r="P572" s="37"/>
      <c r="Q572" s="37"/>
      <c r="R572" s="37"/>
    </row>
    <row r="573" spans="1:18" s="36" customFormat="1" ht="10.199999999999999" x14ac:dyDescent="0.2">
      <c r="A573" s="50"/>
      <c r="B573" s="57"/>
      <c r="C573" s="57"/>
      <c r="D573" s="52"/>
      <c r="E573" s="50"/>
      <c r="F573" s="50"/>
      <c r="G573" s="50"/>
      <c r="H573" s="58"/>
      <c r="I573" s="35"/>
      <c r="K573" s="37"/>
      <c r="L573" s="37"/>
      <c r="M573" s="37"/>
      <c r="N573" s="37"/>
      <c r="O573" s="37"/>
      <c r="P573" s="37"/>
      <c r="Q573" s="37"/>
      <c r="R573" s="37"/>
    </row>
    <row r="574" spans="1:18" s="36" customFormat="1" ht="10.199999999999999" x14ac:dyDescent="0.2">
      <c r="A574" s="50"/>
      <c r="B574" s="57"/>
      <c r="C574" s="57"/>
      <c r="D574" s="52"/>
      <c r="E574" s="50"/>
      <c r="F574" s="50"/>
      <c r="G574" s="50"/>
      <c r="H574" s="58"/>
      <c r="I574" s="35"/>
      <c r="K574" s="37"/>
      <c r="L574" s="37"/>
      <c r="M574" s="37"/>
      <c r="N574" s="37"/>
      <c r="O574" s="37"/>
      <c r="P574" s="37"/>
      <c r="Q574" s="37"/>
      <c r="R574" s="37"/>
    </row>
    <row r="575" spans="1:18" s="36" customFormat="1" ht="10.199999999999999" x14ac:dyDescent="0.2">
      <c r="A575" s="50"/>
      <c r="B575" s="57"/>
      <c r="C575" s="57"/>
      <c r="D575" s="52"/>
      <c r="E575" s="50"/>
      <c r="F575" s="50"/>
      <c r="G575" s="50"/>
      <c r="H575" s="58"/>
      <c r="I575" s="35"/>
      <c r="K575" s="37"/>
      <c r="L575" s="37"/>
      <c r="M575" s="37"/>
      <c r="N575" s="37"/>
      <c r="O575" s="37"/>
      <c r="P575" s="37"/>
      <c r="Q575" s="37"/>
      <c r="R575" s="37"/>
    </row>
    <row r="576" spans="1:18" s="36" customFormat="1" ht="10.199999999999999" x14ac:dyDescent="0.2">
      <c r="A576" s="50"/>
      <c r="B576" s="57"/>
      <c r="C576" s="57"/>
      <c r="D576" s="52"/>
      <c r="E576" s="50"/>
      <c r="F576" s="50"/>
      <c r="G576" s="50"/>
      <c r="H576" s="58"/>
      <c r="I576" s="35"/>
      <c r="K576" s="37"/>
      <c r="L576" s="37"/>
      <c r="M576" s="37"/>
      <c r="N576" s="37"/>
      <c r="O576" s="37"/>
      <c r="P576" s="37"/>
      <c r="Q576" s="37"/>
      <c r="R576" s="37"/>
    </row>
    <row r="577" spans="1:18" s="36" customFormat="1" ht="10.199999999999999" x14ac:dyDescent="0.2">
      <c r="A577" s="50"/>
      <c r="B577" s="57"/>
      <c r="C577" s="57"/>
      <c r="D577" s="52"/>
      <c r="E577" s="50"/>
      <c r="F577" s="50"/>
      <c r="G577" s="50"/>
      <c r="H577" s="58"/>
      <c r="I577" s="35"/>
      <c r="K577" s="37"/>
      <c r="L577" s="37"/>
      <c r="M577" s="37"/>
      <c r="N577" s="37"/>
      <c r="O577" s="37"/>
      <c r="P577" s="37"/>
      <c r="Q577" s="37"/>
      <c r="R577" s="37"/>
    </row>
    <row r="578" spans="1:18" s="36" customFormat="1" ht="10.199999999999999" x14ac:dyDescent="0.2">
      <c r="A578" s="50"/>
      <c r="B578" s="57"/>
      <c r="C578" s="57"/>
      <c r="D578" s="52"/>
      <c r="E578" s="50"/>
      <c r="F578" s="50"/>
      <c r="G578" s="50"/>
      <c r="H578" s="58"/>
      <c r="I578" s="35"/>
      <c r="K578" s="37"/>
      <c r="L578" s="37"/>
      <c r="M578" s="37"/>
      <c r="N578" s="37"/>
      <c r="O578" s="37"/>
      <c r="P578" s="37"/>
      <c r="Q578" s="37"/>
      <c r="R578" s="37"/>
    </row>
    <row r="579" spans="1:18" s="36" customFormat="1" ht="10.199999999999999" x14ac:dyDescent="0.2">
      <c r="A579" s="50"/>
      <c r="B579" s="57"/>
      <c r="C579" s="57"/>
      <c r="D579" s="52"/>
      <c r="E579" s="50"/>
      <c r="F579" s="50"/>
      <c r="G579" s="50"/>
      <c r="H579" s="58"/>
      <c r="I579" s="35"/>
      <c r="K579" s="37"/>
      <c r="L579" s="37"/>
      <c r="M579" s="37"/>
      <c r="N579" s="37"/>
      <c r="O579" s="37"/>
      <c r="P579" s="37"/>
      <c r="Q579" s="37"/>
      <c r="R579" s="37"/>
    </row>
    <row r="580" spans="1:18" s="36" customFormat="1" ht="10.199999999999999" x14ac:dyDescent="0.2">
      <c r="A580" s="50"/>
      <c r="B580" s="57"/>
      <c r="C580" s="57"/>
      <c r="D580" s="52"/>
      <c r="E580" s="50"/>
      <c r="F580" s="50"/>
      <c r="G580" s="50"/>
      <c r="H580" s="58"/>
      <c r="I580" s="35"/>
      <c r="K580" s="37"/>
      <c r="L580" s="37"/>
      <c r="M580" s="37"/>
      <c r="N580" s="37"/>
      <c r="O580" s="37"/>
      <c r="P580" s="37"/>
      <c r="Q580" s="37"/>
      <c r="R580" s="37"/>
    </row>
    <row r="581" spans="1:18" s="36" customFormat="1" ht="10.199999999999999" x14ac:dyDescent="0.2">
      <c r="A581" s="50"/>
      <c r="B581" s="57"/>
      <c r="C581" s="57"/>
      <c r="D581" s="52"/>
      <c r="E581" s="50"/>
      <c r="F581" s="50"/>
      <c r="G581" s="50"/>
      <c r="H581" s="58"/>
      <c r="I581" s="35"/>
      <c r="K581" s="37"/>
      <c r="L581" s="37"/>
      <c r="M581" s="37"/>
      <c r="N581" s="37"/>
      <c r="O581" s="37"/>
      <c r="P581" s="37"/>
      <c r="Q581" s="37"/>
      <c r="R581" s="37"/>
    </row>
    <row r="582" spans="1:18" s="36" customFormat="1" ht="10.199999999999999" x14ac:dyDescent="0.2">
      <c r="A582" s="50"/>
      <c r="B582" s="57"/>
      <c r="C582" s="57"/>
      <c r="D582" s="52"/>
      <c r="E582" s="50"/>
      <c r="F582" s="50"/>
      <c r="G582" s="50"/>
      <c r="H582" s="58"/>
      <c r="I582" s="35"/>
      <c r="K582" s="37"/>
      <c r="L582" s="37"/>
      <c r="M582" s="37"/>
      <c r="N582" s="37"/>
      <c r="O582" s="37"/>
      <c r="P582" s="37"/>
      <c r="Q582" s="37"/>
      <c r="R582" s="37"/>
    </row>
    <row r="583" spans="1:18" s="36" customFormat="1" ht="10.199999999999999" x14ac:dyDescent="0.2">
      <c r="A583" s="50"/>
      <c r="B583" s="57"/>
      <c r="C583" s="57"/>
      <c r="D583" s="52"/>
      <c r="E583" s="50"/>
      <c r="F583" s="50"/>
      <c r="G583" s="50"/>
      <c r="H583" s="58"/>
      <c r="I583" s="35"/>
      <c r="K583" s="37"/>
      <c r="L583" s="37"/>
      <c r="M583" s="37"/>
      <c r="N583" s="37"/>
      <c r="O583" s="37"/>
      <c r="P583" s="37"/>
      <c r="Q583" s="37"/>
      <c r="R583" s="37"/>
    </row>
    <row r="584" spans="1:18" s="36" customFormat="1" ht="10.199999999999999" x14ac:dyDescent="0.2">
      <c r="A584" s="50"/>
      <c r="B584" s="57"/>
      <c r="C584" s="57"/>
      <c r="D584" s="52"/>
      <c r="E584" s="50"/>
      <c r="F584" s="50"/>
      <c r="G584" s="50"/>
      <c r="H584" s="58"/>
      <c r="I584" s="35"/>
      <c r="K584" s="37"/>
      <c r="L584" s="37"/>
      <c r="M584" s="37"/>
      <c r="N584" s="37"/>
      <c r="O584" s="37"/>
      <c r="P584" s="37"/>
      <c r="Q584" s="37"/>
      <c r="R584" s="37"/>
    </row>
    <row r="585" spans="1:18" s="36" customFormat="1" ht="10.199999999999999" x14ac:dyDescent="0.2">
      <c r="A585" s="50"/>
      <c r="B585" s="57"/>
      <c r="C585" s="57"/>
      <c r="D585" s="52"/>
      <c r="E585" s="50"/>
      <c r="F585" s="50"/>
      <c r="G585" s="50"/>
      <c r="H585" s="58"/>
      <c r="I585" s="35"/>
      <c r="K585" s="37"/>
      <c r="L585" s="37"/>
      <c r="M585" s="37"/>
      <c r="N585" s="37"/>
      <c r="O585" s="37"/>
      <c r="P585" s="37"/>
      <c r="Q585" s="37"/>
      <c r="R585" s="37"/>
    </row>
    <row r="586" spans="1:18" s="36" customFormat="1" ht="10.199999999999999" x14ac:dyDescent="0.2">
      <c r="A586" s="50"/>
      <c r="B586" s="57"/>
      <c r="C586" s="57"/>
      <c r="D586" s="52"/>
      <c r="E586" s="50"/>
      <c r="F586" s="50"/>
      <c r="G586" s="50"/>
      <c r="H586" s="58"/>
      <c r="I586" s="35"/>
      <c r="K586" s="37"/>
      <c r="L586" s="37"/>
      <c r="M586" s="37"/>
      <c r="N586" s="37"/>
      <c r="O586" s="37"/>
      <c r="P586" s="37"/>
      <c r="Q586" s="37"/>
      <c r="R586" s="37"/>
    </row>
    <row r="587" spans="1:18" s="36" customFormat="1" ht="10.199999999999999" x14ac:dyDescent="0.2">
      <c r="A587" s="50"/>
      <c r="B587" s="57"/>
      <c r="C587" s="57"/>
      <c r="D587" s="52"/>
      <c r="E587" s="50"/>
      <c r="F587" s="50"/>
      <c r="G587" s="50"/>
      <c r="H587" s="58"/>
      <c r="I587" s="35"/>
      <c r="K587" s="37"/>
      <c r="L587" s="37"/>
      <c r="M587" s="37"/>
      <c r="N587" s="37"/>
      <c r="O587" s="37"/>
      <c r="P587" s="37"/>
      <c r="Q587" s="37"/>
      <c r="R587" s="37"/>
    </row>
    <row r="588" spans="1:18" s="36" customFormat="1" ht="10.199999999999999" x14ac:dyDescent="0.2">
      <c r="A588" s="50"/>
      <c r="B588" s="57"/>
      <c r="C588" s="57"/>
      <c r="D588" s="52"/>
      <c r="E588" s="50"/>
      <c r="F588" s="50"/>
      <c r="G588" s="50"/>
      <c r="H588" s="58"/>
      <c r="I588" s="35"/>
      <c r="K588" s="37"/>
      <c r="L588" s="37"/>
      <c r="M588" s="37"/>
      <c r="N588" s="37"/>
      <c r="O588" s="37"/>
      <c r="P588" s="37"/>
      <c r="Q588" s="37"/>
      <c r="R588" s="37"/>
    </row>
    <row r="589" spans="1:18" s="36" customFormat="1" ht="10.199999999999999" x14ac:dyDescent="0.2">
      <c r="A589" s="50"/>
      <c r="B589" s="57"/>
      <c r="C589" s="57"/>
      <c r="D589" s="52"/>
      <c r="E589" s="50"/>
      <c r="F589" s="50"/>
      <c r="G589" s="50"/>
      <c r="H589" s="58"/>
      <c r="I589" s="35"/>
      <c r="K589" s="37"/>
      <c r="L589" s="37"/>
      <c r="M589" s="37"/>
      <c r="N589" s="37"/>
      <c r="O589" s="37"/>
      <c r="P589" s="37"/>
      <c r="Q589" s="37"/>
      <c r="R589" s="37"/>
    </row>
    <row r="590" spans="1:18" s="36" customFormat="1" ht="10.199999999999999" x14ac:dyDescent="0.2">
      <c r="A590" s="50"/>
      <c r="B590" s="57"/>
      <c r="C590" s="57"/>
      <c r="D590" s="52"/>
      <c r="E590" s="50"/>
      <c r="F590" s="50"/>
      <c r="G590" s="50"/>
      <c r="H590" s="58"/>
      <c r="I590" s="35"/>
      <c r="K590" s="37"/>
      <c r="L590" s="37"/>
      <c r="M590" s="37"/>
      <c r="N590" s="37"/>
      <c r="O590" s="37"/>
      <c r="P590" s="37"/>
      <c r="Q590" s="37"/>
      <c r="R590" s="37"/>
    </row>
    <row r="591" spans="1:18" s="36" customFormat="1" ht="10.199999999999999" x14ac:dyDescent="0.2">
      <c r="A591" s="50"/>
      <c r="B591" s="57"/>
      <c r="C591" s="57"/>
      <c r="D591" s="52"/>
      <c r="E591" s="50"/>
      <c r="F591" s="50"/>
      <c r="G591" s="50"/>
      <c r="H591" s="58"/>
      <c r="I591" s="35"/>
      <c r="K591" s="37"/>
      <c r="L591" s="37"/>
      <c r="M591" s="37"/>
      <c r="N591" s="37"/>
      <c r="O591" s="37"/>
      <c r="P591" s="37"/>
      <c r="Q591" s="37"/>
      <c r="R591" s="37"/>
    </row>
    <row r="592" spans="1:18" s="36" customFormat="1" ht="10.199999999999999" x14ac:dyDescent="0.2">
      <c r="A592" s="50"/>
      <c r="B592" s="57"/>
      <c r="C592" s="57"/>
      <c r="D592" s="52"/>
      <c r="E592" s="50"/>
      <c r="F592" s="50"/>
      <c r="G592" s="50"/>
      <c r="H592" s="58"/>
      <c r="I592" s="35"/>
      <c r="K592" s="37"/>
      <c r="L592" s="37"/>
      <c r="M592" s="37"/>
      <c r="N592" s="37"/>
      <c r="O592" s="37"/>
      <c r="P592" s="37"/>
      <c r="Q592" s="37"/>
      <c r="R592" s="37"/>
    </row>
    <row r="593" spans="1:18" s="36" customFormat="1" ht="10.199999999999999" x14ac:dyDescent="0.2">
      <c r="A593" s="50"/>
      <c r="B593" s="57"/>
      <c r="C593" s="57"/>
      <c r="D593" s="52"/>
      <c r="E593" s="50"/>
      <c r="F593" s="50"/>
      <c r="G593" s="50"/>
      <c r="H593" s="58"/>
      <c r="I593" s="35"/>
      <c r="K593" s="37"/>
      <c r="L593" s="37"/>
      <c r="M593" s="37"/>
      <c r="N593" s="37"/>
      <c r="O593" s="37"/>
      <c r="P593" s="37"/>
      <c r="Q593" s="37"/>
      <c r="R593" s="37"/>
    </row>
    <row r="594" spans="1:18" s="36" customFormat="1" ht="10.199999999999999" x14ac:dyDescent="0.2">
      <c r="A594" s="50"/>
      <c r="B594" s="57"/>
      <c r="C594" s="57"/>
      <c r="D594" s="52"/>
      <c r="E594" s="50"/>
      <c r="F594" s="50"/>
      <c r="G594" s="50"/>
      <c r="H594" s="58"/>
      <c r="I594" s="35"/>
      <c r="K594" s="37"/>
      <c r="L594" s="37"/>
      <c r="M594" s="37"/>
      <c r="N594" s="37"/>
      <c r="O594" s="37"/>
      <c r="P594" s="37"/>
      <c r="Q594" s="37"/>
      <c r="R594" s="37"/>
    </row>
    <row r="595" spans="1:18" s="36" customFormat="1" ht="10.199999999999999" x14ac:dyDescent="0.2">
      <c r="A595" s="50"/>
      <c r="B595" s="57"/>
      <c r="C595" s="57"/>
      <c r="D595" s="52"/>
      <c r="E595" s="50"/>
      <c r="F595" s="50"/>
      <c r="G595" s="50"/>
      <c r="H595" s="58"/>
      <c r="I595" s="35"/>
      <c r="K595" s="37"/>
      <c r="L595" s="37"/>
      <c r="M595" s="37"/>
      <c r="N595" s="37"/>
      <c r="O595" s="37"/>
      <c r="P595" s="37"/>
      <c r="Q595" s="37"/>
      <c r="R595" s="37"/>
    </row>
    <row r="596" spans="1:18" s="36" customFormat="1" ht="10.199999999999999" x14ac:dyDescent="0.2">
      <c r="A596" s="50"/>
      <c r="B596" s="57"/>
      <c r="C596" s="57"/>
      <c r="D596" s="52"/>
      <c r="E596" s="50"/>
      <c r="F596" s="50"/>
      <c r="G596" s="50"/>
      <c r="H596" s="58"/>
      <c r="I596" s="35"/>
      <c r="K596" s="37"/>
      <c r="L596" s="37"/>
      <c r="M596" s="37"/>
      <c r="N596" s="37"/>
      <c r="O596" s="37"/>
      <c r="P596" s="37"/>
      <c r="Q596" s="37"/>
      <c r="R596" s="37"/>
    </row>
    <row r="597" spans="1:18" s="36" customFormat="1" ht="10.199999999999999" x14ac:dyDescent="0.2">
      <c r="A597" s="50"/>
      <c r="B597" s="57"/>
      <c r="C597" s="57"/>
      <c r="D597" s="52"/>
      <c r="E597" s="50"/>
      <c r="F597" s="50"/>
      <c r="G597" s="50"/>
      <c r="H597" s="58"/>
      <c r="I597" s="35"/>
      <c r="K597" s="37"/>
      <c r="L597" s="37"/>
      <c r="M597" s="37"/>
      <c r="N597" s="37"/>
      <c r="O597" s="37"/>
      <c r="P597" s="37"/>
      <c r="Q597" s="37"/>
      <c r="R597" s="37"/>
    </row>
    <row r="598" spans="1:18" s="36" customFormat="1" ht="10.199999999999999" x14ac:dyDescent="0.2">
      <c r="A598" s="50"/>
      <c r="B598" s="57"/>
      <c r="C598" s="57"/>
      <c r="D598" s="52"/>
      <c r="E598" s="50"/>
      <c r="F598" s="50"/>
      <c r="G598" s="50"/>
      <c r="H598" s="58"/>
      <c r="I598" s="35"/>
      <c r="K598" s="37"/>
      <c r="L598" s="37"/>
      <c r="M598" s="37"/>
      <c r="N598" s="37"/>
      <c r="O598" s="37"/>
      <c r="P598" s="37"/>
      <c r="Q598" s="37"/>
      <c r="R598" s="37"/>
    </row>
    <row r="599" spans="1:18" s="36" customFormat="1" ht="10.199999999999999" x14ac:dyDescent="0.2">
      <c r="A599" s="50"/>
      <c r="B599" s="57"/>
      <c r="C599" s="57"/>
      <c r="D599" s="52"/>
      <c r="E599" s="50"/>
      <c r="F599" s="50"/>
      <c r="G599" s="50"/>
      <c r="H599" s="58"/>
      <c r="I599" s="35"/>
      <c r="K599" s="37"/>
      <c r="L599" s="37"/>
      <c r="M599" s="37"/>
      <c r="N599" s="37"/>
      <c r="O599" s="37"/>
      <c r="P599" s="37"/>
      <c r="Q599" s="37"/>
      <c r="R599" s="37"/>
    </row>
    <row r="600" spans="1:18" s="36" customFormat="1" ht="10.199999999999999" x14ac:dyDescent="0.2">
      <c r="A600" s="50"/>
      <c r="B600" s="57"/>
      <c r="C600" s="57"/>
      <c r="D600" s="52"/>
      <c r="E600" s="50"/>
      <c r="F600" s="50"/>
      <c r="G600" s="50"/>
      <c r="H600" s="58"/>
      <c r="I600" s="35"/>
      <c r="K600" s="37"/>
      <c r="L600" s="37"/>
      <c r="M600" s="37"/>
      <c r="N600" s="37"/>
      <c r="O600" s="37"/>
      <c r="P600" s="37"/>
      <c r="Q600" s="37"/>
      <c r="R600" s="37"/>
    </row>
    <row r="601" spans="1:18" s="36" customFormat="1" ht="10.199999999999999" x14ac:dyDescent="0.2">
      <c r="A601" s="50"/>
      <c r="B601" s="57"/>
      <c r="C601" s="57"/>
      <c r="D601" s="52"/>
      <c r="E601" s="50"/>
      <c r="F601" s="50"/>
      <c r="G601" s="50"/>
      <c r="H601" s="58"/>
      <c r="I601" s="35"/>
      <c r="K601" s="37"/>
      <c r="L601" s="37"/>
      <c r="M601" s="37"/>
      <c r="N601" s="37"/>
      <c r="O601" s="37"/>
      <c r="P601" s="37"/>
      <c r="Q601" s="37"/>
      <c r="R601" s="37"/>
    </row>
    <row r="602" spans="1:18" s="36" customFormat="1" ht="10.199999999999999" x14ac:dyDescent="0.2">
      <c r="A602" s="50"/>
      <c r="B602" s="57"/>
      <c r="C602" s="57"/>
      <c r="D602" s="52"/>
      <c r="E602" s="50"/>
      <c r="F602" s="50"/>
      <c r="G602" s="50"/>
      <c r="H602" s="58"/>
      <c r="I602" s="35"/>
      <c r="K602" s="37"/>
      <c r="L602" s="37"/>
      <c r="M602" s="37"/>
      <c r="N602" s="37"/>
      <c r="O602" s="37"/>
      <c r="P602" s="37"/>
      <c r="Q602" s="37"/>
      <c r="R602" s="37"/>
    </row>
    <row r="603" spans="1:18" s="36" customFormat="1" ht="10.199999999999999" x14ac:dyDescent="0.2">
      <c r="A603" s="50"/>
      <c r="B603" s="57"/>
      <c r="C603" s="57"/>
      <c r="D603" s="52"/>
      <c r="E603" s="50"/>
      <c r="F603" s="50"/>
      <c r="G603" s="50"/>
      <c r="H603" s="58"/>
      <c r="I603" s="35"/>
      <c r="K603" s="37"/>
      <c r="L603" s="37"/>
      <c r="M603" s="37"/>
      <c r="N603" s="37"/>
      <c r="O603" s="37"/>
      <c r="P603" s="37"/>
      <c r="Q603" s="37"/>
      <c r="R603" s="37"/>
    </row>
    <row r="604" spans="1:18" s="36" customFormat="1" ht="10.199999999999999" x14ac:dyDescent="0.2">
      <c r="A604" s="50"/>
      <c r="B604" s="57"/>
      <c r="C604" s="57"/>
      <c r="D604" s="52"/>
      <c r="E604" s="50"/>
      <c r="F604" s="50"/>
      <c r="G604" s="50"/>
      <c r="H604" s="58"/>
      <c r="I604" s="35"/>
      <c r="K604" s="37"/>
      <c r="L604" s="37"/>
      <c r="M604" s="37"/>
      <c r="N604" s="37"/>
      <c r="O604" s="37"/>
      <c r="P604" s="37"/>
      <c r="Q604" s="37"/>
      <c r="R604" s="37"/>
    </row>
    <row r="605" spans="1:18" s="36" customFormat="1" ht="10.199999999999999" x14ac:dyDescent="0.2">
      <c r="A605" s="50"/>
      <c r="B605" s="57"/>
      <c r="C605" s="57"/>
      <c r="D605" s="52"/>
      <c r="E605" s="50"/>
      <c r="F605" s="50"/>
      <c r="G605" s="50"/>
      <c r="H605" s="58"/>
      <c r="I605" s="35"/>
      <c r="K605" s="37"/>
      <c r="L605" s="37"/>
      <c r="M605" s="37"/>
      <c r="N605" s="37"/>
      <c r="O605" s="37"/>
      <c r="P605" s="37"/>
      <c r="Q605" s="37"/>
      <c r="R605" s="37"/>
    </row>
    <row r="606" spans="1:18" s="36" customFormat="1" ht="10.199999999999999" x14ac:dyDescent="0.2">
      <c r="A606" s="50"/>
      <c r="B606" s="57"/>
      <c r="C606" s="57"/>
      <c r="D606" s="52"/>
      <c r="E606" s="50"/>
      <c r="F606" s="50"/>
      <c r="G606" s="50"/>
      <c r="H606" s="58"/>
      <c r="I606" s="35"/>
      <c r="K606" s="37"/>
      <c r="L606" s="37"/>
      <c r="M606" s="37"/>
      <c r="N606" s="37"/>
      <c r="O606" s="37"/>
      <c r="P606" s="37"/>
      <c r="Q606" s="37"/>
      <c r="R606" s="37"/>
    </row>
    <row r="607" spans="1:18" s="36" customFormat="1" ht="10.199999999999999" x14ac:dyDescent="0.2">
      <c r="A607" s="50"/>
      <c r="B607" s="57"/>
      <c r="C607" s="57"/>
      <c r="D607" s="52"/>
      <c r="E607" s="50"/>
      <c r="F607" s="50"/>
      <c r="G607" s="50"/>
      <c r="H607" s="58"/>
      <c r="I607" s="35"/>
      <c r="K607" s="37"/>
      <c r="L607" s="37"/>
      <c r="M607" s="37"/>
      <c r="N607" s="37"/>
      <c r="O607" s="37"/>
      <c r="P607" s="37"/>
      <c r="Q607" s="37"/>
      <c r="R607" s="37"/>
    </row>
    <row r="608" spans="1:18" s="36" customFormat="1" ht="10.199999999999999" x14ac:dyDescent="0.2">
      <c r="A608" s="50"/>
      <c r="B608" s="57"/>
      <c r="C608" s="57"/>
      <c r="D608" s="52"/>
      <c r="E608" s="50"/>
      <c r="F608" s="50"/>
      <c r="G608" s="50"/>
      <c r="H608" s="58"/>
      <c r="I608" s="35"/>
      <c r="K608" s="37"/>
      <c r="L608" s="37"/>
      <c r="M608" s="37"/>
      <c r="N608" s="37"/>
      <c r="O608" s="37"/>
      <c r="P608" s="37"/>
      <c r="Q608" s="37"/>
      <c r="R608" s="37"/>
    </row>
    <row r="609" spans="1:18" s="36" customFormat="1" ht="10.199999999999999" x14ac:dyDescent="0.2">
      <c r="A609" s="50"/>
      <c r="B609" s="57"/>
      <c r="C609" s="57"/>
      <c r="D609" s="52"/>
      <c r="E609" s="50"/>
      <c r="F609" s="50"/>
      <c r="G609" s="50"/>
      <c r="H609" s="58"/>
      <c r="I609" s="35"/>
      <c r="K609" s="37"/>
      <c r="L609" s="37"/>
      <c r="M609" s="37"/>
      <c r="N609" s="37"/>
      <c r="O609" s="37"/>
      <c r="P609" s="37"/>
      <c r="Q609" s="37"/>
      <c r="R609" s="37"/>
    </row>
    <row r="610" spans="1:18" s="36" customFormat="1" ht="10.199999999999999" x14ac:dyDescent="0.2">
      <c r="A610" s="50"/>
      <c r="B610" s="57"/>
      <c r="C610" s="57"/>
      <c r="D610" s="52"/>
      <c r="E610" s="50"/>
      <c r="F610" s="50"/>
      <c r="G610" s="50"/>
      <c r="H610" s="58"/>
      <c r="I610" s="35"/>
      <c r="K610" s="37"/>
      <c r="L610" s="37"/>
      <c r="M610" s="37"/>
      <c r="N610" s="37"/>
      <c r="O610" s="37"/>
      <c r="P610" s="37"/>
      <c r="Q610" s="37"/>
      <c r="R610" s="37"/>
    </row>
    <row r="611" spans="1:18" s="36" customFormat="1" ht="10.199999999999999" x14ac:dyDescent="0.2">
      <c r="A611" s="50"/>
      <c r="B611" s="57"/>
      <c r="C611" s="57"/>
      <c r="D611" s="52"/>
      <c r="E611" s="50"/>
      <c r="F611" s="50"/>
      <c r="G611" s="50"/>
      <c r="H611" s="58"/>
      <c r="I611" s="35"/>
      <c r="K611" s="37"/>
      <c r="L611" s="37"/>
      <c r="M611" s="37"/>
      <c r="N611" s="37"/>
      <c r="O611" s="37"/>
      <c r="P611" s="37"/>
      <c r="Q611" s="37"/>
      <c r="R611" s="37"/>
    </row>
    <row r="612" spans="1:18" s="36" customFormat="1" ht="10.199999999999999" x14ac:dyDescent="0.2">
      <c r="A612" s="50"/>
      <c r="B612" s="57"/>
      <c r="C612" s="57"/>
      <c r="D612" s="52"/>
      <c r="E612" s="50"/>
      <c r="F612" s="50"/>
      <c r="G612" s="50"/>
      <c r="H612" s="58"/>
      <c r="I612" s="35"/>
      <c r="K612" s="37"/>
      <c r="L612" s="37"/>
      <c r="M612" s="37"/>
      <c r="N612" s="37"/>
      <c r="O612" s="37"/>
      <c r="P612" s="37"/>
      <c r="Q612" s="37"/>
      <c r="R612" s="37"/>
    </row>
    <row r="613" spans="1:18" s="36" customFormat="1" ht="10.199999999999999" x14ac:dyDescent="0.2">
      <c r="A613" s="50"/>
      <c r="B613" s="57"/>
      <c r="C613" s="57"/>
      <c r="D613" s="52"/>
      <c r="E613" s="50"/>
      <c r="F613" s="50"/>
      <c r="G613" s="50"/>
      <c r="H613" s="58"/>
      <c r="I613" s="35"/>
      <c r="K613" s="37"/>
      <c r="L613" s="37"/>
      <c r="M613" s="37"/>
      <c r="N613" s="37"/>
      <c r="O613" s="37"/>
      <c r="P613" s="37"/>
      <c r="Q613" s="37"/>
      <c r="R613" s="37"/>
    </row>
    <row r="614" spans="1:18" s="36" customFormat="1" ht="10.199999999999999" x14ac:dyDescent="0.2">
      <c r="A614" s="50"/>
      <c r="B614" s="57"/>
      <c r="C614" s="57"/>
      <c r="D614" s="52"/>
      <c r="E614" s="50"/>
      <c r="F614" s="50"/>
      <c r="G614" s="50"/>
      <c r="H614" s="58"/>
      <c r="I614" s="35"/>
      <c r="K614" s="37"/>
      <c r="L614" s="37"/>
      <c r="M614" s="37"/>
      <c r="N614" s="37"/>
      <c r="O614" s="37"/>
      <c r="P614" s="37"/>
      <c r="Q614" s="37"/>
      <c r="R614" s="37"/>
    </row>
    <row r="615" spans="1:18" s="36" customFormat="1" ht="10.199999999999999" x14ac:dyDescent="0.2">
      <c r="A615" s="50"/>
      <c r="B615" s="57"/>
      <c r="C615" s="57"/>
      <c r="D615" s="52"/>
      <c r="E615" s="50"/>
      <c r="F615" s="50"/>
      <c r="G615" s="50"/>
      <c r="H615" s="58"/>
      <c r="I615" s="35"/>
      <c r="K615" s="37"/>
      <c r="L615" s="37"/>
      <c r="M615" s="37"/>
      <c r="N615" s="37"/>
      <c r="O615" s="37"/>
      <c r="P615" s="37"/>
      <c r="Q615" s="37"/>
      <c r="R615" s="37"/>
    </row>
    <row r="616" spans="1:18" s="36" customFormat="1" ht="10.199999999999999" x14ac:dyDescent="0.2">
      <c r="A616" s="50"/>
      <c r="B616" s="57"/>
      <c r="C616" s="57"/>
      <c r="D616" s="52"/>
      <c r="E616" s="50"/>
      <c r="F616" s="50"/>
      <c r="G616" s="50"/>
      <c r="H616" s="58"/>
      <c r="I616" s="35"/>
      <c r="K616" s="37"/>
      <c r="L616" s="37"/>
      <c r="M616" s="37"/>
      <c r="N616" s="37"/>
      <c r="O616" s="37"/>
      <c r="P616" s="37"/>
      <c r="Q616" s="37"/>
      <c r="R616" s="37"/>
    </row>
    <row r="617" spans="1:18" s="36" customFormat="1" ht="10.199999999999999" x14ac:dyDescent="0.2">
      <c r="A617" s="50"/>
      <c r="B617" s="57"/>
      <c r="C617" s="57"/>
      <c r="D617" s="52"/>
      <c r="E617" s="50"/>
      <c r="F617" s="50"/>
      <c r="G617" s="50"/>
      <c r="H617" s="58"/>
      <c r="I617" s="35"/>
      <c r="K617" s="37"/>
      <c r="L617" s="37"/>
      <c r="M617" s="37"/>
      <c r="N617" s="37"/>
      <c r="O617" s="37"/>
      <c r="P617" s="37"/>
      <c r="Q617" s="37"/>
      <c r="R617" s="37"/>
    </row>
    <row r="618" spans="1:18" s="36" customFormat="1" ht="10.199999999999999" x14ac:dyDescent="0.2">
      <c r="A618" s="50"/>
      <c r="B618" s="57"/>
      <c r="C618" s="57"/>
      <c r="D618" s="52"/>
      <c r="E618" s="50"/>
      <c r="F618" s="50"/>
      <c r="G618" s="50"/>
      <c r="H618" s="58"/>
      <c r="I618" s="35"/>
      <c r="K618" s="37"/>
      <c r="L618" s="37"/>
      <c r="M618" s="37"/>
      <c r="N618" s="37"/>
      <c r="O618" s="37"/>
      <c r="P618" s="37"/>
      <c r="Q618" s="37"/>
      <c r="R618" s="37"/>
    </row>
    <row r="619" spans="1:18" s="36" customFormat="1" ht="10.199999999999999" x14ac:dyDescent="0.2">
      <c r="A619" s="50"/>
      <c r="B619" s="57"/>
      <c r="C619" s="57"/>
      <c r="D619" s="52"/>
      <c r="E619" s="50"/>
      <c r="F619" s="50"/>
      <c r="G619" s="50"/>
      <c r="H619" s="58"/>
      <c r="I619" s="35"/>
      <c r="K619" s="37"/>
      <c r="L619" s="37"/>
      <c r="M619" s="37"/>
      <c r="N619" s="37"/>
      <c r="O619" s="37"/>
      <c r="P619" s="37"/>
      <c r="Q619" s="37"/>
      <c r="R619" s="37"/>
    </row>
    <row r="620" spans="1:18" s="36" customFormat="1" ht="10.199999999999999" x14ac:dyDescent="0.2">
      <c r="A620" s="50"/>
      <c r="B620" s="57"/>
      <c r="C620" s="57"/>
      <c r="D620" s="52"/>
      <c r="E620" s="50"/>
      <c r="F620" s="50"/>
      <c r="G620" s="50"/>
      <c r="H620" s="58"/>
      <c r="I620" s="35"/>
      <c r="K620" s="37"/>
      <c r="L620" s="37"/>
      <c r="M620" s="37"/>
      <c r="N620" s="37"/>
      <c r="O620" s="37"/>
      <c r="P620" s="37"/>
      <c r="Q620" s="37"/>
      <c r="R620" s="37"/>
    </row>
    <row r="621" spans="1:18" s="36" customFormat="1" ht="10.199999999999999" x14ac:dyDescent="0.2">
      <c r="A621" s="50"/>
      <c r="B621" s="57"/>
      <c r="C621" s="57"/>
      <c r="D621" s="52"/>
      <c r="E621" s="50"/>
      <c r="F621" s="50"/>
      <c r="G621" s="50"/>
      <c r="H621" s="58"/>
      <c r="I621" s="35"/>
      <c r="K621" s="37"/>
      <c r="L621" s="37"/>
      <c r="M621" s="37"/>
      <c r="N621" s="37"/>
      <c r="O621" s="37"/>
      <c r="P621" s="37"/>
      <c r="Q621" s="37"/>
      <c r="R621" s="37"/>
    </row>
    <row r="622" spans="1:18" s="36" customFormat="1" ht="10.199999999999999" x14ac:dyDescent="0.2">
      <c r="A622" s="50"/>
      <c r="B622" s="57"/>
      <c r="C622" s="57"/>
      <c r="D622" s="52"/>
      <c r="E622" s="50"/>
      <c r="F622" s="50"/>
      <c r="G622" s="50"/>
      <c r="H622" s="58"/>
      <c r="I622" s="35"/>
      <c r="K622" s="37"/>
      <c r="L622" s="37"/>
      <c r="M622" s="37"/>
      <c r="N622" s="37"/>
      <c r="O622" s="37"/>
      <c r="P622" s="37"/>
      <c r="Q622" s="37"/>
      <c r="R622" s="37"/>
    </row>
    <row r="623" spans="1:18" s="36" customFormat="1" ht="10.199999999999999" x14ac:dyDescent="0.2">
      <c r="A623" s="50"/>
      <c r="B623" s="57"/>
      <c r="C623" s="57"/>
      <c r="D623" s="52"/>
      <c r="E623" s="50"/>
      <c r="F623" s="50"/>
      <c r="G623" s="50"/>
      <c r="H623" s="58"/>
      <c r="I623" s="35"/>
      <c r="K623" s="37"/>
      <c r="L623" s="37"/>
      <c r="M623" s="37"/>
      <c r="N623" s="37"/>
      <c r="O623" s="37"/>
      <c r="P623" s="37"/>
      <c r="Q623" s="37"/>
      <c r="R623" s="37"/>
    </row>
    <row r="624" spans="1:18" s="36" customFormat="1" ht="10.199999999999999" x14ac:dyDescent="0.2">
      <c r="A624" s="50"/>
      <c r="B624" s="57"/>
      <c r="C624" s="57"/>
      <c r="D624" s="52"/>
      <c r="E624" s="50"/>
      <c r="F624" s="50"/>
      <c r="G624" s="50"/>
      <c r="H624" s="58"/>
      <c r="I624" s="35"/>
      <c r="K624" s="37"/>
      <c r="L624" s="37"/>
      <c r="M624" s="37"/>
      <c r="N624" s="37"/>
      <c r="O624" s="37"/>
      <c r="P624" s="37"/>
      <c r="Q624" s="37"/>
      <c r="R624" s="37"/>
    </row>
    <row r="625" spans="1:18" s="36" customFormat="1" ht="10.199999999999999" x14ac:dyDescent="0.2">
      <c r="A625" s="50"/>
      <c r="B625" s="57"/>
      <c r="C625" s="57"/>
      <c r="D625" s="52"/>
      <c r="E625" s="50"/>
      <c r="F625" s="50"/>
      <c r="G625" s="50"/>
      <c r="H625" s="58"/>
      <c r="I625" s="35"/>
      <c r="K625" s="37"/>
      <c r="L625" s="37"/>
      <c r="M625" s="37"/>
      <c r="N625" s="37"/>
      <c r="O625" s="37"/>
      <c r="P625" s="37"/>
      <c r="Q625" s="37"/>
      <c r="R625" s="37"/>
    </row>
    <row r="626" spans="1:18" s="36" customFormat="1" ht="10.199999999999999" x14ac:dyDescent="0.2">
      <c r="A626" s="50"/>
      <c r="B626" s="57"/>
      <c r="C626" s="57"/>
      <c r="D626" s="52"/>
      <c r="E626" s="50"/>
      <c r="F626" s="50"/>
      <c r="G626" s="50"/>
      <c r="H626" s="58"/>
      <c r="I626" s="35"/>
      <c r="K626" s="37"/>
      <c r="L626" s="37"/>
      <c r="M626" s="37"/>
      <c r="N626" s="37"/>
      <c r="O626" s="37"/>
      <c r="P626" s="37"/>
      <c r="Q626" s="37"/>
      <c r="R626" s="37"/>
    </row>
    <row r="627" spans="1:18" s="36" customFormat="1" ht="10.199999999999999" x14ac:dyDescent="0.2">
      <c r="A627" s="50"/>
      <c r="B627" s="57"/>
      <c r="C627" s="57"/>
      <c r="D627" s="52"/>
      <c r="E627" s="50"/>
      <c r="F627" s="50"/>
      <c r="G627" s="50"/>
      <c r="H627" s="58"/>
      <c r="I627" s="35"/>
      <c r="K627" s="37"/>
      <c r="L627" s="37"/>
      <c r="M627" s="37"/>
      <c r="N627" s="37"/>
      <c r="O627" s="37"/>
      <c r="P627" s="37"/>
      <c r="Q627" s="37"/>
      <c r="R627" s="37"/>
    </row>
    <row r="628" spans="1:18" s="36" customFormat="1" ht="10.199999999999999" x14ac:dyDescent="0.2">
      <c r="A628" s="50"/>
      <c r="B628" s="57"/>
      <c r="C628" s="57"/>
      <c r="D628" s="52"/>
      <c r="E628" s="50"/>
      <c r="F628" s="50"/>
      <c r="G628" s="50"/>
      <c r="H628" s="58"/>
      <c r="I628" s="35"/>
      <c r="K628" s="37"/>
      <c r="L628" s="37"/>
      <c r="M628" s="37"/>
      <c r="N628" s="37"/>
      <c r="O628" s="37"/>
      <c r="P628" s="37"/>
      <c r="Q628" s="37"/>
      <c r="R628" s="37"/>
    </row>
    <row r="629" spans="1:18" s="36" customFormat="1" ht="10.199999999999999" x14ac:dyDescent="0.2">
      <c r="A629" s="50"/>
      <c r="B629" s="57"/>
      <c r="C629" s="57"/>
      <c r="D629" s="52"/>
      <c r="E629" s="50"/>
      <c r="F629" s="50"/>
      <c r="G629" s="50"/>
      <c r="H629" s="58"/>
      <c r="I629" s="35"/>
      <c r="K629" s="37"/>
      <c r="L629" s="37"/>
      <c r="M629" s="37"/>
      <c r="N629" s="37"/>
      <c r="O629" s="37"/>
      <c r="P629" s="37"/>
      <c r="Q629" s="37"/>
      <c r="R629" s="37"/>
    </row>
    <row r="630" spans="1:18" s="36" customFormat="1" ht="10.199999999999999" x14ac:dyDescent="0.2">
      <c r="A630" s="50"/>
      <c r="B630" s="57"/>
      <c r="C630" s="57"/>
      <c r="D630" s="52"/>
      <c r="E630" s="50"/>
      <c r="F630" s="50"/>
      <c r="G630" s="50"/>
      <c r="H630" s="58"/>
      <c r="I630" s="35"/>
      <c r="K630" s="37"/>
      <c r="L630" s="37"/>
      <c r="M630" s="37"/>
      <c r="N630" s="37"/>
      <c r="O630" s="37"/>
      <c r="P630" s="37"/>
      <c r="Q630" s="37"/>
      <c r="R630" s="37"/>
    </row>
    <row r="631" spans="1:18" s="36" customFormat="1" ht="10.199999999999999" x14ac:dyDescent="0.2">
      <c r="A631" s="50"/>
      <c r="B631" s="57"/>
      <c r="C631" s="57"/>
      <c r="D631" s="52"/>
      <c r="E631" s="50"/>
      <c r="F631" s="50"/>
      <c r="G631" s="50"/>
      <c r="H631" s="58"/>
      <c r="I631" s="35"/>
      <c r="K631" s="37"/>
      <c r="L631" s="37"/>
      <c r="M631" s="37"/>
      <c r="N631" s="37"/>
      <c r="O631" s="37"/>
      <c r="P631" s="37"/>
      <c r="Q631" s="37"/>
      <c r="R631" s="37"/>
    </row>
    <row r="632" spans="1:18" s="36" customFormat="1" ht="10.199999999999999" x14ac:dyDescent="0.2">
      <c r="A632" s="50"/>
      <c r="B632" s="57"/>
      <c r="C632" s="57"/>
      <c r="D632" s="52"/>
      <c r="E632" s="50"/>
      <c r="F632" s="50"/>
      <c r="G632" s="50"/>
      <c r="H632" s="58"/>
      <c r="I632" s="35"/>
      <c r="K632" s="37"/>
      <c r="L632" s="37"/>
      <c r="M632" s="37"/>
      <c r="N632" s="37"/>
      <c r="O632" s="37"/>
      <c r="P632" s="37"/>
      <c r="Q632" s="37"/>
      <c r="R632" s="37"/>
    </row>
    <row r="633" spans="1:18" s="36" customFormat="1" ht="10.199999999999999" x14ac:dyDescent="0.2">
      <c r="A633" s="50"/>
      <c r="B633" s="57"/>
      <c r="C633" s="57"/>
      <c r="D633" s="52"/>
      <c r="E633" s="50"/>
      <c r="F633" s="50"/>
      <c r="G633" s="50"/>
      <c r="H633" s="58"/>
      <c r="I633" s="35"/>
      <c r="K633" s="37"/>
      <c r="L633" s="37"/>
      <c r="M633" s="37"/>
      <c r="N633" s="37"/>
      <c r="O633" s="37"/>
      <c r="P633" s="37"/>
      <c r="Q633" s="37"/>
      <c r="R633" s="37"/>
    </row>
    <row r="634" spans="1:18" s="36" customFormat="1" ht="10.199999999999999" x14ac:dyDescent="0.2">
      <c r="A634" s="50"/>
      <c r="B634" s="57"/>
      <c r="C634" s="57"/>
      <c r="D634" s="52"/>
      <c r="E634" s="50"/>
      <c r="F634" s="50"/>
      <c r="G634" s="50"/>
      <c r="H634" s="58"/>
      <c r="I634" s="35"/>
      <c r="K634" s="37"/>
      <c r="L634" s="37"/>
      <c r="M634" s="37"/>
      <c r="N634" s="37"/>
      <c r="O634" s="37"/>
      <c r="P634" s="37"/>
      <c r="Q634" s="37"/>
      <c r="R634" s="37"/>
    </row>
    <row r="635" spans="1:18" s="36" customFormat="1" ht="10.199999999999999" x14ac:dyDescent="0.2">
      <c r="A635" s="50"/>
      <c r="B635" s="57"/>
      <c r="C635" s="57"/>
      <c r="D635" s="52"/>
      <c r="E635" s="50"/>
      <c r="F635" s="50"/>
      <c r="G635" s="50"/>
      <c r="H635" s="58"/>
      <c r="I635" s="35"/>
      <c r="K635" s="37"/>
      <c r="L635" s="37"/>
      <c r="M635" s="37"/>
      <c r="N635" s="37"/>
      <c r="O635" s="37"/>
      <c r="P635" s="37"/>
      <c r="Q635" s="37"/>
      <c r="R635" s="37"/>
    </row>
    <row r="636" spans="1:18" s="36" customFormat="1" ht="10.199999999999999" x14ac:dyDescent="0.2">
      <c r="A636" s="50"/>
      <c r="B636" s="57"/>
      <c r="C636" s="57"/>
      <c r="D636" s="52"/>
      <c r="E636" s="50"/>
      <c r="F636" s="50"/>
      <c r="G636" s="50"/>
      <c r="H636" s="58"/>
      <c r="I636" s="35"/>
      <c r="K636" s="37"/>
      <c r="L636" s="37"/>
      <c r="M636" s="37"/>
      <c r="N636" s="37"/>
      <c r="O636" s="37"/>
      <c r="P636" s="37"/>
      <c r="Q636" s="37"/>
      <c r="R636" s="37"/>
    </row>
    <row r="637" spans="1:18" s="36" customFormat="1" ht="10.199999999999999" x14ac:dyDescent="0.2">
      <c r="A637" s="50"/>
      <c r="B637" s="57"/>
      <c r="C637" s="57"/>
      <c r="D637" s="52"/>
      <c r="E637" s="50"/>
      <c r="F637" s="50"/>
      <c r="G637" s="50"/>
      <c r="H637" s="58"/>
      <c r="I637" s="35"/>
      <c r="K637" s="37"/>
      <c r="L637" s="37"/>
      <c r="M637" s="37"/>
      <c r="N637" s="37"/>
      <c r="O637" s="37"/>
      <c r="P637" s="37"/>
      <c r="Q637" s="37"/>
      <c r="R637" s="37"/>
    </row>
    <row r="638" spans="1:18" s="36" customFormat="1" ht="10.199999999999999" x14ac:dyDescent="0.2">
      <c r="A638" s="50"/>
      <c r="B638" s="57"/>
      <c r="C638" s="57"/>
      <c r="D638" s="52"/>
      <c r="E638" s="50"/>
      <c r="F638" s="50"/>
      <c r="G638" s="50"/>
      <c r="H638" s="58"/>
      <c r="I638" s="35"/>
      <c r="K638" s="37"/>
      <c r="L638" s="37"/>
      <c r="M638" s="37"/>
      <c r="N638" s="37"/>
      <c r="O638" s="37"/>
      <c r="P638" s="37"/>
      <c r="Q638" s="37"/>
      <c r="R638" s="37"/>
    </row>
    <row r="639" spans="1:18" s="36" customFormat="1" ht="10.199999999999999" x14ac:dyDescent="0.2">
      <c r="A639" s="50"/>
      <c r="B639" s="57"/>
      <c r="C639" s="57"/>
      <c r="D639" s="52"/>
      <c r="E639" s="50"/>
      <c r="F639" s="50"/>
      <c r="G639" s="50"/>
      <c r="H639" s="58"/>
      <c r="I639" s="35"/>
      <c r="K639" s="37"/>
      <c r="L639" s="37"/>
      <c r="M639" s="37"/>
      <c r="N639" s="37"/>
      <c r="O639" s="37"/>
      <c r="P639" s="37"/>
      <c r="Q639" s="37"/>
      <c r="R639" s="37"/>
    </row>
    <row r="640" spans="1:18" s="36" customFormat="1" ht="10.199999999999999" x14ac:dyDescent="0.2">
      <c r="A640" s="50"/>
      <c r="B640" s="57"/>
      <c r="C640" s="57"/>
      <c r="D640" s="52"/>
      <c r="E640" s="50"/>
      <c r="F640" s="50"/>
      <c r="G640" s="50"/>
      <c r="H640" s="58"/>
      <c r="I640" s="35"/>
      <c r="K640" s="37"/>
      <c r="L640" s="37"/>
      <c r="M640" s="37"/>
      <c r="N640" s="37"/>
      <c r="O640" s="37"/>
      <c r="P640" s="37"/>
      <c r="Q640" s="37"/>
      <c r="R640" s="37"/>
    </row>
    <row r="641" spans="1:18" s="36" customFormat="1" ht="10.199999999999999" x14ac:dyDescent="0.2">
      <c r="A641" s="50"/>
      <c r="B641" s="57"/>
      <c r="C641" s="57"/>
      <c r="D641" s="52"/>
      <c r="E641" s="50"/>
      <c r="F641" s="50"/>
      <c r="G641" s="50"/>
      <c r="H641" s="58"/>
      <c r="I641" s="35"/>
      <c r="K641" s="37"/>
      <c r="L641" s="37"/>
      <c r="M641" s="37"/>
      <c r="N641" s="37"/>
      <c r="O641" s="37"/>
      <c r="P641" s="37"/>
      <c r="Q641" s="37"/>
      <c r="R641" s="37"/>
    </row>
    <row r="642" spans="1:18" s="36" customFormat="1" ht="10.199999999999999" x14ac:dyDescent="0.2">
      <c r="A642" s="50"/>
      <c r="B642" s="57"/>
      <c r="C642" s="57"/>
      <c r="D642" s="52"/>
      <c r="E642" s="50"/>
      <c r="F642" s="50"/>
      <c r="G642" s="50"/>
      <c r="H642" s="58"/>
      <c r="I642" s="35"/>
      <c r="K642" s="37"/>
      <c r="L642" s="37"/>
      <c r="M642" s="37"/>
      <c r="N642" s="37"/>
      <c r="O642" s="37"/>
      <c r="P642" s="37"/>
      <c r="Q642" s="37"/>
      <c r="R642" s="37"/>
    </row>
    <row r="643" spans="1:18" s="36" customFormat="1" ht="10.199999999999999" x14ac:dyDescent="0.2">
      <c r="A643" s="50"/>
      <c r="B643" s="57"/>
      <c r="C643" s="57"/>
      <c r="D643" s="52"/>
      <c r="E643" s="50"/>
      <c r="F643" s="50"/>
      <c r="G643" s="50"/>
      <c r="H643" s="58"/>
      <c r="I643" s="35"/>
      <c r="K643" s="37"/>
      <c r="L643" s="37"/>
      <c r="M643" s="37"/>
      <c r="N643" s="37"/>
      <c r="O643" s="37"/>
      <c r="P643" s="37"/>
      <c r="Q643" s="37"/>
      <c r="R643" s="37"/>
    </row>
    <row r="644" spans="1:18" s="36" customFormat="1" ht="10.199999999999999" x14ac:dyDescent="0.2">
      <c r="A644" s="50"/>
      <c r="B644" s="57"/>
      <c r="C644" s="57"/>
      <c r="D644" s="52"/>
      <c r="E644" s="50"/>
      <c r="F644" s="50"/>
      <c r="G644" s="50"/>
      <c r="H644" s="58"/>
      <c r="I644" s="35"/>
      <c r="K644" s="37"/>
      <c r="L644" s="37"/>
      <c r="M644" s="37"/>
      <c r="N644" s="37"/>
      <c r="O644" s="37"/>
      <c r="P644" s="37"/>
      <c r="Q644" s="37"/>
      <c r="R644" s="37"/>
    </row>
    <row r="645" spans="1:18" s="36" customFormat="1" ht="10.199999999999999" x14ac:dyDescent="0.2">
      <c r="A645" s="50"/>
      <c r="B645" s="57"/>
      <c r="C645" s="57"/>
      <c r="D645" s="52"/>
      <c r="E645" s="50"/>
      <c r="F645" s="50"/>
      <c r="G645" s="50"/>
      <c r="H645" s="58"/>
      <c r="I645" s="35"/>
      <c r="K645" s="37"/>
      <c r="L645" s="37"/>
      <c r="M645" s="37"/>
      <c r="N645" s="37"/>
      <c r="O645" s="37"/>
      <c r="P645" s="37"/>
      <c r="Q645" s="37"/>
      <c r="R645" s="37"/>
    </row>
    <row r="646" spans="1:18" s="36" customFormat="1" ht="10.199999999999999" x14ac:dyDescent="0.2">
      <c r="A646" s="50"/>
      <c r="B646" s="57"/>
      <c r="C646" s="57"/>
      <c r="D646" s="52"/>
      <c r="E646" s="50"/>
      <c r="F646" s="50"/>
      <c r="G646" s="50"/>
      <c r="H646" s="58"/>
      <c r="I646" s="35"/>
      <c r="K646" s="37"/>
      <c r="L646" s="37"/>
      <c r="M646" s="37"/>
      <c r="N646" s="37"/>
      <c r="O646" s="37"/>
      <c r="P646" s="37"/>
      <c r="Q646" s="37"/>
      <c r="R646" s="37"/>
    </row>
    <row r="647" spans="1:18" s="36" customFormat="1" ht="10.199999999999999" x14ac:dyDescent="0.2">
      <c r="A647" s="50"/>
      <c r="B647" s="57"/>
      <c r="C647" s="57"/>
      <c r="D647" s="52"/>
      <c r="E647" s="50"/>
      <c r="F647" s="50"/>
      <c r="G647" s="50"/>
      <c r="H647" s="58"/>
      <c r="I647" s="35"/>
      <c r="K647" s="37"/>
      <c r="L647" s="37"/>
      <c r="M647" s="37"/>
      <c r="N647" s="37"/>
      <c r="O647" s="37"/>
      <c r="P647" s="37"/>
      <c r="Q647" s="37"/>
      <c r="R647" s="37"/>
    </row>
    <row r="648" spans="1:18" s="36" customFormat="1" ht="10.199999999999999" x14ac:dyDescent="0.2">
      <c r="A648" s="50"/>
      <c r="B648" s="57"/>
      <c r="C648" s="57"/>
      <c r="D648" s="52"/>
      <c r="E648" s="50"/>
      <c r="F648" s="50"/>
      <c r="G648" s="50"/>
      <c r="H648" s="58"/>
      <c r="I648" s="35"/>
      <c r="K648" s="37"/>
      <c r="L648" s="37"/>
      <c r="M648" s="37"/>
      <c r="N648" s="37"/>
      <c r="O648" s="37"/>
      <c r="P648" s="37"/>
      <c r="Q648" s="37"/>
      <c r="R648" s="37"/>
    </row>
    <row r="649" spans="1:18" s="36" customFormat="1" ht="10.199999999999999" x14ac:dyDescent="0.2">
      <c r="A649" s="50"/>
      <c r="B649" s="57"/>
      <c r="C649" s="57"/>
      <c r="D649" s="52"/>
      <c r="E649" s="50"/>
      <c r="F649" s="50"/>
      <c r="G649" s="50"/>
      <c r="H649" s="58"/>
      <c r="I649" s="35"/>
      <c r="K649" s="37"/>
      <c r="L649" s="37"/>
      <c r="M649" s="37"/>
      <c r="N649" s="37"/>
      <c r="O649" s="37"/>
      <c r="P649" s="37"/>
      <c r="Q649" s="37"/>
      <c r="R649" s="37"/>
    </row>
    <row r="650" spans="1:18" s="36" customFormat="1" ht="10.199999999999999" x14ac:dyDescent="0.2">
      <c r="A650" s="50"/>
      <c r="B650" s="57"/>
      <c r="C650" s="57"/>
      <c r="D650" s="52"/>
      <c r="E650" s="50"/>
      <c r="F650" s="50"/>
      <c r="G650" s="50"/>
      <c r="H650" s="58"/>
      <c r="I650" s="35"/>
      <c r="K650" s="37"/>
      <c r="L650" s="37"/>
      <c r="M650" s="37"/>
      <c r="N650" s="37"/>
      <c r="O650" s="37"/>
      <c r="P650" s="37"/>
      <c r="Q650" s="37"/>
      <c r="R650" s="37"/>
    </row>
    <row r="651" spans="1:18" s="36" customFormat="1" ht="10.199999999999999" x14ac:dyDescent="0.2">
      <c r="A651" s="50"/>
      <c r="B651" s="57"/>
      <c r="C651" s="57"/>
      <c r="D651" s="52"/>
      <c r="E651" s="50"/>
      <c r="F651" s="50"/>
      <c r="G651" s="50"/>
      <c r="H651" s="58"/>
      <c r="I651" s="35"/>
      <c r="K651" s="37"/>
      <c r="L651" s="37"/>
      <c r="M651" s="37"/>
      <c r="N651" s="37"/>
      <c r="O651" s="37"/>
      <c r="P651" s="37"/>
      <c r="Q651" s="37"/>
      <c r="R651" s="37"/>
    </row>
    <row r="652" spans="1:18" s="36" customFormat="1" ht="10.199999999999999" x14ac:dyDescent="0.2">
      <c r="A652" s="50"/>
      <c r="B652" s="57"/>
      <c r="C652" s="57"/>
      <c r="D652" s="52"/>
      <c r="E652" s="50"/>
      <c r="F652" s="50"/>
      <c r="G652" s="50"/>
      <c r="H652" s="58"/>
      <c r="I652" s="35"/>
      <c r="K652" s="37"/>
      <c r="L652" s="37"/>
      <c r="M652" s="37"/>
      <c r="N652" s="37"/>
      <c r="O652" s="37"/>
      <c r="P652" s="37"/>
      <c r="Q652" s="37"/>
      <c r="R652" s="37"/>
    </row>
    <row r="653" spans="1:18" s="36" customFormat="1" ht="10.199999999999999" x14ac:dyDescent="0.2">
      <c r="A653" s="50"/>
      <c r="B653" s="57"/>
      <c r="C653" s="57"/>
      <c r="D653" s="52"/>
      <c r="E653" s="50"/>
      <c r="F653" s="50"/>
      <c r="G653" s="50"/>
      <c r="H653" s="58"/>
      <c r="I653" s="35"/>
      <c r="K653" s="37"/>
      <c r="L653" s="37"/>
      <c r="M653" s="37"/>
      <c r="N653" s="37"/>
      <c r="O653" s="37"/>
      <c r="P653" s="37"/>
      <c r="Q653" s="37"/>
      <c r="R653" s="37"/>
    </row>
    <row r="654" spans="1:18" s="36" customFormat="1" ht="10.199999999999999" x14ac:dyDescent="0.2">
      <c r="A654" s="50"/>
      <c r="B654" s="57"/>
      <c r="C654" s="57"/>
      <c r="D654" s="52"/>
      <c r="E654" s="50"/>
      <c r="F654" s="50"/>
      <c r="G654" s="50"/>
      <c r="H654" s="58"/>
      <c r="I654" s="35"/>
      <c r="K654" s="37"/>
      <c r="L654" s="37"/>
      <c r="M654" s="37"/>
      <c r="N654" s="37"/>
      <c r="O654" s="37"/>
      <c r="P654" s="37"/>
      <c r="Q654" s="37"/>
      <c r="R654" s="37"/>
    </row>
    <row r="655" spans="1:18" s="36" customFormat="1" ht="10.199999999999999" x14ac:dyDescent="0.2">
      <c r="A655" s="50"/>
      <c r="B655" s="57"/>
      <c r="C655" s="57"/>
      <c r="D655" s="52"/>
      <c r="E655" s="50"/>
      <c r="F655" s="50"/>
      <c r="G655" s="50"/>
      <c r="H655" s="58"/>
      <c r="I655" s="35"/>
      <c r="K655" s="37"/>
      <c r="L655" s="37"/>
      <c r="M655" s="37"/>
      <c r="N655" s="37"/>
      <c r="O655" s="37"/>
      <c r="P655" s="37"/>
      <c r="Q655" s="37"/>
      <c r="R655" s="37"/>
    </row>
    <row r="656" spans="1:18" s="36" customFormat="1" ht="10.199999999999999" x14ac:dyDescent="0.2">
      <c r="A656" s="50"/>
      <c r="B656" s="57"/>
      <c r="C656" s="57"/>
      <c r="D656" s="52"/>
      <c r="E656" s="50"/>
      <c r="F656" s="50"/>
      <c r="G656" s="50"/>
      <c r="H656" s="58"/>
      <c r="I656" s="35"/>
      <c r="K656" s="37"/>
      <c r="L656" s="37"/>
      <c r="M656" s="37"/>
      <c r="N656" s="37"/>
      <c r="O656" s="37"/>
      <c r="P656" s="37"/>
      <c r="Q656" s="37"/>
      <c r="R656" s="37"/>
    </row>
    <row r="657" spans="1:18" s="36" customFormat="1" ht="10.199999999999999" x14ac:dyDescent="0.2">
      <c r="A657" s="50"/>
      <c r="B657" s="57"/>
      <c r="C657" s="57"/>
      <c r="D657" s="52"/>
      <c r="E657" s="50"/>
      <c r="F657" s="50"/>
      <c r="G657" s="50"/>
      <c r="H657" s="58"/>
      <c r="I657" s="35"/>
      <c r="K657" s="37"/>
      <c r="L657" s="37"/>
      <c r="M657" s="37"/>
      <c r="N657" s="37"/>
      <c r="O657" s="37"/>
      <c r="P657" s="37"/>
      <c r="Q657" s="37"/>
      <c r="R657" s="37"/>
    </row>
    <row r="658" spans="1:18" s="36" customFormat="1" ht="10.199999999999999" x14ac:dyDescent="0.2">
      <c r="A658" s="50"/>
      <c r="B658" s="57"/>
      <c r="C658" s="57"/>
      <c r="D658" s="52"/>
      <c r="E658" s="50"/>
      <c r="F658" s="50"/>
      <c r="G658" s="50"/>
      <c r="H658" s="58"/>
      <c r="I658" s="35"/>
      <c r="K658" s="37"/>
      <c r="L658" s="37"/>
      <c r="M658" s="37"/>
      <c r="N658" s="37"/>
      <c r="O658" s="37"/>
      <c r="P658" s="37"/>
      <c r="Q658" s="37"/>
      <c r="R658" s="37"/>
    </row>
    <row r="659" spans="1:18" s="36" customFormat="1" ht="10.199999999999999" x14ac:dyDescent="0.2">
      <c r="A659" s="50"/>
      <c r="B659" s="57"/>
      <c r="C659" s="57"/>
      <c r="D659" s="52"/>
      <c r="E659" s="50"/>
      <c r="F659" s="50"/>
      <c r="G659" s="50"/>
      <c r="H659" s="58"/>
      <c r="I659" s="35"/>
      <c r="K659" s="37"/>
      <c r="L659" s="37"/>
      <c r="M659" s="37"/>
      <c r="N659" s="37"/>
      <c r="O659" s="37"/>
      <c r="P659" s="37"/>
      <c r="Q659" s="37"/>
      <c r="R659" s="37"/>
    </row>
    <row r="660" spans="1:18" s="36" customFormat="1" ht="10.199999999999999" x14ac:dyDescent="0.2">
      <c r="A660" s="50"/>
      <c r="B660" s="57"/>
      <c r="C660" s="57"/>
      <c r="D660" s="52"/>
      <c r="E660" s="50"/>
      <c r="F660" s="50"/>
      <c r="G660" s="50"/>
      <c r="H660" s="58"/>
      <c r="I660" s="35"/>
      <c r="K660" s="37"/>
      <c r="L660" s="37"/>
      <c r="M660" s="37"/>
      <c r="N660" s="37"/>
      <c r="O660" s="37"/>
      <c r="P660" s="37"/>
      <c r="Q660" s="37"/>
      <c r="R660" s="37"/>
    </row>
    <row r="661" spans="1:18" s="36" customFormat="1" ht="10.199999999999999" x14ac:dyDescent="0.2">
      <c r="A661" s="50"/>
      <c r="B661" s="57"/>
      <c r="C661" s="57"/>
      <c r="D661" s="52"/>
      <c r="E661" s="50"/>
      <c r="F661" s="50"/>
      <c r="G661" s="50"/>
      <c r="H661" s="58"/>
      <c r="I661" s="35"/>
      <c r="K661" s="37"/>
      <c r="L661" s="37"/>
      <c r="M661" s="37"/>
      <c r="N661" s="37"/>
      <c r="O661" s="37"/>
      <c r="P661" s="37"/>
      <c r="Q661" s="37"/>
      <c r="R661" s="37"/>
    </row>
    <row r="662" spans="1:18" s="36" customFormat="1" ht="10.199999999999999" x14ac:dyDescent="0.2">
      <c r="A662" s="50"/>
      <c r="B662" s="57"/>
      <c r="C662" s="57"/>
      <c r="D662" s="52"/>
      <c r="E662" s="50"/>
      <c r="F662" s="50"/>
      <c r="G662" s="50"/>
      <c r="H662" s="58"/>
      <c r="I662" s="35"/>
      <c r="K662" s="37"/>
      <c r="L662" s="37"/>
      <c r="M662" s="37"/>
      <c r="N662" s="37"/>
      <c r="O662" s="37"/>
      <c r="P662" s="37"/>
      <c r="Q662" s="37"/>
      <c r="R662" s="37"/>
    </row>
    <row r="663" spans="1:18" s="36" customFormat="1" ht="10.199999999999999" x14ac:dyDescent="0.2">
      <c r="A663" s="50"/>
      <c r="B663" s="57"/>
      <c r="C663" s="57"/>
      <c r="D663" s="52"/>
      <c r="E663" s="50"/>
      <c r="F663" s="50"/>
      <c r="G663" s="50"/>
      <c r="H663" s="58"/>
      <c r="I663" s="35"/>
      <c r="K663" s="37"/>
      <c r="L663" s="37"/>
      <c r="M663" s="37"/>
      <c r="N663" s="37"/>
      <c r="O663" s="37"/>
      <c r="P663" s="37"/>
      <c r="Q663" s="37"/>
      <c r="R663" s="37"/>
    </row>
    <row r="664" spans="1:18" s="36" customFormat="1" ht="10.199999999999999" x14ac:dyDescent="0.2">
      <c r="A664" s="50"/>
      <c r="B664" s="57"/>
      <c r="C664" s="57"/>
      <c r="D664" s="52"/>
      <c r="E664" s="50"/>
      <c r="F664" s="50"/>
      <c r="G664" s="50"/>
      <c r="H664" s="58"/>
      <c r="I664" s="35"/>
      <c r="K664" s="37"/>
      <c r="L664" s="37"/>
      <c r="M664" s="37"/>
      <c r="N664" s="37"/>
      <c r="O664" s="37"/>
      <c r="P664" s="37"/>
      <c r="Q664" s="37"/>
      <c r="R664" s="37"/>
    </row>
    <row r="665" spans="1:18" s="36" customFormat="1" ht="10.199999999999999" x14ac:dyDescent="0.2">
      <c r="A665" s="50"/>
      <c r="B665" s="57"/>
      <c r="C665" s="57"/>
      <c r="D665" s="52"/>
      <c r="E665" s="50"/>
      <c r="F665" s="50"/>
      <c r="G665" s="50"/>
      <c r="H665" s="58"/>
      <c r="I665" s="35"/>
      <c r="K665" s="37"/>
      <c r="L665" s="37"/>
      <c r="M665" s="37"/>
      <c r="N665" s="37"/>
      <c r="O665" s="37"/>
      <c r="P665" s="37"/>
      <c r="Q665" s="37"/>
      <c r="R665" s="37"/>
    </row>
    <row r="666" spans="1:18" s="36" customFormat="1" ht="10.199999999999999" x14ac:dyDescent="0.2">
      <c r="A666" s="50"/>
      <c r="B666" s="57"/>
      <c r="C666" s="57"/>
      <c r="D666" s="52"/>
      <c r="E666" s="50"/>
      <c r="F666" s="50"/>
      <c r="G666" s="50"/>
      <c r="H666" s="58"/>
      <c r="I666" s="35"/>
      <c r="K666" s="37"/>
      <c r="L666" s="37"/>
      <c r="M666" s="37"/>
      <c r="N666" s="37"/>
      <c r="O666" s="37"/>
      <c r="P666" s="37"/>
      <c r="Q666" s="37"/>
      <c r="R666" s="37"/>
    </row>
    <row r="667" spans="1:18" s="36" customFormat="1" ht="10.199999999999999" x14ac:dyDescent="0.2">
      <c r="A667" s="50"/>
      <c r="B667" s="57"/>
      <c r="C667" s="57"/>
      <c r="D667" s="52"/>
      <c r="E667" s="50"/>
      <c r="F667" s="50"/>
      <c r="G667" s="50"/>
      <c r="H667" s="58"/>
      <c r="I667" s="35"/>
      <c r="K667" s="37"/>
      <c r="L667" s="37"/>
      <c r="M667" s="37"/>
      <c r="N667" s="37"/>
      <c r="O667" s="37"/>
      <c r="P667" s="37"/>
      <c r="Q667" s="37"/>
      <c r="R667" s="37"/>
    </row>
    <row r="668" spans="1:18" s="36" customFormat="1" ht="10.199999999999999" x14ac:dyDescent="0.2">
      <c r="A668" s="50"/>
      <c r="B668" s="57"/>
      <c r="C668" s="57"/>
      <c r="D668" s="52"/>
      <c r="E668" s="50"/>
      <c r="F668" s="50"/>
      <c r="G668" s="50"/>
      <c r="H668" s="58"/>
      <c r="I668" s="35"/>
      <c r="K668" s="37"/>
      <c r="L668" s="37"/>
      <c r="M668" s="37"/>
      <c r="N668" s="37"/>
      <c r="O668" s="37"/>
      <c r="P668" s="37"/>
      <c r="Q668" s="37"/>
      <c r="R668" s="37"/>
    </row>
    <row r="669" spans="1:18" s="36" customFormat="1" ht="10.199999999999999" x14ac:dyDescent="0.2">
      <c r="A669" s="50"/>
      <c r="B669" s="57"/>
      <c r="C669" s="57"/>
      <c r="D669" s="52"/>
      <c r="E669" s="50"/>
      <c r="F669" s="50"/>
      <c r="G669" s="50"/>
      <c r="H669" s="58"/>
      <c r="I669" s="35"/>
      <c r="K669" s="37"/>
      <c r="L669" s="37"/>
      <c r="M669" s="37"/>
      <c r="N669" s="37"/>
      <c r="O669" s="37"/>
      <c r="P669" s="37"/>
      <c r="Q669" s="37"/>
      <c r="R669" s="37"/>
    </row>
    <row r="670" spans="1:18" s="36" customFormat="1" ht="10.199999999999999" x14ac:dyDescent="0.2">
      <c r="A670" s="50"/>
      <c r="B670" s="57"/>
      <c r="C670" s="57"/>
      <c r="D670" s="52"/>
      <c r="E670" s="50"/>
      <c r="F670" s="50"/>
      <c r="G670" s="50"/>
      <c r="H670" s="58"/>
      <c r="I670" s="35"/>
      <c r="K670" s="37"/>
      <c r="L670" s="37"/>
      <c r="M670" s="37"/>
      <c r="N670" s="37"/>
      <c r="O670" s="37"/>
      <c r="P670" s="37"/>
      <c r="Q670" s="37"/>
      <c r="R670" s="37"/>
    </row>
    <row r="671" spans="1:18" s="36" customFormat="1" ht="10.199999999999999" x14ac:dyDescent="0.2">
      <c r="A671" s="50"/>
      <c r="B671" s="57"/>
      <c r="C671" s="57"/>
      <c r="D671" s="52"/>
      <c r="E671" s="50"/>
      <c r="F671" s="50"/>
      <c r="G671" s="50"/>
      <c r="H671" s="58"/>
      <c r="I671" s="35"/>
      <c r="K671" s="37"/>
      <c r="L671" s="37"/>
      <c r="M671" s="37"/>
      <c r="N671" s="37"/>
      <c r="O671" s="37"/>
      <c r="P671" s="37"/>
      <c r="Q671" s="37"/>
      <c r="R671" s="37"/>
    </row>
    <row r="672" spans="1:18" s="36" customFormat="1" ht="10.199999999999999" x14ac:dyDescent="0.2">
      <c r="A672" s="50"/>
      <c r="B672" s="57"/>
      <c r="C672" s="57"/>
      <c r="D672" s="52"/>
      <c r="E672" s="50"/>
      <c r="F672" s="50"/>
      <c r="G672" s="50"/>
      <c r="H672" s="58"/>
      <c r="I672" s="35"/>
      <c r="K672" s="37"/>
      <c r="L672" s="37"/>
      <c r="M672" s="37"/>
      <c r="N672" s="37"/>
      <c r="O672" s="37"/>
      <c r="P672" s="37"/>
      <c r="Q672" s="37"/>
      <c r="R672" s="37"/>
    </row>
    <row r="673" spans="1:18" s="36" customFormat="1" ht="10.199999999999999" x14ac:dyDescent="0.2">
      <c r="A673" s="50"/>
      <c r="B673" s="57"/>
      <c r="C673" s="57"/>
      <c r="D673" s="52"/>
      <c r="E673" s="50"/>
      <c r="F673" s="50"/>
      <c r="G673" s="50"/>
      <c r="H673" s="58"/>
      <c r="I673" s="35"/>
      <c r="K673" s="37"/>
      <c r="L673" s="37"/>
      <c r="M673" s="37"/>
      <c r="N673" s="37"/>
      <c r="O673" s="37"/>
      <c r="P673" s="37"/>
      <c r="Q673" s="37"/>
      <c r="R673" s="37"/>
    </row>
    <row r="674" spans="1:18" s="36" customFormat="1" ht="10.199999999999999" x14ac:dyDescent="0.2">
      <c r="A674" s="50"/>
      <c r="B674" s="57"/>
      <c r="C674" s="57"/>
      <c r="D674" s="52"/>
      <c r="E674" s="50"/>
      <c r="F674" s="50"/>
      <c r="G674" s="50"/>
      <c r="H674" s="58"/>
      <c r="I674" s="35"/>
      <c r="K674" s="37"/>
      <c r="L674" s="37"/>
      <c r="M674" s="37"/>
      <c r="N674" s="37"/>
      <c r="O674" s="37"/>
      <c r="P674" s="37"/>
      <c r="Q674" s="37"/>
      <c r="R674" s="37"/>
    </row>
    <row r="675" spans="1:18" s="36" customFormat="1" ht="10.199999999999999" x14ac:dyDescent="0.2">
      <c r="A675" s="50"/>
      <c r="B675" s="57"/>
      <c r="C675" s="57"/>
      <c r="D675" s="52"/>
      <c r="E675" s="50"/>
      <c r="F675" s="50"/>
      <c r="G675" s="50"/>
      <c r="H675" s="58"/>
      <c r="I675" s="35"/>
      <c r="K675" s="37"/>
      <c r="L675" s="37"/>
      <c r="M675" s="37"/>
      <c r="N675" s="37"/>
      <c r="O675" s="37"/>
      <c r="P675" s="37"/>
      <c r="Q675" s="37"/>
      <c r="R675" s="37"/>
    </row>
    <row r="676" spans="1:18" s="36" customFormat="1" ht="10.199999999999999" x14ac:dyDescent="0.2">
      <c r="A676" s="50"/>
      <c r="B676" s="57"/>
      <c r="C676" s="57"/>
      <c r="D676" s="52"/>
      <c r="E676" s="50"/>
      <c r="F676" s="50"/>
      <c r="G676" s="50"/>
      <c r="H676" s="58"/>
      <c r="I676" s="35"/>
      <c r="K676" s="37"/>
      <c r="L676" s="37"/>
      <c r="M676" s="37"/>
      <c r="N676" s="37"/>
      <c r="O676" s="37"/>
      <c r="P676" s="37"/>
      <c r="Q676" s="37"/>
      <c r="R676" s="37"/>
    </row>
    <row r="677" spans="1:18" s="36" customFormat="1" ht="10.199999999999999" x14ac:dyDescent="0.2">
      <c r="A677" s="50"/>
      <c r="B677" s="57"/>
      <c r="C677" s="57"/>
      <c r="D677" s="52"/>
      <c r="E677" s="50"/>
      <c r="F677" s="50"/>
      <c r="G677" s="50"/>
      <c r="H677" s="58"/>
      <c r="I677" s="35"/>
      <c r="K677" s="37"/>
      <c r="L677" s="37"/>
      <c r="M677" s="37"/>
      <c r="N677" s="37"/>
      <c r="O677" s="37"/>
      <c r="P677" s="37"/>
      <c r="Q677" s="37"/>
      <c r="R677" s="37"/>
    </row>
    <row r="678" spans="1:18" s="36" customFormat="1" ht="10.199999999999999" x14ac:dyDescent="0.2">
      <c r="A678" s="50"/>
      <c r="B678" s="57"/>
      <c r="C678" s="57"/>
      <c r="D678" s="52"/>
      <c r="E678" s="50"/>
      <c r="F678" s="50"/>
      <c r="G678" s="50"/>
      <c r="H678" s="58"/>
      <c r="I678" s="35"/>
      <c r="K678" s="37"/>
      <c r="L678" s="37"/>
      <c r="M678" s="37"/>
      <c r="N678" s="37"/>
      <c r="O678" s="37"/>
      <c r="P678" s="37"/>
      <c r="Q678" s="37"/>
      <c r="R678" s="37"/>
    </row>
    <row r="679" spans="1:18" s="36" customFormat="1" ht="10.199999999999999" x14ac:dyDescent="0.2">
      <c r="A679" s="50"/>
      <c r="B679" s="57"/>
      <c r="C679" s="57"/>
      <c r="D679" s="52"/>
      <c r="E679" s="50"/>
      <c r="F679" s="50"/>
      <c r="G679" s="50"/>
      <c r="H679" s="58"/>
      <c r="I679" s="35"/>
      <c r="K679" s="37"/>
      <c r="L679" s="37"/>
      <c r="M679" s="37"/>
      <c r="N679" s="37"/>
      <c r="O679" s="37"/>
      <c r="P679" s="37"/>
      <c r="Q679" s="37"/>
      <c r="R679" s="37"/>
    </row>
    <row r="680" spans="1:18" s="36" customFormat="1" ht="10.199999999999999" x14ac:dyDescent="0.2">
      <c r="A680" s="50"/>
      <c r="B680" s="57"/>
      <c r="C680" s="57"/>
      <c r="D680" s="52"/>
      <c r="E680" s="50"/>
      <c r="F680" s="50"/>
      <c r="G680" s="50"/>
      <c r="H680" s="58"/>
      <c r="I680" s="35"/>
      <c r="K680" s="37"/>
      <c r="L680" s="37"/>
      <c r="M680" s="37"/>
      <c r="N680" s="37"/>
      <c r="O680" s="37"/>
      <c r="P680" s="37"/>
      <c r="Q680" s="37"/>
      <c r="R680" s="37"/>
    </row>
    <row r="681" spans="1:18" s="36" customFormat="1" ht="10.199999999999999" x14ac:dyDescent="0.2">
      <c r="A681" s="50"/>
      <c r="B681" s="57"/>
      <c r="C681" s="57"/>
      <c r="D681" s="52"/>
      <c r="E681" s="50"/>
      <c r="F681" s="50"/>
      <c r="G681" s="50"/>
      <c r="H681" s="58"/>
      <c r="I681" s="35"/>
      <c r="K681" s="37"/>
      <c r="L681" s="37"/>
      <c r="M681" s="37"/>
      <c r="N681" s="37"/>
      <c r="O681" s="37"/>
      <c r="P681" s="37"/>
      <c r="Q681" s="37"/>
      <c r="R681" s="37"/>
    </row>
    <row r="682" spans="1:18" s="36" customFormat="1" ht="10.199999999999999" x14ac:dyDescent="0.2">
      <c r="A682" s="50"/>
      <c r="B682" s="57"/>
      <c r="C682" s="57"/>
      <c r="D682" s="52"/>
      <c r="E682" s="50"/>
      <c r="F682" s="50"/>
      <c r="G682" s="50"/>
      <c r="H682" s="58"/>
      <c r="I682" s="35"/>
      <c r="K682" s="37"/>
      <c r="L682" s="37"/>
      <c r="M682" s="37"/>
      <c r="N682" s="37"/>
      <c r="O682" s="37"/>
      <c r="P682" s="37"/>
      <c r="Q682" s="37"/>
      <c r="R682" s="37"/>
    </row>
    <row r="683" spans="1:18" s="36" customFormat="1" ht="10.199999999999999" x14ac:dyDescent="0.2">
      <c r="A683" s="50"/>
      <c r="B683" s="57"/>
      <c r="C683" s="57"/>
      <c r="D683" s="52"/>
      <c r="E683" s="50"/>
      <c r="F683" s="50"/>
      <c r="G683" s="50"/>
      <c r="H683" s="58"/>
      <c r="I683" s="35"/>
      <c r="K683" s="37"/>
      <c r="L683" s="37"/>
      <c r="M683" s="37"/>
      <c r="N683" s="37"/>
      <c r="O683" s="37"/>
      <c r="P683" s="37"/>
      <c r="Q683" s="37"/>
      <c r="R683" s="37"/>
    </row>
    <row r="684" spans="1:18" s="36" customFormat="1" ht="10.199999999999999" x14ac:dyDescent="0.2">
      <c r="A684" s="50"/>
      <c r="B684" s="57"/>
      <c r="C684" s="57"/>
      <c r="D684" s="52"/>
      <c r="E684" s="50"/>
      <c r="F684" s="50"/>
      <c r="G684" s="50"/>
      <c r="H684" s="58"/>
      <c r="I684" s="35"/>
      <c r="K684" s="37"/>
      <c r="L684" s="37"/>
      <c r="M684" s="37"/>
      <c r="N684" s="37"/>
      <c r="O684" s="37"/>
      <c r="P684" s="37"/>
      <c r="Q684" s="37"/>
      <c r="R684" s="37"/>
    </row>
    <row r="685" spans="1:18" s="36" customFormat="1" ht="10.199999999999999" x14ac:dyDescent="0.2">
      <c r="A685" s="50"/>
      <c r="B685" s="57"/>
      <c r="C685" s="57"/>
      <c r="D685" s="52"/>
      <c r="E685" s="50"/>
      <c r="F685" s="50"/>
      <c r="G685" s="50"/>
      <c r="H685" s="58"/>
      <c r="I685" s="35"/>
      <c r="K685" s="37"/>
      <c r="L685" s="37"/>
      <c r="M685" s="37"/>
      <c r="N685" s="37"/>
      <c r="O685" s="37"/>
      <c r="P685" s="37"/>
      <c r="Q685" s="37"/>
      <c r="R685" s="37"/>
    </row>
    <row r="686" spans="1:18" s="36" customFormat="1" ht="10.199999999999999" x14ac:dyDescent="0.2">
      <c r="A686" s="50"/>
      <c r="B686" s="57"/>
      <c r="C686" s="57"/>
      <c r="D686" s="52"/>
      <c r="E686" s="50"/>
      <c r="F686" s="50"/>
      <c r="G686" s="50"/>
      <c r="H686" s="58"/>
      <c r="I686" s="35"/>
      <c r="K686" s="37"/>
      <c r="L686" s="37"/>
      <c r="M686" s="37"/>
      <c r="N686" s="37"/>
      <c r="O686" s="37"/>
      <c r="P686" s="37"/>
      <c r="Q686" s="37"/>
      <c r="R686" s="37"/>
    </row>
    <row r="687" spans="1:18" s="36" customFormat="1" ht="10.199999999999999" x14ac:dyDescent="0.2">
      <c r="A687" s="50"/>
      <c r="B687" s="57"/>
      <c r="C687" s="57"/>
      <c r="D687" s="52"/>
      <c r="E687" s="50"/>
      <c r="F687" s="50"/>
      <c r="G687" s="50"/>
      <c r="H687" s="58"/>
      <c r="I687" s="35"/>
      <c r="K687" s="37"/>
      <c r="L687" s="37"/>
      <c r="M687" s="37"/>
      <c r="N687" s="37"/>
      <c r="O687" s="37"/>
      <c r="P687" s="37"/>
      <c r="Q687" s="37"/>
      <c r="R687" s="37"/>
    </row>
    <row r="688" spans="1:18" s="36" customFormat="1" ht="10.199999999999999" x14ac:dyDescent="0.2">
      <c r="A688" s="50"/>
      <c r="B688" s="57"/>
      <c r="C688" s="57"/>
      <c r="D688" s="52"/>
      <c r="E688" s="50"/>
      <c r="F688" s="50"/>
      <c r="G688" s="50"/>
      <c r="H688" s="58"/>
      <c r="I688" s="35"/>
      <c r="K688" s="37"/>
      <c r="L688" s="37"/>
      <c r="M688" s="37"/>
      <c r="N688" s="37"/>
      <c r="O688" s="37"/>
      <c r="P688" s="37"/>
      <c r="Q688" s="37"/>
      <c r="R688" s="37"/>
    </row>
    <row r="689" spans="1:18" s="36" customFormat="1" ht="10.199999999999999" x14ac:dyDescent="0.2">
      <c r="A689" s="50"/>
      <c r="B689" s="57"/>
      <c r="C689" s="57"/>
      <c r="D689" s="52"/>
      <c r="E689" s="50"/>
      <c r="F689" s="50"/>
      <c r="G689" s="50"/>
      <c r="H689" s="58"/>
      <c r="I689" s="35"/>
      <c r="K689" s="37"/>
      <c r="L689" s="37"/>
      <c r="M689" s="37"/>
      <c r="N689" s="37"/>
      <c r="O689" s="37"/>
      <c r="P689" s="37"/>
      <c r="Q689" s="37"/>
      <c r="R689" s="37"/>
    </row>
    <row r="690" spans="1:18" s="36" customFormat="1" ht="10.199999999999999" x14ac:dyDescent="0.2">
      <c r="A690" s="50"/>
      <c r="B690" s="57"/>
      <c r="C690" s="57"/>
      <c r="D690" s="52"/>
      <c r="E690" s="50"/>
      <c r="F690" s="50"/>
      <c r="G690" s="50"/>
      <c r="H690" s="58"/>
      <c r="I690" s="35"/>
      <c r="K690" s="37"/>
      <c r="L690" s="37"/>
      <c r="M690" s="37"/>
      <c r="N690" s="37"/>
      <c r="O690" s="37"/>
      <c r="P690" s="37"/>
      <c r="Q690" s="37"/>
      <c r="R690" s="37"/>
    </row>
    <row r="691" spans="1:18" s="36" customFormat="1" ht="10.199999999999999" x14ac:dyDescent="0.2">
      <c r="A691" s="50"/>
      <c r="B691" s="57"/>
      <c r="C691" s="57"/>
      <c r="D691" s="52"/>
      <c r="E691" s="50"/>
      <c r="F691" s="50"/>
      <c r="G691" s="50"/>
      <c r="H691" s="58"/>
      <c r="I691" s="35"/>
      <c r="K691" s="37"/>
      <c r="L691" s="37"/>
      <c r="M691" s="37"/>
      <c r="N691" s="37"/>
      <c r="O691" s="37"/>
      <c r="P691" s="37"/>
      <c r="Q691" s="37"/>
      <c r="R691" s="37"/>
    </row>
    <row r="692" spans="1:18" s="36" customFormat="1" ht="10.199999999999999" x14ac:dyDescent="0.2">
      <c r="A692" s="50"/>
      <c r="B692" s="57"/>
      <c r="C692" s="57"/>
      <c r="D692" s="52"/>
      <c r="E692" s="50"/>
      <c r="F692" s="50"/>
      <c r="G692" s="50"/>
      <c r="H692" s="58"/>
      <c r="I692" s="35"/>
      <c r="K692" s="37"/>
      <c r="L692" s="37"/>
      <c r="M692" s="37"/>
      <c r="N692" s="37"/>
      <c r="O692" s="37"/>
      <c r="P692" s="37"/>
      <c r="Q692" s="37"/>
      <c r="R692" s="37"/>
    </row>
    <row r="693" spans="1:18" s="36" customFormat="1" ht="10.199999999999999" x14ac:dyDescent="0.2">
      <c r="A693" s="50"/>
      <c r="B693" s="57"/>
      <c r="C693" s="57"/>
      <c r="D693" s="52"/>
      <c r="E693" s="50"/>
      <c r="F693" s="50"/>
      <c r="G693" s="50"/>
      <c r="H693" s="58"/>
      <c r="I693" s="35"/>
      <c r="K693" s="37"/>
      <c r="L693" s="37"/>
      <c r="M693" s="37"/>
      <c r="N693" s="37"/>
      <c r="O693" s="37"/>
      <c r="P693" s="37"/>
      <c r="Q693" s="37"/>
      <c r="R693" s="37"/>
    </row>
    <row r="694" spans="1:18" s="36" customFormat="1" ht="10.199999999999999" x14ac:dyDescent="0.2">
      <c r="A694" s="50"/>
      <c r="B694" s="57"/>
      <c r="C694" s="57"/>
      <c r="D694" s="52"/>
      <c r="E694" s="50"/>
      <c r="F694" s="50"/>
      <c r="G694" s="50"/>
      <c r="H694" s="58"/>
      <c r="I694" s="35"/>
      <c r="K694" s="37"/>
      <c r="L694" s="37"/>
      <c r="M694" s="37"/>
      <c r="N694" s="37"/>
      <c r="O694" s="37"/>
      <c r="P694" s="37"/>
      <c r="Q694" s="37"/>
      <c r="R694" s="37"/>
    </row>
    <row r="695" spans="1:18" s="36" customFormat="1" ht="10.199999999999999" x14ac:dyDescent="0.2">
      <c r="A695" s="50"/>
      <c r="B695" s="57"/>
      <c r="C695" s="57"/>
      <c r="D695" s="52"/>
      <c r="E695" s="50"/>
      <c r="F695" s="50"/>
      <c r="G695" s="50"/>
      <c r="H695" s="58"/>
      <c r="I695" s="35"/>
      <c r="K695" s="37"/>
      <c r="L695" s="37"/>
      <c r="M695" s="37"/>
      <c r="N695" s="37"/>
      <c r="O695" s="37"/>
      <c r="P695" s="37"/>
      <c r="Q695" s="37"/>
      <c r="R695" s="37"/>
    </row>
    <row r="696" spans="1:18" s="36" customFormat="1" ht="10.199999999999999" x14ac:dyDescent="0.2">
      <c r="A696" s="50"/>
      <c r="B696" s="57"/>
      <c r="C696" s="57"/>
      <c r="D696" s="52"/>
      <c r="E696" s="50"/>
      <c r="F696" s="50"/>
      <c r="G696" s="50"/>
      <c r="H696" s="58"/>
      <c r="I696" s="35"/>
      <c r="K696" s="37"/>
      <c r="L696" s="37"/>
      <c r="M696" s="37"/>
      <c r="N696" s="37"/>
      <c r="O696" s="37"/>
      <c r="P696" s="37"/>
      <c r="Q696" s="37"/>
      <c r="R696" s="37"/>
    </row>
    <row r="697" spans="1:18" s="36" customFormat="1" ht="10.199999999999999" x14ac:dyDescent="0.2">
      <c r="A697" s="50"/>
      <c r="B697" s="57"/>
      <c r="C697" s="57"/>
      <c r="D697" s="52"/>
      <c r="E697" s="50"/>
      <c r="F697" s="50"/>
      <c r="G697" s="50"/>
      <c r="H697" s="58"/>
      <c r="I697" s="35"/>
      <c r="K697" s="37"/>
      <c r="L697" s="37"/>
      <c r="M697" s="37"/>
      <c r="N697" s="37"/>
      <c r="O697" s="37"/>
      <c r="P697" s="37"/>
      <c r="Q697" s="37"/>
      <c r="R697" s="37"/>
    </row>
    <row r="698" spans="1:18" s="36" customFormat="1" ht="10.199999999999999" x14ac:dyDescent="0.2">
      <c r="A698" s="50"/>
      <c r="B698" s="57"/>
      <c r="C698" s="57"/>
      <c r="D698" s="52"/>
      <c r="E698" s="50"/>
      <c r="F698" s="50"/>
      <c r="G698" s="50"/>
      <c r="H698" s="58"/>
      <c r="I698" s="35"/>
      <c r="K698" s="37"/>
      <c r="L698" s="37"/>
      <c r="M698" s="37"/>
      <c r="N698" s="37"/>
      <c r="O698" s="37"/>
      <c r="P698" s="37"/>
      <c r="Q698" s="37"/>
      <c r="R698" s="37"/>
    </row>
    <row r="699" spans="1:18" s="36" customFormat="1" ht="10.199999999999999" x14ac:dyDescent="0.2">
      <c r="A699" s="50"/>
      <c r="B699" s="57"/>
      <c r="C699" s="57"/>
      <c r="D699" s="52"/>
      <c r="E699" s="50"/>
      <c r="F699" s="50"/>
      <c r="G699" s="50"/>
      <c r="H699" s="58"/>
      <c r="I699" s="35"/>
      <c r="K699" s="37"/>
      <c r="L699" s="37"/>
      <c r="M699" s="37"/>
      <c r="N699" s="37"/>
      <c r="O699" s="37"/>
      <c r="P699" s="37"/>
      <c r="Q699" s="37"/>
      <c r="R699" s="37"/>
    </row>
    <row r="700" spans="1:18" s="36" customFormat="1" ht="10.199999999999999" x14ac:dyDescent="0.2">
      <c r="A700" s="50"/>
      <c r="B700" s="57"/>
      <c r="C700" s="57"/>
      <c r="D700" s="52"/>
      <c r="E700" s="50"/>
      <c r="F700" s="50"/>
      <c r="G700" s="50"/>
      <c r="H700" s="58"/>
      <c r="I700" s="35"/>
      <c r="K700" s="37"/>
      <c r="L700" s="37"/>
      <c r="M700" s="37"/>
      <c r="N700" s="37"/>
      <c r="O700" s="37"/>
      <c r="P700" s="37"/>
      <c r="Q700" s="37"/>
      <c r="R700" s="37"/>
    </row>
    <row r="701" spans="1:18" s="36" customFormat="1" ht="10.199999999999999" x14ac:dyDescent="0.2">
      <c r="A701" s="50"/>
      <c r="B701" s="57"/>
      <c r="C701" s="57"/>
      <c r="D701" s="52"/>
      <c r="E701" s="50"/>
      <c r="F701" s="50"/>
      <c r="G701" s="50"/>
      <c r="H701" s="58"/>
      <c r="I701" s="35"/>
      <c r="K701" s="37"/>
      <c r="L701" s="37"/>
      <c r="M701" s="37"/>
      <c r="N701" s="37"/>
      <c r="O701" s="37"/>
      <c r="P701" s="37"/>
      <c r="Q701" s="37"/>
      <c r="R701" s="37"/>
    </row>
    <row r="702" spans="1:18" s="36" customFormat="1" ht="10.199999999999999" x14ac:dyDescent="0.2">
      <c r="A702" s="50"/>
      <c r="B702" s="57"/>
      <c r="C702" s="57"/>
      <c r="D702" s="52"/>
      <c r="E702" s="50"/>
      <c r="F702" s="50"/>
      <c r="G702" s="50"/>
      <c r="H702" s="58"/>
      <c r="I702" s="35"/>
      <c r="K702" s="37"/>
      <c r="L702" s="37"/>
      <c r="M702" s="37"/>
      <c r="N702" s="37"/>
      <c r="O702" s="37"/>
      <c r="P702" s="37"/>
      <c r="Q702" s="37"/>
      <c r="R702" s="37"/>
    </row>
    <row r="703" spans="1:18" s="36" customFormat="1" ht="10.199999999999999" x14ac:dyDescent="0.2">
      <c r="A703" s="50"/>
      <c r="B703" s="57"/>
      <c r="C703" s="57"/>
      <c r="D703" s="52"/>
      <c r="E703" s="50"/>
      <c r="F703" s="50"/>
      <c r="G703" s="50"/>
      <c r="H703" s="58"/>
      <c r="I703" s="35"/>
      <c r="K703" s="37"/>
      <c r="L703" s="37"/>
      <c r="M703" s="37"/>
      <c r="N703" s="37"/>
      <c r="O703" s="37"/>
      <c r="P703" s="37"/>
      <c r="Q703" s="37"/>
      <c r="R703" s="37"/>
    </row>
    <row r="704" spans="1:18" s="36" customFormat="1" ht="10.199999999999999" x14ac:dyDescent="0.2">
      <c r="A704" s="50"/>
      <c r="B704" s="57"/>
      <c r="C704" s="57"/>
      <c r="D704" s="52"/>
      <c r="E704" s="50"/>
      <c r="F704" s="50"/>
      <c r="G704" s="50"/>
      <c r="H704" s="58"/>
      <c r="I704" s="35"/>
      <c r="K704" s="37"/>
      <c r="L704" s="37"/>
      <c r="M704" s="37"/>
      <c r="N704" s="37"/>
      <c r="O704" s="37"/>
      <c r="P704" s="37"/>
      <c r="Q704" s="37"/>
      <c r="R704" s="37"/>
    </row>
    <row r="705" spans="1:18" s="36" customFormat="1" ht="10.199999999999999" x14ac:dyDescent="0.2">
      <c r="A705" s="50"/>
      <c r="B705" s="57"/>
      <c r="C705" s="57"/>
      <c r="D705" s="52"/>
      <c r="E705" s="50"/>
      <c r="F705" s="50"/>
      <c r="G705" s="50"/>
      <c r="H705" s="58"/>
      <c r="I705" s="35"/>
      <c r="K705" s="37"/>
      <c r="L705" s="37"/>
      <c r="M705" s="37"/>
      <c r="N705" s="37"/>
      <c r="O705" s="37"/>
      <c r="P705" s="37"/>
      <c r="Q705" s="37"/>
      <c r="R705" s="37"/>
    </row>
    <row r="706" spans="1:18" s="36" customFormat="1" ht="10.199999999999999" x14ac:dyDescent="0.2">
      <c r="A706" s="50"/>
      <c r="B706" s="57"/>
      <c r="C706" s="57"/>
      <c r="D706" s="52"/>
      <c r="E706" s="50"/>
      <c r="F706" s="50"/>
      <c r="G706" s="50"/>
      <c r="H706" s="58"/>
      <c r="I706" s="35"/>
      <c r="K706" s="37"/>
      <c r="L706" s="37"/>
      <c r="M706" s="37"/>
      <c r="N706" s="37"/>
      <c r="O706" s="37"/>
      <c r="P706" s="37"/>
      <c r="Q706" s="37"/>
      <c r="R706" s="37"/>
    </row>
    <row r="707" spans="1:18" s="36" customFormat="1" ht="10.199999999999999" x14ac:dyDescent="0.2">
      <c r="A707" s="50"/>
      <c r="B707" s="57"/>
      <c r="C707" s="57"/>
      <c r="D707" s="52"/>
      <c r="E707" s="50"/>
      <c r="F707" s="50"/>
      <c r="G707" s="50"/>
      <c r="H707" s="58"/>
      <c r="I707" s="35"/>
      <c r="K707" s="37"/>
      <c r="L707" s="37"/>
      <c r="M707" s="37"/>
      <c r="N707" s="37"/>
      <c r="O707" s="37"/>
      <c r="P707" s="37"/>
      <c r="Q707" s="37"/>
      <c r="R707" s="37"/>
    </row>
    <row r="708" spans="1:18" s="36" customFormat="1" ht="10.199999999999999" x14ac:dyDescent="0.2">
      <c r="A708" s="50"/>
      <c r="B708" s="57"/>
      <c r="C708" s="57"/>
      <c r="D708" s="52"/>
      <c r="E708" s="50"/>
      <c r="F708" s="50"/>
      <c r="G708" s="50"/>
      <c r="H708" s="58"/>
      <c r="I708" s="35"/>
      <c r="K708" s="37"/>
      <c r="L708" s="37"/>
      <c r="M708" s="37"/>
      <c r="N708" s="37"/>
      <c r="O708" s="37"/>
      <c r="P708" s="37"/>
      <c r="Q708" s="37"/>
      <c r="R708" s="37"/>
    </row>
    <row r="709" spans="1:18" s="36" customFormat="1" ht="10.199999999999999" x14ac:dyDescent="0.2">
      <c r="A709" s="50"/>
      <c r="B709" s="57"/>
      <c r="C709" s="57"/>
      <c r="D709" s="52"/>
      <c r="E709" s="50"/>
      <c r="F709" s="50"/>
      <c r="G709" s="50"/>
      <c r="H709" s="58"/>
      <c r="I709" s="35"/>
      <c r="K709" s="37"/>
      <c r="L709" s="37"/>
      <c r="M709" s="37"/>
      <c r="N709" s="37"/>
      <c r="O709" s="37"/>
      <c r="P709" s="37"/>
      <c r="Q709" s="37"/>
      <c r="R709" s="37"/>
    </row>
    <row r="710" spans="1:18" s="36" customFormat="1" ht="10.199999999999999" x14ac:dyDescent="0.2">
      <c r="A710" s="50"/>
      <c r="B710" s="57"/>
      <c r="C710" s="57"/>
      <c r="D710" s="52"/>
      <c r="E710" s="50"/>
      <c r="F710" s="50"/>
      <c r="G710" s="50"/>
      <c r="H710" s="58"/>
      <c r="I710" s="35"/>
      <c r="K710" s="37"/>
      <c r="L710" s="37"/>
      <c r="M710" s="37"/>
      <c r="N710" s="37"/>
      <c r="O710" s="37"/>
      <c r="P710" s="37"/>
      <c r="Q710" s="37"/>
      <c r="R710" s="37"/>
    </row>
    <row r="711" spans="1:18" s="36" customFormat="1" ht="10.199999999999999" x14ac:dyDescent="0.2">
      <c r="A711" s="50"/>
      <c r="B711" s="57"/>
      <c r="C711" s="57"/>
      <c r="D711" s="52"/>
      <c r="E711" s="50"/>
      <c r="F711" s="50"/>
      <c r="G711" s="50"/>
      <c r="H711" s="58"/>
      <c r="I711" s="35"/>
      <c r="K711" s="37"/>
      <c r="L711" s="37"/>
      <c r="M711" s="37"/>
      <c r="N711" s="37"/>
      <c r="O711" s="37"/>
      <c r="P711" s="37"/>
      <c r="Q711" s="37"/>
      <c r="R711" s="37"/>
    </row>
    <row r="712" spans="1:18" s="36" customFormat="1" ht="10.199999999999999" x14ac:dyDescent="0.2">
      <c r="A712" s="50"/>
      <c r="B712" s="57"/>
      <c r="C712" s="57"/>
      <c r="D712" s="52"/>
      <c r="E712" s="50"/>
      <c r="F712" s="50"/>
      <c r="G712" s="50"/>
      <c r="H712" s="58"/>
      <c r="I712" s="35"/>
      <c r="K712" s="37"/>
      <c r="L712" s="37"/>
      <c r="M712" s="37"/>
      <c r="N712" s="37"/>
      <c r="O712" s="37"/>
      <c r="P712" s="37"/>
      <c r="Q712" s="37"/>
      <c r="R712" s="37"/>
    </row>
    <row r="713" spans="1:18" s="36" customFormat="1" ht="10.199999999999999" x14ac:dyDescent="0.2">
      <c r="A713" s="50"/>
      <c r="B713" s="57"/>
      <c r="C713" s="57"/>
      <c r="D713" s="52"/>
      <c r="E713" s="50"/>
      <c r="F713" s="50"/>
      <c r="G713" s="50"/>
      <c r="H713" s="58"/>
      <c r="I713" s="35"/>
      <c r="K713" s="37"/>
      <c r="L713" s="37"/>
      <c r="M713" s="37"/>
      <c r="N713" s="37"/>
      <c r="O713" s="37"/>
      <c r="P713" s="37"/>
      <c r="Q713" s="37"/>
      <c r="R713" s="37"/>
    </row>
    <row r="714" spans="1:18" s="36" customFormat="1" ht="10.199999999999999" x14ac:dyDescent="0.2">
      <c r="A714" s="50"/>
      <c r="B714" s="57"/>
      <c r="C714" s="57"/>
      <c r="D714" s="52"/>
      <c r="E714" s="50"/>
      <c r="F714" s="50"/>
      <c r="G714" s="50"/>
      <c r="H714" s="58"/>
      <c r="I714" s="35"/>
      <c r="K714" s="37"/>
      <c r="L714" s="37"/>
      <c r="M714" s="37"/>
      <c r="N714" s="37"/>
      <c r="O714" s="37"/>
      <c r="P714" s="37"/>
      <c r="Q714" s="37"/>
      <c r="R714" s="37"/>
    </row>
    <row r="715" spans="1:18" s="36" customFormat="1" ht="10.199999999999999" x14ac:dyDescent="0.2">
      <c r="A715" s="50"/>
      <c r="B715" s="57"/>
      <c r="C715" s="57"/>
      <c r="D715" s="52"/>
      <c r="E715" s="50"/>
      <c r="F715" s="50"/>
      <c r="G715" s="50"/>
      <c r="H715" s="58"/>
      <c r="I715" s="35"/>
      <c r="K715" s="37"/>
      <c r="L715" s="37"/>
      <c r="M715" s="37"/>
      <c r="N715" s="37"/>
      <c r="O715" s="37"/>
      <c r="P715" s="37"/>
      <c r="Q715" s="37"/>
      <c r="R715" s="37"/>
    </row>
    <row r="716" spans="1:18" s="36" customFormat="1" ht="10.199999999999999" x14ac:dyDescent="0.2">
      <c r="A716" s="50"/>
      <c r="B716" s="57"/>
      <c r="C716" s="57"/>
      <c r="D716" s="52"/>
      <c r="E716" s="50"/>
      <c r="F716" s="50"/>
      <c r="G716" s="50"/>
      <c r="H716" s="58"/>
      <c r="I716" s="35"/>
      <c r="K716" s="37"/>
      <c r="L716" s="37"/>
      <c r="M716" s="37"/>
      <c r="N716" s="37"/>
      <c r="O716" s="37"/>
      <c r="P716" s="37"/>
      <c r="Q716" s="37"/>
      <c r="R716" s="37"/>
    </row>
    <row r="717" spans="1:18" s="36" customFormat="1" ht="10.199999999999999" x14ac:dyDescent="0.2">
      <c r="A717" s="50"/>
      <c r="B717" s="57"/>
      <c r="C717" s="57"/>
      <c r="D717" s="52"/>
      <c r="E717" s="50"/>
      <c r="F717" s="50"/>
      <c r="G717" s="50"/>
      <c r="H717" s="58"/>
      <c r="I717" s="35"/>
      <c r="K717" s="37"/>
      <c r="L717" s="37"/>
      <c r="M717" s="37"/>
      <c r="N717" s="37"/>
      <c r="O717" s="37"/>
      <c r="P717" s="37"/>
      <c r="Q717" s="37"/>
      <c r="R717" s="37"/>
    </row>
    <row r="718" spans="1:18" s="36" customFormat="1" ht="10.199999999999999" x14ac:dyDescent="0.2">
      <c r="A718" s="50"/>
      <c r="B718" s="57"/>
      <c r="C718" s="57"/>
      <c r="D718" s="52"/>
      <c r="E718" s="50"/>
      <c r="F718" s="50"/>
      <c r="G718" s="50"/>
      <c r="H718" s="58"/>
      <c r="I718" s="35"/>
      <c r="K718" s="37"/>
      <c r="L718" s="37"/>
      <c r="M718" s="37"/>
      <c r="N718" s="37"/>
      <c r="O718" s="37"/>
      <c r="P718" s="37"/>
      <c r="Q718" s="37"/>
      <c r="R718" s="37"/>
    </row>
    <row r="719" spans="1:18" s="36" customFormat="1" ht="10.199999999999999" x14ac:dyDescent="0.2">
      <c r="A719" s="50"/>
      <c r="B719" s="57"/>
      <c r="C719" s="57"/>
      <c r="D719" s="52"/>
      <c r="E719" s="50"/>
      <c r="F719" s="50"/>
      <c r="G719" s="50"/>
      <c r="H719" s="58"/>
      <c r="I719" s="35"/>
      <c r="K719" s="37"/>
      <c r="L719" s="37"/>
      <c r="M719" s="37"/>
      <c r="N719" s="37"/>
      <c r="O719" s="37"/>
      <c r="P719" s="37"/>
      <c r="Q719" s="37"/>
      <c r="R719" s="37"/>
    </row>
    <row r="720" spans="1:18" s="36" customFormat="1" ht="10.199999999999999" x14ac:dyDescent="0.2">
      <c r="A720" s="50"/>
      <c r="B720" s="57"/>
      <c r="C720" s="57"/>
      <c r="D720" s="52"/>
      <c r="E720" s="50"/>
      <c r="F720" s="50"/>
      <c r="G720" s="50"/>
      <c r="H720" s="58"/>
      <c r="I720" s="35"/>
      <c r="K720" s="37"/>
      <c r="L720" s="37"/>
      <c r="M720" s="37"/>
      <c r="N720" s="37"/>
      <c r="O720" s="37"/>
      <c r="P720" s="37"/>
      <c r="Q720" s="37"/>
      <c r="R720" s="37"/>
    </row>
    <row r="721" spans="1:18" s="36" customFormat="1" ht="10.199999999999999" x14ac:dyDescent="0.2">
      <c r="A721" s="50"/>
      <c r="B721" s="57"/>
      <c r="C721" s="57"/>
      <c r="D721" s="52"/>
      <c r="E721" s="50"/>
      <c r="F721" s="50"/>
      <c r="G721" s="50"/>
      <c r="H721" s="58"/>
      <c r="I721" s="35"/>
      <c r="K721" s="37"/>
      <c r="L721" s="37"/>
      <c r="M721" s="37"/>
      <c r="N721" s="37"/>
      <c r="O721" s="37"/>
      <c r="P721" s="37"/>
      <c r="Q721" s="37"/>
      <c r="R721" s="37"/>
    </row>
    <row r="722" spans="1:18" s="36" customFormat="1" ht="10.199999999999999" x14ac:dyDescent="0.2">
      <c r="A722" s="50"/>
      <c r="B722" s="57"/>
      <c r="C722" s="57"/>
      <c r="D722" s="52"/>
      <c r="E722" s="50"/>
      <c r="F722" s="50"/>
      <c r="G722" s="50"/>
      <c r="H722" s="58"/>
      <c r="I722" s="35"/>
      <c r="K722" s="37"/>
      <c r="L722" s="37"/>
      <c r="M722" s="37"/>
      <c r="N722" s="37"/>
      <c r="O722" s="37"/>
      <c r="P722" s="37"/>
      <c r="Q722" s="37"/>
      <c r="R722" s="37"/>
    </row>
    <row r="723" spans="1:18" s="36" customFormat="1" ht="10.199999999999999" x14ac:dyDescent="0.2">
      <c r="A723" s="50"/>
      <c r="B723" s="57"/>
      <c r="C723" s="57"/>
      <c r="D723" s="52"/>
      <c r="E723" s="50"/>
      <c r="F723" s="50"/>
      <c r="G723" s="50"/>
      <c r="H723" s="58"/>
      <c r="I723" s="35"/>
      <c r="K723" s="37"/>
      <c r="L723" s="37"/>
      <c r="M723" s="37"/>
      <c r="N723" s="37"/>
      <c r="O723" s="37"/>
      <c r="P723" s="37"/>
      <c r="Q723" s="37"/>
      <c r="R723" s="37"/>
    </row>
    <row r="724" spans="1:18" s="36" customFormat="1" ht="10.199999999999999" x14ac:dyDescent="0.2">
      <c r="A724" s="50"/>
      <c r="B724" s="57"/>
      <c r="C724" s="57"/>
      <c r="D724" s="52"/>
      <c r="E724" s="50"/>
      <c r="F724" s="50"/>
      <c r="G724" s="50"/>
      <c r="H724" s="58"/>
      <c r="I724" s="35"/>
      <c r="K724" s="37"/>
      <c r="L724" s="37"/>
      <c r="M724" s="37"/>
      <c r="N724" s="37"/>
      <c r="O724" s="37"/>
      <c r="P724" s="37"/>
      <c r="Q724" s="37"/>
      <c r="R724" s="37"/>
    </row>
    <row r="725" spans="1:18" s="36" customFormat="1" ht="10.199999999999999" x14ac:dyDescent="0.2">
      <c r="A725" s="50"/>
      <c r="B725" s="57"/>
      <c r="C725" s="57"/>
      <c r="D725" s="52"/>
      <c r="E725" s="50"/>
      <c r="F725" s="50"/>
      <c r="G725" s="50"/>
      <c r="H725" s="58"/>
      <c r="I725" s="35"/>
      <c r="K725" s="37"/>
      <c r="L725" s="37"/>
      <c r="M725" s="37"/>
      <c r="N725" s="37"/>
      <c r="O725" s="37"/>
      <c r="P725" s="37"/>
      <c r="Q725" s="37"/>
      <c r="R725" s="37"/>
    </row>
    <row r="726" spans="1:18" s="36" customFormat="1" ht="10.199999999999999" x14ac:dyDescent="0.2">
      <c r="A726" s="50"/>
      <c r="B726" s="57"/>
      <c r="C726" s="57"/>
      <c r="D726" s="52"/>
      <c r="E726" s="50"/>
      <c r="F726" s="50"/>
      <c r="G726" s="50"/>
      <c r="H726" s="58"/>
      <c r="I726" s="35"/>
      <c r="K726" s="37"/>
      <c r="L726" s="37"/>
      <c r="M726" s="37"/>
      <c r="N726" s="37"/>
      <c r="O726" s="37"/>
      <c r="P726" s="37"/>
      <c r="Q726" s="37"/>
      <c r="R726" s="37"/>
    </row>
    <row r="727" spans="1:18" s="36" customFormat="1" ht="10.199999999999999" x14ac:dyDescent="0.2">
      <c r="A727" s="50"/>
      <c r="B727" s="57"/>
      <c r="C727" s="57"/>
      <c r="D727" s="52"/>
      <c r="E727" s="50"/>
      <c r="F727" s="50"/>
      <c r="G727" s="50"/>
      <c r="H727" s="58"/>
      <c r="I727" s="35"/>
      <c r="K727" s="37"/>
      <c r="L727" s="37"/>
      <c r="M727" s="37"/>
      <c r="N727" s="37"/>
      <c r="O727" s="37"/>
      <c r="P727" s="37"/>
      <c r="Q727" s="37"/>
      <c r="R727" s="37"/>
    </row>
    <row r="728" spans="1:18" s="36" customFormat="1" ht="10.199999999999999" x14ac:dyDescent="0.2">
      <c r="A728" s="50"/>
      <c r="B728" s="57"/>
      <c r="C728" s="57"/>
      <c r="D728" s="52"/>
      <c r="E728" s="50"/>
      <c r="F728" s="50"/>
      <c r="G728" s="50"/>
      <c r="H728" s="58"/>
      <c r="I728" s="35"/>
      <c r="K728" s="37"/>
      <c r="L728" s="37"/>
      <c r="M728" s="37"/>
      <c r="N728" s="37"/>
      <c r="O728" s="37"/>
      <c r="P728" s="37"/>
      <c r="Q728" s="37"/>
      <c r="R728" s="37"/>
    </row>
    <row r="729" spans="1:18" s="36" customFormat="1" ht="10.199999999999999" x14ac:dyDescent="0.2">
      <c r="A729" s="50"/>
      <c r="B729" s="57"/>
      <c r="C729" s="57"/>
      <c r="D729" s="52"/>
      <c r="E729" s="50"/>
      <c r="F729" s="50"/>
      <c r="G729" s="50"/>
      <c r="H729" s="58"/>
      <c r="I729" s="35"/>
      <c r="K729" s="37"/>
      <c r="L729" s="37"/>
      <c r="M729" s="37"/>
      <c r="N729" s="37"/>
      <c r="O729" s="37"/>
      <c r="P729" s="37"/>
      <c r="Q729" s="37"/>
      <c r="R729" s="37"/>
    </row>
    <row r="730" spans="1:18" s="36" customFormat="1" ht="10.199999999999999" x14ac:dyDescent="0.2">
      <c r="A730" s="50"/>
      <c r="B730" s="57"/>
      <c r="C730" s="57"/>
      <c r="D730" s="52"/>
      <c r="E730" s="50"/>
      <c r="F730" s="50"/>
      <c r="G730" s="50"/>
      <c r="H730" s="58"/>
      <c r="I730" s="35"/>
      <c r="K730" s="37"/>
      <c r="L730" s="37"/>
      <c r="M730" s="37"/>
      <c r="N730" s="37"/>
      <c r="O730" s="37"/>
      <c r="P730" s="37"/>
      <c r="Q730" s="37"/>
      <c r="R730" s="37"/>
    </row>
    <row r="731" spans="1:18" s="36" customFormat="1" ht="10.199999999999999" x14ac:dyDescent="0.2">
      <c r="A731" s="50"/>
      <c r="B731" s="57"/>
      <c r="C731" s="57"/>
      <c r="D731" s="52"/>
      <c r="E731" s="50"/>
      <c r="F731" s="50"/>
      <c r="G731" s="50"/>
      <c r="H731" s="58"/>
      <c r="I731" s="35"/>
      <c r="K731" s="37"/>
      <c r="L731" s="37"/>
      <c r="M731" s="37"/>
      <c r="N731" s="37"/>
      <c r="O731" s="37"/>
      <c r="P731" s="37"/>
      <c r="Q731" s="37"/>
      <c r="R731" s="37"/>
    </row>
    <row r="732" spans="1:18" s="36" customFormat="1" ht="10.199999999999999" x14ac:dyDescent="0.2">
      <c r="A732" s="50"/>
      <c r="B732" s="57"/>
      <c r="C732" s="57"/>
      <c r="D732" s="52"/>
      <c r="E732" s="50"/>
      <c r="F732" s="50"/>
      <c r="G732" s="50"/>
      <c r="H732" s="58"/>
      <c r="I732" s="35"/>
      <c r="K732" s="37"/>
      <c r="L732" s="37"/>
      <c r="M732" s="37"/>
      <c r="N732" s="37"/>
      <c r="O732" s="37"/>
      <c r="P732" s="37"/>
      <c r="Q732" s="37"/>
      <c r="R732" s="37"/>
    </row>
    <row r="733" spans="1:18" s="36" customFormat="1" ht="10.199999999999999" x14ac:dyDescent="0.2">
      <c r="A733" s="50"/>
      <c r="B733" s="57"/>
      <c r="C733" s="57"/>
      <c r="D733" s="52"/>
      <c r="E733" s="50"/>
      <c r="F733" s="50"/>
      <c r="G733" s="50"/>
      <c r="H733" s="58"/>
      <c r="I733" s="35"/>
      <c r="K733" s="37"/>
      <c r="L733" s="37"/>
      <c r="M733" s="37"/>
      <c r="N733" s="37"/>
      <c r="O733" s="37"/>
      <c r="P733" s="37"/>
      <c r="Q733" s="37"/>
      <c r="R733" s="37"/>
    </row>
    <row r="734" spans="1:18" s="36" customFormat="1" ht="10.199999999999999" x14ac:dyDescent="0.2">
      <c r="A734" s="50"/>
      <c r="B734" s="57"/>
      <c r="C734" s="57"/>
      <c r="D734" s="52"/>
      <c r="E734" s="50"/>
      <c r="F734" s="50"/>
      <c r="G734" s="50"/>
      <c r="H734" s="58"/>
      <c r="I734" s="35"/>
      <c r="K734" s="37"/>
      <c r="L734" s="37"/>
      <c r="M734" s="37"/>
      <c r="N734" s="37"/>
      <c r="O734" s="37"/>
      <c r="P734" s="37"/>
      <c r="Q734" s="37"/>
      <c r="R734" s="37"/>
    </row>
    <row r="735" spans="1:18" s="36" customFormat="1" ht="10.199999999999999" x14ac:dyDescent="0.2">
      <c r="A735" s="50"/>
      <c r="B735" s="57"/>
      <c r="C735" s="57"/>
      <c r="D735" s="52"/>
      <c r="E735" s="50"/>
      <c r="F735" s="50"/>
      <c r="G735" s="50"/>
      <c r="H735" s="58"/>
      <c r="I735" s="35"/>
      <c r="K735" s="37"/>
      <c r="L735" s="37"/>
      <c r="M735" s="37"/>
      <c r="N735" s="37"/>
      <c r="O735" s="37"/>
      <c r="P735" s="37"/>
      <c r="Q735" s="37"/>
      <c r="R735" s="37"/>
    </row>
    <row r="736" spans="1:18" s="36" customFormat="1" ht="10.199999999999999" x14ac:dyDescent="0.2">
      <c r="A736" s="50"/>
      <c r="B736" s="57"/>
      <c r="C736" s="57"/>
      <c r="D736" s="52"/>
      <c r="E736" s="50"/>
      <c r="F736" s="50"/>
      <c r="G736" s="50"/>
      <c r="H736" s="58"/>
      <c r="I736" s="35"/>
      <c r="K736" s="37"/>
      <c r="L736" s="37"/>
      <c r="M736" s="37"/>
      <c r="N736" s="37"/>
      <c r="O736" s="37"/>
      <c r="P736" s="37"/>
      <c r="Q736" s="37"/>
      <c r="R736" s="37"/>
    </row>
    <row r="737" spans="1:18" s="36" customFormat="1" ht="10.199999999999999" x14ac:dyDescent="0.2">
      <c r="A737" s="50"/>
      <c r="B737" s="57"/>
      <c r="C737" s="57"/>
      <c r="D737" s="52"/>
      <c r="E737" s="50"/>
      <c r="F737" s="50"/>
      <c r="G737" s="50"/>
      <c r="H737" s="58"/>
      <c r="I737" s="35"/>
      <c r="K737" s="37"/>
      <c r="L737" s="37"/>
      <c r="M737" s="37"/>
      <c r="N737" s="37"/>
      <c r="O737" s="37"/>
      <c r="P737" s="37"/>
      <c r="Q737" s="37"/>
      <c r="R737" s="37"/>
    </row>
    <row r="738" spans="1:18" s="36" customFormat="1" ht="10.199999999999999" x14ac:dyDescent="0.2">
      <c r="A738" s="50"/>
      <c r="B738" s="57"/>
      <c r="C738" s="57"/>
      <c r="D738" s="52"/>
      <c r="E738" s="50"/>
      <c r="F738" s="50"/>
      <c r="G738" s="50"/>
      <c r="H738" s="58"/>
      <c r="I738" s="35"/>
      <c r="K738" s="37"/>
      <c r="L738" s="37"/>
      <c r="M738" s="37"/>
      <c r="N738" s="37"/>
      <c r="O738" s="37"/>
      <c r="P738" s="37"/>
      <c r="Q738" s="37"/>
      <c r="R738" s="37"/>
    </row>
    <row r="739" spans="1:18" s="36" customFormat="1" ht="10.199999999999999" x14ac:dyDescent="0.2">
      <c r="A739" s="50"/>
      <c r="B739" s="57"/>
      <c r="C739" s="57"/>
      <c r="D739" s="52"/>
      <c r="E739" s="50"/>
      <c r="F739" s="50"/>
      <c r="G739" s="50"/>
      <c r="H739" s="58"/>
      <c r="I739" s="35"/>
      <c r="K739" s="37"/>
      <c r="L739" s="37"/>
      <c r="M739" s="37"/>
      <c r="N739" s="37"/>
      <c r="O739" s="37"/>
      <c r="P739" s="37"/>
      <c r="Q739" s="37"/>
      <c r="R739" s="37"/>
    </row>
    <row r="740" spans="1:18" s="36" customFormat="1" ht="10.199999999999999" x14ac:dyDescent="0.2">
      <c r="A740" s="50"/>
      <c r="B740" s="57"/>
      <c r="C740" s="57"/>
      <c r="D740" s="52"/>
      <c r="E740" s="50"/>
      <c r="F740" s="50"/>
      <c r="G740" s="50"/>
      <c r="H740" s="58"/>
      <c r="I740" s="35"/>
      <c r="K740" s="37"/>
      <c r="L740" s="37"/>
      <c r="M740" s="37"/>
      <c r="N740" s="37"/>
      <c r="O740" s="37"/>
      <c r="P740" s="37"/>
      <c r="Q740" s="37"/>
      <c r="R740" s="37"/>
    </row>
    <row r="741" spans="1:18" s="36" customFormat="1" ht="10.199999999999999" x14ac:dyDescent="0.2">
      <c r="A741" s="50"/>
      <c r="B741" s="57"/>
      <c r="C741" s="57"/>
      <c r="D741" s="52"/>
      <c r="E741" s="50"/>
      <c r="F741" s="50"/>
      <c r="G741" s="50"/>
      <c r="H741" s="58"/>
      <c r="I741" s="35"/>
      <c r="K741" s="37"/>
      <c r="L741" s="37"/>
      <c r="M741" s="37"/>
      <c r="N741" s="37"/>
      <c r="O741" s="37"/>
      <c r="P741" s="37"/>
      <c r="Q741" s="37"/>
      <c r="R741" s="37"/>
    </row>
    <row r="742" spans="1:18" s="36" customFormat="1" ht="10.199999999999999" x14ac:dyDescent="0.2">
      <c r="A742" s="50"/>
      <c r="B742" s="57"/>
      <c r="C742" s="57"/>
      <c r="D742" s="52"/>
      <c r="E742" s="50"/>
      <c r="F742" s="50"/>
      <c r="G742" s="50"/>
      <c r="H742" s="58"/>
      <c r="I742" s="35"/>
      <c r="K742" s="37"/>
      <c r="L742" s="37"/>
      <c r="M742" s="37"/>
      <c r="N742" s="37"/>
      <c r="O742" s="37"/>
      <c r="P742" s="37"/>
      <c r="Q742" s="37"/>
      <c r="R742" s="37"/>
    </row>
    <row r="743" spans="1:18" s="36" customFormat="1" ht="10.199999999999999" x14ac:dyDescent="0.2">
      <c r="A743" s="50"/>
      <c r="B743" s="57"/>
      <c r="C743" s="57"/>
      <c r="D743" s="52"/>
      <c r="E743" s="50"/>
      <c r="F743" s="50"/>
      <c r="G743" s="50"/>
      <c r="H743" s="58"/>
      <c r="I743" s="35"/>
      <c r="K743" s="37"/>
      <c r="L743" s="37"/>
      <c r="M743" s="37"/>
      <c r="N743" s="37"/>
      <c r="O743" s="37"/>
      <c r="P743" s="37"/>
      <c r="Q743" s="37"/>
      <c r="R743" s="37"/>
    </row>
    <row r="744" spans="1:18" s="36" customFormat="1" ht="10.199999999999999" x14ac:dyDescent="0.2">
      <c r="A744" s="50"/>
      <c r="B744" s="57"/>
      <c r="C744" s="57"/>
      <c r="D744" s="52"/>
      <c r="E744" s="50"/>
      <c r="F744" s="50"/>
      <c r="G744" s="50"/>
      <c r="H744" s="58"/>
      <c r="I744" s="35"/>
      <c r="K744" s="37"/>
      <c r="L744" s="37"/>
      <c r="M744" s="37"/>
      <c r="N744" s="37"/>
      <c r="O744" s="37"/>
      <c r="P744" s="37"/>
      <c r="Q744" s="37"/>
      <c r="R744" s="37"/>
    </row>
    <row r="745" spans="1:18" s="36" customFormat="1" ht="10.199999999999999" x14ac:dyDescent="0.2">
      <c r="A745" s="50"/>
      <c r="B745" s="57"/>
      <c r="C745" s="57"/>
      <c r="D745" s="52"/>
      <c r="E745" s="50"/>
      <c r="F745" s="50"/>
      <c r="G745" s="50"/>
      <c r="H745" s="58"/>
      <c r="I745" s="35"/>
      <c r="K745" s="37"/>
      <c r="L745" s="37"/>
      <c r="M745" s="37"/>
      <c r="N745" s="37"/>
      <c r="O745" s="37"/>
      <c r="P745" s="37"/>
      <c r="Q745" s="37"/>
      <c r="R745" s="37"/>
    </row>
    <row r="746" spans="1:18" s="36" customFormat="1" ht="10.199999999999999" x14ac:dyDescent="0.2">
      <c r="A746" s="50"/>
      <c r="B746" s="57"/>
      <c r="C746" s="57"/>
      <c r="D746" s="52"/>
      <c r="E746" s="50"/>
      <c r="F746" s="50"/>
      <c r="G746" s="50"/>
      <c r="H746" s="58"/>
      <c r="I746" s="35"/>
      <c r="K746" s="37"/>
      <c r="L746" s="37"/>
      <c r="M746" s="37"/>
      <c r="N746" s="37"/>
      <c r="O746" s="37"/>
      <c r="P746" s="37"/>
      <c r="Q746" s="37"/>
      <c r="R746" s="37"/>
    </row>
    <row r="747" spans="1:18" s="36" customFormat="1" ht="10.199999999999999" x14ac:dyDescent="0.2">
      <c r="A747" s="50"/>
      <c r="B747" s="57"/>
      <c r="C747" s="57"/>
      <c r="D747" s="52"/>
      <c r="E747" s="50"/>
      <c r="F747" s="50"/>
      <c r="G747" s="50"/>
      <c r="H747" s="58"/>
      <c r="I747" s="35"/>
      <c r="K747" s="37"/>
      <c r="L747" s="37"/>
      <c r="M747" s="37"/>
      <c r="N747" s="37"/>
      <c r="O747" s="37"/>
      <c r="P747" s="37"/>
      <c r="Q747" s="37"/>
      <c r="R747" s="37"/>
    </row>
    <row r="748" spans="1:18" s="36" customFormat="1" ht="10.199999999999999" x14ac:dyDescent="0.2">
      <c r="A748" s="50"/>
      <c r="B748" s="57"/>
      <c r="C748" s="57"/>
      <c r="D748" s="52"/>
      <c r="E748" s="50"/>
      <c r="F748" s="50"/>
      <c r="G748" s="50"/>
      <c r="H748" s="58"/>
      <c r="I748" s="35"/>
      <c r="K748" s="37"/>
      <c r="L748" s="37"/>
      <c r="M748" s="37"/>
      <c r="N748" s="37"/>
      <c r="O748" s="37"/>
      <c r="P748" s="37"/>
      <c r="Q748" s="37"/>
      <c r="R748" s="37"/>
    </row>
    <row r="749" spans="1:18" s="36" customFormat="1" ht="10.199999999999999" x14ac:dyDescent="0.2">
      <c r="A749" s="50"/>
      <c r="B749" s="57"/>
      <c r="C749" s="57"/>
      <c r="D749" s="52"/>
      <c r="E749" s="50"/>
      <c r="F749" s="50"/>
      <c r="G749" s="50"/>
      <c r="H749" s="58"/>
      <c r="I749" s="35"/>
      <c r="K749" s="37"/>
      <c r="L749" s="37"/>
      <c r="M749" s="37"/>
      <c r="N749" s="37"/>
      <c r="O749" s="37"/>
      <c r="P749" s="37"/>
      <c r="Q749" s="37"/>
      <c r="R749" s="37"/>
    </row>
    <row r="750" spans="1:18" s="36" customFormat="1" ht="10.199999999999999" x14ac:dyDescent="0.2">
      <c r="A750" s="50"/>
      <c r="B750" s="57"/>
      <c r="C750" s="57"/>
      <c r="D750" s="52"/>
      <c r="E750" s="50"/>
      <c r="F750" s="50"/>
      <c r="G750" s="50"/>
      <c r="H750" s="58"/>
      <c r="I750" s="35"/>
      <c r="K750" s="37"/>
      <c r="L750" s="37"/>
      <c r="M750" s="37"/>
      <c r="N750" s="37"/>
      <c r="O750" s="37"/>
      <c r="P750" s="37"/>
      <c r="Q750" s="37"/>
      <c r="R750" s="37"/>
    </row>
    <row r="751" spans="1:18" s="36" customFormat="1" ht="10.199999999999999" x14ac:dyDescent="0.2">
      <c r="A751" s="50"/>
      <c r="B751" s="57"/>
      <c r="C751" s="57"/>
      <c r="D751" s="52"/>
      <c r="E751" s="50"/>
      <c r="F751" s="50"/>
      <c r="G751" s="50"/>
      <c r="H751" s="58"/>
      <c r="I751" s="35"/>
      <c r="K751" s="37"/>
      <c r="L751" s="37"/>
      <c r="M751" s="37"/>
      <c r="N751" s="37"/>
      <c r="O751" s="37"/>
      <c r="P751" s="37"/>
      <c r="Q751" s="37"/>
      <c r="R751" s="37"/>
    </row>
    <row r="752" spans="1:18" s="36" customFormat="1" ht="10.199999999999999" x14ac:dyDescent="0.2">
      <c r="A752" s="50"/>
      <c r="B752" s="57"/>
      <c r="C752" s="57"/>
      <c r="D752" s="52"/>
      <c r="E752" s="50"/>
      <c r="F752" s="50"/>
      <c r="G752" s="50"/>
      <c r="H752" s="58"/>
      <c r="I752" s="35"/>
      <c r="K752" s="37"/>
      <c r="L752" s="37"/>
      <c r="M752" s="37"/>
      <c r="N752" s="37"/>
      <c r="O752" s="37"/>
      <c r="P752" s="37"/>
      <c r="Q752" s="37"/>
      <c r="R752" s="37"/>
    </row>
    <row r="753" spans="1:18" s="36" customFormat="1" ht="10.199999999999999" x14ac:dyDescent="0.2">
      <c r="A753" s="50"/>
      <c r="B753" s="57"/>
      <c r="C753" s="57"/>
      <c r="D753" s="52"/>
      <c r="E753" s="50"/>
      <c r="F753" s="50"/>
      <c r="G753" s="50"/>
      <c r="H753" s="58"/>
      <c r="I753" s="35"/>
      <c r="K753" s="37"/>
      <c r="L753" s="37"/>
      <c r="M753" s="37"/>
      <c r="N753" s="37"/>
      <c r="O753" s="37"/>
      <c r="P753" s="37"/>
      <c r="Q753" s="37"/>
      <c r="R753" s="37"/>
    </row>
    <row r="754" spans="1:18" s="36" customFormat="1" ht="10.199999999999999" x14ac:dyDescent="0.2">
      <c r="A754" s="50"/>
      <c r="B754" s="57"/>
      <c r="C754" s="57"/>
      <c r="D754" s="52"/>
      <c r="E754" s="50"/>
      <c r="F754" s="50"/>
      <c r="G754" s="50"/>
      <c r="H754" s="58"/>
      <c r="I754" s="35"/>
      <c r="K754" s="37"/>
      <c r="L754" s="37"/>
      <c r="M754" s="37"/>
      <c r="N754" s="37"/>
      <c r="O754" s="37"/>
      <c r="P754" s="37"/>
      <c r="Q754" s="37"/>
      <c r="R754" s="37"/>
    </row>
    <row r="755" spans="1:18" s="36" customFormat="1" ht="10.199999999999999" x14ac:dyDescent="0.2">
      <c r="A755" s="50"/>
      <c r="B755" s="57"/>
      <c r="C755" s="57"/>
      <c r="D755" s="52"/>
      <c r="E755" s="50"/>
      <c r="F755" s="50"/>
      <c r="G755" s="50"/>
      <c r="H755" s="58"/>
      <c r="I755" s="35"/>
      <c r="K755" s="37"/>
      <c r="L755" s="37"/>
      <c r="M755" s="37"/>
      <c r="N755" s="37"/>
      <c r="O755" s="37"/>
      <c r="P755" s="37"/>
      <c r="Q755" s="37"/>
      <c r="R755" s="37"/>
    </row>
    <row r="756" spans="1:18" s="36" customFormat="1" ht="10.199999999999999" x14ac:dyDescent="0.2">
      <c r="A756" s="50"/>
      <c r="B756" s="57"/>
      <c r="C756" s="57"/>
      <c r="D756" s="52"/>
      <c r="E756" s="50"/>
      <c r="F756" s="50"/>
      <c r="G756" s="50"/>
      <c r="H756" s="58"/>
      <c r="I756" s="35"/>
      <c r="K756" s="37"/>
      <c r="L756" s="37"/>
      <c r="M756" s="37"/>
      <c r="N756" s="37"/>
      <c r="O756" s="37"/>
      <c r="P756" s="37"/>
      <c r="Q756" s="37"/>
      <c r="R756" s="37"/>
    </row>
    <row r="757" spans="1:18" s="36" customFormat="1" ht="10.199999999999999" x14ac:dyDescent="0.2">
      <c r="A757" s="50"/>
      <c r="B757" s="57"/>
      <c r="C757" s="57"/>
      <c r="D757" s="52"/>
      <c r="E757" s="50"/>
      <c r="F757" s="50"/>
      <c r="G757" s="50"/>
      <c r="H757" s="58"/>
      <c r="I757" s="35"/>
      <c r="K757" s="37"/>
      <c r="L757" s="37"/>
      <c r="M757" s="37"/>
      <c r="N757" s="37"/>
      <c r="O757" s="37"/>
      <c r="P757" s="37"/>
      <c r="Q757" s="37"/>
      <c r="R757" s="37"/>
    </row>
    <row r="758" spans="1:18" s="36" customFormat="1" ht="10.199999999999999" x14ac:dyDescent="0.2">
      <c r="A758" s="50"/>
      <c r="B758" s="57"/>
      <c r="C758" s="57"/>
      <c r="D758" s="52"/>
      <c r="E758" s="50"/>
      <c r="F758" s="50"/>
      <c r="G758" s="50"/>
      <c r="H758" s="58"/>
      <c r="I758" s="35"/>
      <c r="K758" s="37"/>
      <c r="L758" s="37"/>
      <c r="M758" s="37"/>
      <c r="N758" s="37"/>
      <c r="O758" s="37"/>
      <c r="P758" s="37"/>
      <c r="Q758" s="37"/>
      <c r="R758" s="37"/>
    </row>
    <row r="759" spans="1:18" s="36" customFormat="1" ht="10.199999999999999" x14ac:dyDescent="0.2">
      <c r="A759" s="50"/>
      <c r="B759" s="57"/>
      <c r="C759" s="57"/>
      <c r="D759" s="52"/>
      <c r="E759" s="50"/>
      <c r="F759" s="50"/>
      <c r="G759" s="50"/>
      <c r="H759" s="58"/>
      <c r="I759" s="35"/>
      <c r="K759" s="37"/>
      <c r="L759" s="37"/>
      <c r="M759" s="37"/>
      <c r="N759" s="37"/>
      <c r="O759" s="37"/>
      <c r="P759" s="37"/>
      <c r="Q759" s="37"/>
      <c r="R759" s="37"/>
    </row>
    <row r="760" spans="1:18" s="36" customFormat="1" ht="10.199999999999999" x14ac:dyDescent="0.2">
      <c r="A760" s="50"/>
      <c r="B760" s="57"/>
      <c r="C760" s="57"/>
      <c r="D760" s="52"/>
      <c r="E760" s="50"/>
      <c r="F760" s="50"/>
      <c r="G760" s="50"/>
      <c r="H760" s="58"/>
      <c r="I760" s="35"/>
      <c r="K760" s="37"/>
      <c r="L760" s="37"/>
      <c r="M760" s="37"/>
      <c r="N760" s="37"/>
      <c r="O760" s="37"/>
      <c r="P760" s="37"/>
      <c r="Q760" s="37"/>
      <c r="R760" s="37"/>
    </row>
    <row r="761" spans="1:18" s="36" customFormat="1" ht="10.199999999999999" x14ac:dyDescent="0.2">
      <c r="A761" s="50"/>
      <c r="B761" s="57"/>
      <c r="C761" s="57"/>
      <c r="D761" s="52"/>
      <c r="E761" s="50"/>
      <c r="F761" s="50"/>
      <c r="G761" s="50"/>
      <c r="H761" s="58"/>
      <c r="I761" s="35"/>
      <c r="K761" s="37"/>
      <c r="L761" s="37"/>
      <c r="M761" s="37"/>
      <c r="N761" s="37"/>
      <c r="O761" s="37"/>
      <c r="P761" s="37"/>
      <c r="Q761" s="37"/>
      <c r="R761" s="37"/>
    </row>
    <row r="762" spans="1:18" s="36" customFormat="1" ht="10.199999999999999" x14ac:dyDescent="0.2">
      <c r="A762" s="50"/>
      <c r="B762" s="57"/>
      <c r="C762" s="57"/>
      <c r="D762" s="52"/>
      <c r="E762" s="50"/>
      <c r="F762" s="50"/>
      <c r="G762" s="50"/>
      <c r="H762" s="58"/>
      <c r="I762" s="35"/>
      <c r="K762" s="37"/>
      <c r="L762" s="37"/>
      <c r="M762" s="37"/>
      <c r="N762" s="37"/>
      <c r="O762" s="37"/>
      <c r="P762" s="37"/>
      <c r="Q762" s="37"/>
      <c r="R762" s="37"/>
    </row>
    <row r="763" spans="1:18" s="36" customFormat="1" ht="10.199999999999999" x14ac:dyDescent="0.2">
      <c r="A763" s="50"/>
      <c r="B763" s="57"/>
      <c r="C763" s="57"/>
      <c r="D763" s="52"/>
      <c r="E763" s="50"/>
      <c r="F763" s="50"/>
      <c r="G763" s="50"/>
      <c r="H763" s="58"/>
      <c r="I763" s="35"/>
      <c r="K763" s="37"/>
      <c r="L763" s="37"/>
      <c r="M763" s="37"/>
      <c r="N763" s="37"/>
      <c r="O763" s="37"/>
      <c r="P763" s="37"/>
      <c r="Q763" s="37"/>
      <c r="R763" s="37"/>
    </row>
    <row r="764" spans="1:18" s="36" customFormat="1" ht="10.199999999999999" x14ac:dyDescent="0.2">
      <c r="A764" s="50"/>
      <c r="B764" s="57"/>
      <c r="C764" s="57"/>
      <c r="D764" s="52"/>
      <c r="E764" s="50"/>
      <c r="F764" s="50"/>
      <c r="G764" s="50"/>
      <c r="H764" s="58"/>
      <c r="I764" s="35"/>
      <c r="K764" s="37"/>
      <c r="L764" s="37"/>
      <c r="M764" s="37"/>
      <c r="N764" s="37"/>
      <c r="O764" s="37"/>
      <c r="P764" s="37"/>
      <c r="Q764" s="37"/>
      <c r="R764" s="37"/>
    </row>
    <row r="765" spans="1:18" s="36" customFormat="1" ht="10.199999999999999" x14ac:dyDescent="0.2">
      <c r="A765" s="50"/>
      <c r="B765" s="57"/>
      <c r="C765" s="57"/>
      <c r="D765" s="52"/>
      <c r="E765" s="50"/>
      <c r="F765" s="50"/>
      <c r="G765" s="50"/>
      <c r="H765" s="58"/>
      <c r="I765" s="35"/>
      <c r="K765" s="37"/>
      <c r="L765" s="37"/>
      <c r="M765" s="37"/>
      <c r="N765" s="37"/>
      <c r="O765" s="37"/>
      <c r="P765" s="37"/>
      <c r="Q765" s="37"/>
      <c r="R765" s="37"/>
    </row>
    <row r="766" spans="1:18" s="36" customFormat="1" ht="10.199999999999999" x14ac:dyDescent="0.2">
      <c r="A766" s="50"/>
      <c r="B766" s="57"/>
      <c r="C766" s="57"/>
      <c r="D766" s="52"/>
      <c r="E766" s="50"/>
      <c r="F766" s="50"/>
      <c r="G766" s="50"/>
      <c r="H766" s="58"/>
      <c r="I766" s="35"/>
      <c r="K766" s="37"/>
      <c r="L766" s="37"/>
      <c r="M766" s="37"/>
      <c r="N766" s="37"/>
      <c r="O766" s="37"/>
      <c r="P766" s="37"/>
      <c r="Q766" s="37"/>
      <c r="R766" s="37"/>
    </row>
    <row r="767" spans="1:18" s="36" customFormat="1" ht="10.199999999999999" x14ac:dyDescent="0.2">
      <c r="A767" s="50"/>
      <c r="B767" s="57"/>
      <c r="C767" s="57"/>
      <c r="D767" s="52"/>
      <c r="E767" s="50"/>
      <c r="F767" s="50"/>
      <c r="G767" s="50"/>
      <c r="H767" s="58"/>
      <c r="I767" s="35"/>
      <c r="K767" s="37"/>
      <c r="L767" s="37"/>
      <c r="M767" s="37"/>
      <c r="N767" s="37"/>
      <c r="O767" s="37"/>
      <c r="P767" s="37"/>
      <c r="Q767" s="37"/>
      <c r="R767" s="37"/>
    </row>
    <row r="768" spans="1:18" s="36" customFormat="1" ht="10.199999999999999" x14ac:dyDescent="0.2">
      <c r="A768" s="50"/>
      <c r="B768" s="57"/>
      <c r="C768" s="57"/>
      <c r="D768" s="52"/>
      <c r="E768" s="50"/>
      <c r="F768" s="50"/>
      <c r="G768" s="50"/>
      <c r="H768" s="58"/>
      <c r="I768" s="35"/>
      <c r="K768" s="37"/>
      <c r="L768" s="37"/>
      <c r="M768" s="37"/>
      <c r="N768" s="37"/>
      <c r="O768" s="37"/>
      <c r="P768" s="37"/>
      <c r="Q768" s="37"/>
      <c r="R768" s="37"/>
    </row>
    <row r="769" spans="1:18" s="36" customFormat="1" ht="10.199999999999999" x14ac:dyDescent="0.2">
      <c r="A769" s="50"/>
      <c r="B769" s="57"/>
      <c r="C769" s="57"/>
      <c r="D769" s="52"/>
      <c r="E769" s="50"/>
      <c r="F769" s="50"/>
      <c r="G769" s="50"/>
      <c r="H769" s="58"/>
      <c r="I769" s="35"/>
      <c r="K769" s="37"/>
      <c r="L769" s="37"/>
      <c r="M769" s="37"/>
      <c r="N769" s="37"/>
      <c r="O769" s="37"/>
      <c r="P769" s="37"/>
      <c r="Q769" s="37"/>
      <c r="R769" s="37"/>
    </row>
    <row r="770" spans="1:18" s="36" customFormat="1" ht="10.199999999999999" x14ac:dyDescent="0.2">
      <c r="A770" s="50"/>
      <c r="B770" s="57"/>
      <c r="C770" s="57"/>
      <c r="D770" s="52"/>
      <c r="E770" s="50"/>
      <c r="F770" s="50"/>
      <c r="G770" s="50"/>
      <c r="H770" s="58"/>
      <c r="I770" s="35"/>
      <c r="K770" s="37"/>
      <c r="L770" s="37"/>
      <c r="M770" s="37"/>
      <c r="N770" s="37"/>
      <c r="O770" s="37"/>
      <c r="P770" s="37"/>
      <c r="Q770" s="37"/>
      <c r="R770" s="37"/>
    </row>
    <row r="771" spans="1:18" s="36" customFormat="1" ht="10.199999999999999" x14ac:dyDescent="0.2">
      <c r="A771" s="50"/>
      <c r="B771" s="57"/>
      <c r="C771" s="57"/>
      <c r="D771" s="52"/>
      <c r="E771" s="50"/>
      <c r="F771" s="50"/>
      <c r="G771" s="50"/>
      <c r="H771" s="58"/>
      <c r="I771" s="35"/>
      <c r="K771" s="37"/>
      <c r="L771" s="37"/>
      <c r="M771" s="37"/>
      <c r="N771" s="37"/>
      <c r="O771" s="37"/>
      <c r="P771" s="37"/>
      <c r="Q771" s="37"/>
      <c r="R771" s="37"/>
    </row>
    <row r="772" spans="1:18" s="36" customFormat="1" ht="10.199999999999999" x14ac:dyDescent="0.2">
      <c r="A772" s="50"/>
      <c r="B772" s="57"/>
      <c r="C772" s="57"/>
      <c r="D772" s="52"/>
      <c r="E772" s="50"/>
      <c r="F772" s="50"/>
      <c r="G772" s="50"/>
      <c r="H772" s="58"/>
      <c r="I772" s="35"/>
      <c r="K772" s="37"/>
      <c r="L772" s="37"/>
      <c r="M772" s="37"/>
      <c r="N772" s="37"/>
      <c r="O772" s="37"/>
      <c r="P772" s="37"/>
      <c r="Q772" s="37"/>
      <c r="R772" s="37"/>
    </row>
    <row r="773" spans="1:18" s="36" customFormat="1" ht="10.199999999999999" x14ac:dyDescent="0.2">
      <c r="A773" s="50"/>
      <c r="B773" s="57"/>
      <c r="C773" s="57"/>
      <c r="D773" s="52"/>
      <c r="E773" s="50"/>
      <c r="F773" s="50"/>
      <c r="G773" s="50"/>
      <c r="H773" s="58"/>
      <c r="I773" s="35"/>
      <c r="K773" s="37"/>
      <c r="L773" s="37"/>
      <c r="M773" s="37"/>
      <c r="N773" s="37"/>
      <c r="O773" s="37"/>
      <c r="P773" s="37"/>
      <c r="Q773" s="37"/>
      <c r="R773" s="37"/>
    </row>
    <row r="774" spans="1:18" s="36" customFormat="1" ht="10.199999999999999" x14ac:dyDescent="0.2">
      <c r="A774" s="50"/>
      <c r="B774" s="57"/>
      <c r="C774" s="57"/>
      <c r="D774" s="52"/>
      <c r="E774" s="50"/>
      <c r="F774" s="50"/>
      <c r="G774" s="50"/>
      <c r="H774" s="58"/>
      <c r="I774" s="35"/>
      <c r="K774" s="37"/>
      <c r="L774" s="37"/>
      <c r="M774" s="37"/>
      <c r="N774" s="37"/>
      <c r="O774" s="37"/>
      <c r="P774" s="37"/>
      <c r="Q774" s="37"/>
      <c r="R774" s="37"/>
    </row>
    <row r="775" spans="1:18" s="36" customFormat="1" ht="10.199999999999999" x14ac:dyDescent="0.2">
      <c r="A775" s="50"/>
      <c r="B775" s="57"/>
      <c r="C775" s="57"/>
      <c r="D775" s="52"/>
      <c r="E775" s="50"/>
      <c r="F775" s="50"/>
      <c r="G775" s="50"/>
      <c r="H775" s="58"/>
      <c r="I775" s="35"/>
      <c r="K775" s="37"/>
      <c r="L775" s="37"/>
      <c r="M775" s="37"/>
      <c r="N775" s="37"/>
      <c r="O775" s="37"/>
      <c r="P775" s="37"/>
      <c r="Q775" s="37"/>
      <c r="R775" s="37"/>
    </row>
    <row r="776" spans="1:18" s="36" customFormat="1" ht="10.199999999999999" x14ac:dyDescent="0.2">
      <c r="A776" s="50"/>
      <c r="B776" s="57"/>
      <c r="C776" s="57"/>
      <c r="D776" s="52"/>
      <c r="E776" s="50"/>
      <c r="F776" s="50"/>
      <c r="G776" s="50"/>
      <c r="H776" s="58"/>
      <c r="I776" s="35"/>
      <c r="K776" s="37"/>
      <c r="L776" s="37"/>
      <c r="M776" s="37"/>
      <c r="N776" s="37"/>
      <c r="O776" s="37"/>
      <c r="P776" s="37"/>
      <c r="Q776" s="37"/>
      <c r="R776" s="37"/>
    </row>
    <row r="777" spans="1:18" s="36" customFormat="1" ht="10.199999999999999" x14ac:dyDescent="0.2">
      <c r="A777" s="50"/>
      <c r="B777" s="57"/>
      <c r="C777" s="57"/>
      <c r="D777" s="52"/>
      <c r="E777" s="50"/>
      <c r="F777" s="50"/>
      <c r="G777" s="50"/>
      <c r="H777" s="58"/>
      <c r="I777" s="35"/>
      <c r="K777" s="37"/>
      <c r="L777" s="37"/>
      <c r="M777" s="37"/>
      <c r="N777" s="37"/>
      <c r="O777" s="37"/>
      <c r="P777" s="37"/>
      <c r="Q777" s="37"/>
      <c r="R777" s="37"/>
    </row>
    <row r="778" spans="1:18" s="36" customFormat="1" ht="10.199999999999999" x14ac:dyDescent="0.2">
      <c r="A778" s="50"/>
      <c r="B778" s="57"/>
      <c r="C778" s="57"/>
      <c r="D778" s="52"/>
      <c r="E778" s="50"/>
      <c r="F778" s="50"/>
      <c r="G778" s="50"/>
      <c r="H778" s="58"/>
      <c r="I778" s="35"/>
      <c r="K778" s="37"/>
      <c r="L778" s="37"/>
      <c r="M778" s="37"/>
      <c r="N778" s="37"/>
      <c r="O778" s="37"/>
      <c r="P778" s="37"/>
      <c r="Q778" s="37"/>
      <c r="R778" s="37"/>
    </row>
    <row r="779" spans="1:18" s="36" customFormat="1" ht="10.199999999999999" x14ac:dyDescent="0.2">
      <c r="A779" s="50"/>
      <c r="B779" s="57"/>
      <c r="C779" s="57"/>
      <c r="D779" s="52"/>
      <c r="E779" s="50"/>
      <c r="F779" s="50"/>
      <c r="G779" s="50"/>
      <c r="H779" s="58"/>
      <c r="I779" s="35"/>
      <c r="K779" s="37"/>
      <c r="L779" s="37"/>
      <c r="M779" s="37"/>
      <c r="N779" s="37"/>
      <c r="O779" s="37"/>
      <c r="P779" s="37"/>
      <c r="Q779" s="37"/>
      <c r="R779" s="37"/>
    </row>
    <row r="780" spans="1:18" s="36" customFormat="1" ht="10.199999999999999" x14ac:dyDescent="0.2">
      <c r="A780" s="50"/>
      <c r="B780" s="57"/>
      <c r="C780" s="57"/>
      <c r="D780" s="52"/>
      <c r="E780" s="50"/>
      <c r="F780" s="50"/>
      <c r="G780" s="50"/>
      <c r="H780" s="58"/>
      <c r="I780" s="35"/>
      <c r="K780" s="37"/>
      <c r="L780" s="37"/>
      <c r="M780" s="37"/>
      <c r="N780" s="37"/>
      <c r="O780" s="37"/>
      <c r="P780" s="37"/>
      <c r="Q780" s="37"/>
      <c r="R780" s="37"/>
    </row>
    <row r="781" spans="1:18" s="36" customFormat="1" ht="10.199999999999999" x14ac:dyDescent="0.2">
      <c r="A781" s="50"/>
      <c r="B781" s="57"/>
      <c r="C781" s="57"/>
      <c r="D781" s="52"/>
      <c r="E781" s="50"/>
      <c r="F781" s="50"/>
      <c r="G781" s="50"/>
      <c r="H781" s="58"/>
      <c r="I781" s="35"/>
      <c r="K781" s="37"/>
      <c r="L781" s="37"/>
      <c r="M781" s="37"/>
      <c r="N781" s="37"/>
      <c r="O781" s="37"/>
      <c r="P781" s="37"/>
      <c r="Q781" s="37"/>
      <c r="R781" s="37"/>
    </row>
    <row r="782" spans="1:18" s="36" customFormat="1" ht="10.199999999999999" x14ac:dyDescent="0.2">
      <c r="A782" s="50"/>
      <c r="B782" s="57"/>
      <c r="C782" s="57"/>
      <c r="D782" s="52"/>
      <c r="E782" s="50"/>
      <c r="F782" s="50"/>
      <c r="G782" s="50"/>
      <c r="H782" s="58"/>
      <c r="I782" s="35"/>
      <c r="K782" s="37"/>
      <c r="L782" s="37"/>
      <c r="M782" s="37"/>
      <c r="N782" s="37"/>
      <c r="O782" s="37"/>
      <c r="P782" s="37"/>
      <c r="Q782" s="37"/>
      <c r="R782" s="37"/>
    </row>
    <row r="783" spans="1:18" s="36" customFormat="1" ht="10.199999999999999" x14ac:dyDescent="0.2">
      <c r="A783" s="50"/>
      <c r="B783" s="57"/>
      <c r="C783" s="57"/>
      <c r="D783" s="52"/>
      <c r="E783" s="50"/>
      <c r="F783" s="50"/>
      <c r="G783" s="50"/>
      <c r="H783" s="58"/>
      <c r="I783" s="35"/>
      <c r="K783" s="37"/>
      <c r="L783" s="37"/>
      <c r="M783" s="37"/>
      <c r="N783" s="37"/>
      <c r="O783" s="37"/>
      <c r="P783" s="37"/>
      <c r="Q783" s="37"/>
      <c r="R783" s="37"/>
    </row>
    <row r="784" spans="1:18" s="36" customFormat="1" ht="10.199999999999999" x14ac:dyDescent="0.2">
      <c r="A784" s="50"/>
      <c r="B784" s="57"/>
      <c r="C784" s="57"/>
      <c r="D784" s="52"/>
      <c r="E784" s="50"/>
      <c r="F784" s="50"/>
      <c r="G784" s="50"/>
      <c r="H784" s="58"/>
      <c r="I784" s="35"/>
      <c r="K784" s="37"/>
      <c r="L784" s="37"/>
      <c r="M784" s="37"/>
      <c r="N784" s="37"/>
      <c r="O784" s="37"/>
      <c r="P784" s="37"/>
      <c r="Q784" s="37"/>
      <c r="R784" s="37"/>
    </row>
    <row r="785" spans="1:18" s="36" customFormat="1" ht="10.199999999999999" x14ac:dyDescent="0.2">
      <c r="A785" s="50"/>
      <c r="B785" s="57"/>
      <c r="C785" s="57"/>
      <c r="D785" s="52"/>
      <c r="E785" s="50"/>
      <c r="F785" s="50"/>
      <c r="G785" s="50"/>
      <c r="H785" s="58"/>
      <c r="I785" s="35"/>
      <c r="K785" s="37"/>
      <c r="L785" s="37"/>
      <c r="M785" s="37"/>
      <c r="N785" s="37"/>
      <c r="O785" s="37"/>
      <c r="P785" s="37"/>
      <c r="Q785" s="37"/>
      <c r="R785" s="37"/>
    </row>
    <row r="786" spans="1:18" s="36" customFormat="1" ht="10.199999999999999" x14ac:dyDescent="0.2">
      <c r="A786" s="50"/>
      <c r="B786" s="57"/>
      <c r="C786" s="57"/>
      <c r="D786" s="52"/>
      <c r="E786" s="50"/>
      <c r="F786" s="50"/>
      <c r="G786" s="50"/>
      <c r="H786" s="58"/>
      <c r="I786" s="35"/>
      <c r="K786" s="37"/>
      <c r="L786" s="37"/>
      <c r="M786" s="37"/>
      <c r="N786" s="37"/>
      <c r="O786" s="37"/>
      <c r="P786" s="37"/>
      <c r="Q786" s="37"/>
      <c r="R786" s="37"/>
    </row>
    <row r="787" spans="1:18" s="36" customFormat="1" ht="10.199999999999999" x14ac:dyDescent="0.2">
      <c r="A787" s="50"/>
      <c r="B787" s="57"/>
      <c r="C787" s="57"/>
      <c r="D787" s="52"/>
      <c r="E787" s="50"/>
      <c r="F787" s="50"/>
      <c r="G787" s="50"/>
      <c r="H787" s="58"/>
      <c r="I787" s="35"/>
      <c r="K787" s="37"/>
      <c r="L787" s="37"/>
      <c r="M787" s="37"/>
      <c r="N787" s="37"/>
      <c r="O787" s="37"/>
      <c r="P787" s="37"/>
      <c r="Q787" s="37"/>
      <c r="R787" s="37"/>
    </row>
    <row r="788" spans="1:18" s="36" customFormat="1" ht="10.199999999999999" x14ac:dyDescent="0.2">
      <c r="A788" s="50"/>
      <c r="B788" s="57"/>
      <c r="C788" s="57"/>
      <c r="D788" s="52"/>
      <c r="E788" s="50"/>
      <c r="F788" s="50"/>
      <c r="G788" s="50"/>
      <c r="H788" s="58"/>
      <c r="I788" s="35"/>
      <c r="K788" s="37"/>
      <c r="L788" s="37"/>
      <c r="M788" s="37"/>
      <c r="N788" s="37"/>
      <c r="O788" s="37"/>
      <c r="P788" s="37"/>
      <c r="Q788" s="37"/>
      <c r="R788" s="37"/>
    </row>
    <row r="789" spans="1:18" s="36" customFormat="1" ht="10.199999999999999" x14ac:dyDescent="0.2">
      <c r="A789" s="50"/>
      <c r="B789" s="57"/>
      <c r="C789" s="57"/>
      <c r="D789" s="52"/>
      <c r="E789" s="50"/>
      <c r="F789" s="50"/>
      <c r="G789" s="50"/>
      <c r="H789" s="58"/>
      <c r="I789" s="35"/>
      <c r="K789" s="37"/>
      <c r="L789" s="37"/>
      <c r="M789" s="37"/>
      <c r="N789" s="37"/>
      <c r="O789" s="37"/>
      <c r="P789" s="37"/>
      <c r="Q789" s="37"/>
      <c r="R789" s="37"/>
    </row>
    <row r="790" spans="1:18" s="36" customFormat="1" ht="10.199999999999999" x14ac:dyDescent="0.2">
      <c r="A790" s="50"/>
      <c r="B790" s="57"/>
      <c r="C790" s="57"/>
      <c r="D790" s="52"/>
      <c r="E790" s="50"/>
      <c r="F790" s="50"/>
      <c r="G790" s="50"/>
      <c r="H790" s="58"/>
      <c r="I790" s="35"/>
      <c r="K790" s="37"/>
      <c r="L790" s="37"/>
      <c r="M790" s="37"/>
      <c r="N790" s="37"/>
      <c r="O790" s="37"/>
      <c r="P790" s="37"/>
      <c r="Q790" s="37"/>
      <c r="R790" s="37"/>
    </row>
    <row r="791" spans="1:18" s="36" customFormat="1" ht="10.199999999999999" x14ac:dyDescent="0.2">
      <c r="A791" s="50"/>
      <c r="B791" s="57"/>
      <c r="C791" s="57"/>
      <c r="D791" s="52"/>
      <c r="E791" s="50"/>
      <c r="F791" s="50"/>
      <c r="G791" s="50"/>
      <c r="H791" s="58"/>
      <c r="I791" s="35"/>
      <c r="K791" s="37"/>
      <c r="L791" s="37"/>
      <c r="M791" s="37"/>
      <c r="N791" s="37"/>
      <c r="O791" s="37"/>
      <c r="P791" s="37"/>
      <c r="Q791" s="37"/>
      <c r="R791" s="37"/>
    </row>
    <row r="792" spans="1:18" s="36" customFormat="1" ht="10.199999999999999" x14ac:dyDescent="0.2">
      <c r="A792" s="50"/>
      <c r="B792" s="57"/>
      <c r="C792" s="57"/>
      <c r="D792" s="52"/>
      <c r="E792" s="50"/>
      <c r="F792" s="50"/>
      <c r="G792" s="50"/>
      <c r="H792" s="58"/>
      <c r="I792" s="35"/>
      <c r="K792" s="37"/>
      <c r="L792" s="37"/>
      <c r="M792" s="37"/>
      <c r="N792" s="37"/>
      <c r="O792" s="37"/>
      <c r="P792" s="37"/>
      <c r="Q792" s="37"/>
      <c r="R792" s="37"/>
    </row>
    <row r="793" spans="1:18" s="36" customFormat="1" ht="10.199999999999999" x14ac:dyDescent="0.2">
      <c r="A793" s="50"/>
      <c r="B793" s="57"/>
      <c r="C793" s="57"/>
      <c r="D793" s="52"/>
      <c r="E793" s="50"/>
      <c r="F793" s="50"/>
      <c r="G793" s="50"/>
      <c r="H793" s="58"/>
      <c r="I793" s="35"/>
      <c r="K793" s="37"/>
      <c r="L793" s="37"/>
      <c r="M793" s="37"/>
      <c r="N793" s="37"/>
      <c r="O793" s="37"/>
      <c r="P793" s="37"/>
      <c r="Q793" s="37"/>
      <c r="R793" s="37"/>
    </row>
    <row r="794" spans="1:18" s="36" customFormat="1" ht="10.199999999999999" x14ac:dyDescent="0.2">
      <c r="A794" s="50"/>
      <c r="B794" s="57"/>
      <c r="C794" s="57"/>
      <c r="D794" s="52"/>
      <c r="E794" s="50"/>
      <c r="F794" s="50"/>
      <c r="G794" s="50"/>
      <c r="H794" s="58"/>
      <c r="I794" s="35"/>
      <c r="K794" s="37"/>
      <c r="L794" s="37"/>
      <c r="M794" s="37"/>
      <c r="N794" s="37"/>
      <c r="O794" s="37"/>
      <c r="P794" s="37"/>
      <c r="Q794" s="37"/>
      <c r="R794" s="37"/>
    </row>
    <row r="795" spans="1:18" s="36" customFormat="1" ht="10.199999999999999" x14ac:dyDescent="0.2">
      <c r="A795" s="50"/>
      <c r="B795" s="57"/>
      <c r="C795" s="57"/>
      <c r="D795" s="52"/>
      <c r="E795" s="50"/>
      <c r="F795" s="50"/>
      <c r="G795" s="50"/>
      <c r="H795" s="58"/>
      <c r="I795" s="35"/>
      <c r="K795" s="37"/>
      <c r="L795" s="37"/>
      <c r="M795" s="37"/>
      <c r="N795" s="37"/>
      <c r="O795" s="37"/>
      <c r="P795" s="37"/>
      <c r="Q795" s="37"/>
      <c r="R795" s="37"/>
    </row>
    <row r="796" spans="1:18" s="36" customFormat="1" ht="10.199999999999999" x14ac:dyDescent="0.2">
      <c r="A796" s="50"/>
      <c r="B796" s="57"/>
      <c r="C796" s="57"/>
      <c r="D796" s="52"/>
      <c r="E796" s="50"/>
      <c r="F796" s="50"/>
      <c r="G796" s="50"/>
      <c r="H796" s="58"/>
      <c r="I796" s="35"/>
      <c r="K796" s="37"/>
      <c r="L796" s="37"/>
      <c r="M796" s="37"/>
      <c r="N796" s="37"/>
      <c r="O796" s="37"/>
      <c r="P796" s="37"/>
      <c r="Q796" s="37"/>
      <c r="R796" s="37"/>
    </row>
    <row r="797" spans="1:18" s="36" customFormat="1" ht="10.199999999999999" x14ac:dyDescent="0.2">
      <c r="A797" s="50"/>
      <c r="B797" s="57"/>
      <c r="C797" s="57"/>
      <c r="D797" s="52"/>
      <c r="E797" s="50"/>
      <c r="F797" s="50"/>
      <c r="G797" s="50"/>
      <c r="H797" s="58"/>
      <c r="I797" s="35"/>
      <c r="K797" s="37"/>
      <c r="L797" s="37"/>
      <c r="M797" s="37"/>
      <c r="N797" s="37"/>
      <c r="O797" s="37"/>
      <c r="P797" s="37"/>
      <c r="Q797" s="37"/>
      <c r="R797" s="37"/>
    </row>
    <row r="798" spans="1:18" s="36" customFormat="1" ht="10.199999999999999" x14ac:dyDescent="0.2">
      <c r="A798" s="50"/>
      <c r="B798" s="57"/>
      <c r="C798" s="57"/>
      <c r="D798" s="52"/>
      <c r="E798" s="50"/>
      <c r="F798" s="50"/>
      <c r="G798" s="50"/>
      <c r="H798" s="58"/>
      <c r="I798" s="35"/>
      <c r="K798" s="37"/>
      <c r="L798" s="37"/>
      <c r="M798" s="37"/>
      <c r="N798" s="37"/>
      <c r="O798" s="37"/>
      <c r="P798" s="37"/>
      <c r="Q798" s="37"/>
      <c r="R798" s="37"/>
    </row>
    <row r="799" spans="1:18" s="36" customFormat="1" ht="10.199999999999999" x14ac:dyDescent="0.2">
      <c r="A799" s="50"/>
      <c r="B799" s="57"/>
      <c r="C799" s="57"/>
      <c r="D799" s="52"/>
      <c r="E799" s="50"/>
      <c r="F799" s="50"/>
      <c r="G799" s="50"/>
      <c r="H799" s="58"/>
      <c r="I799" s="35"/>
      <c r="K799" s="37"/>
      <c r="L799" s="37"/>
      <c r="M799" s="37"/>
      <c r="N799" s="37"/>
      <c r="O799" s="37"/>
      <c r="P799" s="37"/>
      <c r="Q799" s="37"/>
      <c r="R799" s="37"/>
    </row>
    <row r="800" spans="1:18" s="36" customFormat="1" ht="10.199999999999999" x14ac:dyDescent="0.2">
      <c r="A800" s="50"/>
      <c r="B800" s="57"/>
      <c r="C800" s="57"/>
      <c r="D800" s="52"/>
      <c r="E800" s="50"/>
      <c r="F800" s="50"/>
      <c r="G800" s="50"/>
      <c r="H800" s="58"/>
      <c r="I800" s="35"/>
      <c r="K800" s="37"/>
      <c r="L800" s="37"/>
      <c r="M800" s="37"/>
      <c r="N800" s="37"/>
      <c r="O800" s="37"/>
      <c r="P800" s="37"/>
      <c r="Q800" s="37"/>
      <c r="R800" s="37"/>
    </row>
    <row r="801" spans="1:18" s="36" customFormat="1" ht="10.199999999999999" x14ac:dyDescent="0.2">
      <c r="A801" s="50"/>
      <c r="B801" s="57"/>
      <c r="C801" s="57"/>
      <c r="D801" s="52"/>
      <c r="E801" s="50"/>
      <c r="F801" s="50"/>
      <c r="G801" s="50"/>
      <c r="H801" s="58"/>
      <c r="I801" s="35"/>
      <c r="K801" s="37"/>
      <c r="L801" s="37"/>
      <c r="M801" s="37"/>
      <c r="N801" s="37"/>
      <c r="O801" s="37"/>
      <c r="P801" s="37"/>
      <c r="Q801" s="37"/>
      <c r="R801" s="37"/>
    </row>
    <row r="802" spans="1:18" s="36" customFormat="1" ht="10.199999999999999" x14ac:dyDescent="0.2">
      <c r="A802" s="50"/>
      <c r="B802" s="57"/>
      <c r="C802" s="57"/>
      <c r="D802" s="52"/>
      <c r="E802" s="50"/>
      <c r="F802" s="50"/>
      <c r="G802" s="50"/>
      <c r="H802" s="58"/>
      <c r="I802" s="35"/>
      <c r="K802" s="37"/>
      <c r="L802" s="37"/>
      <c r="M802" s="37"/>
      <c r="N802" s="37"/>
      <c r="O802" s="37"/>
      <c r="P802" s="37"/>
      <c r="Q802" s="37"/>
      <c r="R802" s="37"/>
    </row>
    <row r="803" spans="1:18" s="36" customFormat="1" ht="10.199999999999999" x14ac:dyDescent="0.2">
      <c r="A803" s="50"/>
      <c r="B803" s="57"/>
      <c r="C803" s="57"/>
      <c r="D803" s="52"/>
      <c r="E803" s="50"/>
      <c r="F803" s="50"/>
      <c r="G803" s="50"/>
      <c r="H803" s="58"/>
      <c r="I803" s="35"/>
      <c r="K803" s="37"/>
      <c r="L803" s="37"/>
      <c r="M803" s="37"/>
      <c r="N803" s="37"/>
      <c r="O803" s="37"/>
      <c r="P803" s="37"/>
      <c r="Q803" s="37"/>
      <c r="R803" s="37"/>
    </row>
    <row r="804" spans="1:18" s="36" customFormat="1" ht="10.199999999999999" x14ac:dyDescent="0.2">
      <c r="A804" s="50"/>
      <c r="B804" s="57"/>
      <c r="C804" s="57"/>
      <c r="D804" s="52"/>
      <c r="E804" s="50"/>
      <c r="F804" s="50"/>
      <c r="G804" s="50"/>
      <c r="H804" s="58"/>
      <c r="I804" s="35"/>
      <c r="K804" s="37"/>
      <c r="L804" s="37"/>
      <c r="M804" s="37"/>
      <c r="N804" s="37"/>
      <c r="O804" s="37"/>
      <c r="P804" s="37"/>
      <c r="Q804" s="37"/>
      <c r="R804" s="37"/>
    </row>
    <row r="805" spans="1:18" s="36" customFormat="1" ht="10.199999999999999" x14ac:dyDescent="0.2">
      <c r="A805" s="50"/>
      <c r="B805" s="57"/>
      <c r="C805" s="57"/>
      <c r="D805" s="52"/>
      <c r="E805" s="50"/>
      <c r="F805" s="50"/>
      <c r="G805" s="50"/>
      <c r="H805" s="58"/>
      <c r="I805" s="35"/>
      <c r="K805" s="37"/>
      <c r="L805" s="37"/>
      <c r="M805" s="37"/>
      <c r="N805" s="37"/>
      <c r="O805" s="37"/>
      <c r="P805" s="37"/>
      <c r="Q805" s="37"/>
      <c r="R805" s="37"/>
    </row>
    <row r="806" spans="1:18" s="36" customFormat="1" ht="10.199999999999999" x14ac:dyDescent="0.2">
      <c r="A806" s="50"/>
      <c r="B806" s="57"/>
      <c r="C806" s="57"/>
      <c r="D806" s="52"/>
      <c r="E806" s="50"/>
      <c r="F806" s="50"/>
      <c r="G806" s="50"/>
      <c r="H806" s="58"/>
      <c r="I806" s="35"/>
      <c r="K806" s="37"/>
      <c r="L806" s="37"/>
      <c r="M806" s="37"/>
      <c r="N806" s="37"/>
      <c r="O806" s="37"/>
      <c r="P806" s="37"/>
      <c r="Q806" s="37"/>
      <c r="R806" s="37"/>
    </row>
    <row r="807" spans="1:18" s="36" customFormat="1" ht="10.199999999999999" x14ac:dyDescent="0.2">
      <c r="A807" s="50"/>
      <c r="B807" s="57"/>
      <c r="C807" s="57"/>
      <c r="D807" s="52"/>
      <c r="E807" s="50"/>
      <c r="F807" s="50"/>
      <c r="G807" s="50"/>
      <c r="H807" s="58"/>
      <c r="I807" s="35"/>
      <c r="K807" s="37"/>
      <c r="L807" s="37"/>
      <c r="M807" s="37"/>
      <c r="N807" s="37"/>
      <c r="O807" s="37"/>
      <c r="P807" s="37"/>
      <c r="Q807" s="37"/>
      <c r="R807" s="37"/>
    </row>
    <row r="808" spans="1:18" s="36" customFormat="1" ht="10.199999999999999" x14ac:dyDescent="0.2">
      <c r="A808" s="50"/>
      <c r="B808" s="57"/>
      <c r="C808" s="57"/>
      <c r="D808" s="52"/>
      <c r="E808" s="50"/>
      <c r="F808" s="50"/>
      <c r="G808" s="50"/>
      <c r="H808" s="58"/>
      <c r="I808" s="35"/>
      <c r="K808" s="37"/>
      <c r="L808" s="37"/>
      <c r="M808" s="37"/>
      <c r="N808" s="37"/>
      <c r="O808" s="37"/>
      <c r="P808" s="37"/>
      <c r="Q808" s="37"/>
      <c r="R808" s="37"/>
    </row>
    <row r="809" spans="1:18" s="36" customFormat="1" ht="10.199999999999999" x14ac:dyDescent="0.2">
      <c r="A809" s="50"/>
      <c r="B809" s="57"/>
      <c r="C809" s="57"/>
      <c r="D809" s="52"/>
      <c r="E809" s="50"/>
      <c r="F809" s="50"/>
      <c r="G809" s="50"/>
      <c r="H809" s="58"/>
      <c r="I809" s="35"/>
      <c r="K809" s="37"/>
      <c r="L809" s="37"/>
      <c r="M809" s="37"/>
      <c r="N809" s="37"/>
      <c r="O809" s="37"/>
      <c r="P809" s="37"/>
      <c r="Q809" s="37"/>
      <c r="R809" s="37"/>
    </row>
    <row r="810" spans="1:18" s="36" customFormat="1" ht="10.199999999999999" x14ac:dyDescent="0.2">
      <c r="A810" s="50"/>
      <c r="B810" s="57"/>
      <c r="C810" s="57"/>
      <c r="D810" s="52"/>
      <c r="E810" s="50"/>
      <c r="F810" s="50"/>
      <c r="G810" s="50"/>
      <c r="H810" s="58"/>
      <c r="I810" s="35"/>
      <c r="K810" s="37"/>
      <c r="L810" s="37"/>
      <c r="M810" s="37"/>
      <c r="N810" s="37"/>
      <c r="O810" s="37"/>
      <c r="P810" s="37"/>
      <c r="Q810" s="37"/>
      <c r="R810" s="37"/>
    </row>
    <row r="811" spans="1:18" s="36" customFormat="1" ht="10.199999999999999" x14ac:dyDescent="0.2">
      <c r="A811" s="50"/>
      <c r="B811" s="57"/>
      <c r="C811" s="57"/>
      <c r="D811" s="52"/>
      <c r="E811" s="50"/>
      <c r="F811" s="50"/>
      <c r="G811" s="50"/>
      <c r="H811" s="58"/>
      <c r="I811" s="35"/>
      <c r="K811" s="37"/>
      <c r="L811" s="37"/>
      <c r="M811" s="37"/>
      <c r="N811" s="37"/>
      <c r="O811" s="37"/>
      <c r="P811" s="37"/>
      <c r="Q811" s="37"/>
      <c r="R811" s="37"/>
    </row>
    <row r="812" spans="1:18" s="36" customFormat="1" ht="10.199999999999999" x14ac:dyDescent="0.2">
      <c r="A812" s="50"/>
      <c r="B812" s="57"/>
      <c r="C812" s="57"/>
      <c r="D812" s="52"/>
      <c r="E812" s="50"/>
      <c r="F812" s="50"/>
      <c r="G812" s="50"/>
      <c r="H812" s="58"/>
      <c r="I812" s="35"/>
      <c r="K812" s="37"/>
      <c r="L812" s="37"/>
      <c r="M812" s="37"/>
      <c r="N812" s="37"/>
      <c r="O812" s="37"/>
      <c r="P812" s="37"/>
      <c r="Q812" s="37"/>
      <c r="R812" s="37"/>
    </row>
    <row r="813" spans="1:18" s="36" customFormat="1" ht="10.199999999999999" x14ac:dyDescent="0.2">
      <c r="A813" s="50"/>
      <c r="B813" s="57"/>
      <c r="C813" s="57"/>
      <c r="D813" s="52"/>
      <c r="E813" s="50"/>
      <c r="F813" s="50"/>
      <c r="G813" s="50"/>
      <c r="H813" s="58"/>
      <c r="I813" s="35"/>
      <c r="K813" s="37"/>
      <c r="L813" s="37"/>
      <c r="M813" s="37"/>
      <c r="N813" s="37"/>
      <c r="O813" s="37"/>
      <c r="P813" s="37"/>
      <c r="Q813" s="37"/>
      <c r="R813" s="37"/>
    </row>
    <row r="814" spans="1:18" s="36" customFormat="1" ht="10.199999999999999" x14ac:dyDescent="0.2">
      <c r="A814" s="50"/>
      <c r="B814" s="57"/>
      <c r="C814" s="57"/>
      <c r="D814" s="52"/>
      <c r="E814" s="50"/>
      <c r="F814" s="50"/>
      <c r="G814" s="50"/>
      <c r="H814" s="58"/>
      <c r="I814" s="35"/>
      <c r="K814" s="37"/>
      <c r="L814" s="37"/>
      <c r="M814" s="37"/>
      <c r="N814" s="37"/>
      <c r="O814" s="37"/>
      <c r="P814" s="37"/>
      <c r="Q814" s="37"/>
      <c r="R814" s="37"/>
    </row>
    <row r="815" spans="1:18" s="36" customFormat="1" ht="10.199999999999999" x14ac:dyDescent="0.2">
      <c r="A815" s="50"/>
      <c r="B815" s="57"/>
      <c r="C815" s="57"/>
      <c r="D815" s="52"/>
      <c r="E815" s="50"/>
      <c r="F815" s="50"/>
      <c r="G815" s="50"/>
      <c r="H815" s="58"/>
      <c r="I815" s="35"/>
      <c r="K815" s="37"/>
      <c r="L815" s="37"/>
      <c r="M815" s="37"/>
      <c r="N815" s="37"/>
      <c r="O815" s="37"/>
      <c r="P815" s="37"/>
      <c r="Q815" s="37"/>
      <c r="R815" s="37"/>
    </row>
    <row r="816" spans="1:18" s="36" customFormat="1" ht="10.199999999999999" x14ac:dyDescent="0.2">
      <c r="A816" s="50"/>
      <c r="B816" s="57"/>
      <c r="C816" s="57"/>
      <c r="D816" s="52"/>
      <c r="E816" s="50"/>
      <c r="F816" s="50"/>
      <c r="G816" s="50"/>
      <c r="H816" s="58"/>
      <c r="I816" s="35"/>
      <c r="K816" s="37"/>
      <c r="L816" s="37"/>
      <c r="M816" s="37"/>
      <c r="N816" s="37"/>
      <c r="O816" s="37"/>
      <c r="P816" s="37"/>
      <c r="Q816" s="37"/>
      <c r="R816" s="37"/>
    </row>
    <row r="817" spans="1:18" s="36" customFormat="1" ht="10.199999999999999" x14ac:dyDescent="0.2">
      <c r="A817" s="50"/>
      <c r="B817" s="57"/>
      <c r="C817" s="57"/>
      <c r="D817" s="52"/>
      <c r="E817" s="50"/>
      <c r="F817" s="50"/>
      <c r="G817" s="50"/>
      <c r="H817" s="58"/>
      <c r="I817" s="35"/>
      <c r="K817" s="37"/>
      <c r="L817" s="37"/>
      <c r="M817" s="37"/>
      <c r="N817" s="37"/>
      <c r="O817" s="37"/>
      <c r="P817" s="37"/>
      <c r="Q817" s="37"/>
      <c r="R817" s="37"/>
    </row>
    <row r="818" spans="1:18" s="36" customFormat="1" ht="10.199999999999999" x14ac:dyDescent="0.2">
      <c r="A818" s="50"/>
      <c r="B818" s="57"/>
      <c r="C818" s="57"/>
      <c r="D818" s="52"/>
      <c r="E818" s="50"/>
      <c r="F818" s="50"/>
      <c r="G818" s="50"/>
      <c r="H818" s="58"/>
      <c r="I818" s="35"/>
      <c r="K818" s="37"/>
      <c r="L818" s="37"/>
      <c r="M818" s="37"/>
      <c r="N818" s="37"/>
      <c r="O818" s="37"/>
      <c r="P818" s="37"/>
      <c r="Q818" s="37"/>
      <c r="R818" s="37"/>
    </row>
    <row r="819" spans="1:18" s="36" customFormat="1" ht="10.199999999999999" x14ac:dyDescent="0.2">
      <c r="A819" s="50"/>
      <c r="B819" s="57"/>
      <c r="C819" s="57"/>
      <c r="D819" s="52"/>
      <c r="E819" s="50"/>
      <c r="F819" s="50"/>
      <c r="G819" s="50"/>
      <c r="H819" s="58"/>
      <c r="I819" s="35"/>
      <c r="K819" s="37"/>
      <c r="L819" s="37"/>
      <c r="M819" s="37"/>
      <c r="N819" s="37"/>
      <c r="O819" s="37"/>
      <c r="P819" s="37"/>
      <c r="Q819" s="37"/>
      <c r="R819" s="37"/>
    </row>
    <row r="820" spans="1:18" s="36" customFormat="1" ht="10.199999999999999" x14ac:dyDescent="0.2">
      <c r="A820" s="50"/>
      <c r="B820" s="57"/>
      <c r="C820" s="57"/>
      <c r="D820" s="52"/>
      <c r="E820" s="50"/>
      <c r="F820" s="50"/>
      <c r="G820" s="50"/>
      <c r="H820" s="58"/>
      <c r="I820" s="35"/>
      <c r="K820" s="37"/>
      <c r="L820" s="37"/>
      <c r="M820" s="37"/>
      <c r="N820" s="37"/>
      <c r="O820" s="37"/>
      <c r="P820" s="37"/>
      <c r="Q820" s="37"/>
      <c r="R820" s="37"/>
    </row>
    <row r="821" spans="1:18" s="36" customFormat="1" ht="10.199999999999999" x14ac:dyDescent="0.2">
      <c r="A821" s="50"/>
      <c r="B821" s="57"/>
      <c r="C821" s="57"/>
      <c r="D821" s="52"/>
      <c r="E821" s="50"/>
      <c r="F821" s="50"/>
      <c r="G821" s="50"/>
      <c r="H821" s="58"/>
      <c r="I821" s="35"/>
      <c r="K821" s="37"/>
      <c r="L821" s="37"/>
      <c r="M821" s="37"/>
      <c r="N821" s="37"/>
      <c r="O821" s="37"/>
      <c r="P821" s="37"/>
      <c r="Q821" s="37"/>
      <c r="R821" s="37"/>
    </row>
    <row r="822" spans="1:18" s="36" customFormat="1" ht="10.199999999999999" x14ac:dyDescent="0.2">
      <c r="A822" s="50"/>
      <c r="B822" s="57"/>
      <c r="C822" s="57"/>
      <c r="D822" s="52"/>
      <c r="E822" s="50"/>
      <c r="F822" s="50"/>
      <c r="G822" s="50"/>
      <c r="H822" s="58"/>
      <c r="I822" s="35"/>
      <c r="K822" s="37"/>
      <c r="L822" s="37"/>
      <c r="M822" s="37"/>
      <c r="N822" s="37"/>
      <c r="O822" s="37"/>
      <c r="P822" s="37"/>
      <c r="Q822" s="37"/>
      <c r="R822" s="37"/>
    </row>
    <row r="823" spans="1:18" s="36" customFormat="1" ht="10.199999999999999" x14ac:dyDescent="0.2">
      <c r="A823" s="50"/>
      <c r="B823" s="57"/>
      <c r="C823" s="57"/>
      <c r="D823" s="52"/>
      <c r="E823" s="50"/>
      <c r="F823" s="50"/>
      <c r="G823" s="50"/>
      <c r="H823" s="58"/>
      <c r="I823" s="35"/>
      <c r="K823" s="37"/>
      <c r="L823" s="37"/>
      <c r="M823" s="37"/>
      <c r="N823" s="37"/>
      <c r="O823" s="37"/>
      <c r="P823" s="37"/>
      <c r="Q823" s="37"/>
      <c r="R823" s="37"/>
    </row>
    <row r="824" spans="1:18" s="36" customFormat="1" ht="10.199999999999999" x14ac:dyDescent="0.2">
      <c r="A824" s="50"/>
      <c r="B824" s="57"/>
      <c r="C824" s="57"/>
      <c r="D824" s="52"/>
      <c r="E824" s="50"/>
      <c r="F824" s="50"/>
      <c r="G824" s="50"/>
      <c r="H824" s="58"/>
      <c r="I824" s="35"/>
      <c r="K824" s="37"/>
      <c r="L824" s="37"/>
      <c r="M824" s="37"/>
      <c r="N824" s="37"/>
      <c r="O824" s="37"/>
      <c r="P824" s="37"/>
      <c r="Q824" s="37"/>
      <c r="R824" s="37"/>
    </row>
    <row r="825" spans="1:18" s="36" customFormat="1" ht="10.199999999999999" x14ac:dyDescent="0.2">
      <c r="A825" s="50"/>
      <c r="B825" s="57"/>
      <c r="C825" s="57"/>
      <c r="D825" s="52"/>
      <c r="E825" s="50"/>
      <c r="F825" s="50"/>
      <c r="G825" s="50"/>
      <c r="H825" s="58"/>
      <c r="I825" s="35"/>
      <c r="K825" s="37"/>
      <c r="L825" s="37"/>
      <c r="M825" s="37"/>
      <c r="N825" s="37"/>
      <c r="O825" s="37"/>
      <c r="P825" s="37"/>
      <c r="Q825" s="37"/>
      <c r="R825" s="37"/>
    </row>
    <row r="826" spans="1:18" s="36" customFormat="1" ht="10.199999999999999" x14ac:dyDescent="0.2">
      <c r="A826" s="50"/>
      <c r="B826" s="57"/>
      <c r="C826" s="57"/>
      <c r="D826" s="52"/>
      <c r="E826" s="50"/>
      <c r="F826" s="50"/>
      <c r="G826" s="50"/>
      <c r="H826" s="58"/>
      <c r="I826" s="35"/>
      <c r="K826" s="37"/>
      <c r="L826" s="37"/>
      <c r="M826" s="37"/>
      <c r="N826" s="37"/>
      <c r="O826" s="37"/>
      <c r="P826" s="37"/>
      <c r="Q826" s="37"/>
      <c r="R826" s="37"/>
    </row>
    <row r="827" spans="1:18" s="36" customFormat="1" ht="10.199999999999999" x14ac:dyDescent="0.2">
      <c r="A827" s="50"/>
      <c r="B827" s="57"/>
      <c r="C827" s="57"/>
      <c r="D827" s="52"/>
      <c r="E827" s="50"/>
      <c r="F827" s="50"/>
      <c r="G827" s="50"/>
      <c r="H827" s="58"/>
      <c r="I827" s="35"/>
      <c r="K827" s="37"/>
      <c r="L827" s="37"/>
      <c r="M827" s="37"/>
      <c r="N827" s="37"/>
      <c r="O827" s="37"/>
      <c r="P827" s="37"/>
      <c r="Q827" s="37"/>
      <c r="R827" s="37"/>
    </row>
    <row r="828" spans="1:18" s="36" customFormat="1" ht="10.199999999999999" x14ac:dyDescent="0.2">
      <c r="A828" s="50"/>
      <c r="B828" s="57"/>
      <c r="C828" s="57"/>
      <c r="D828" s="52"/>
      <c r="E828" s="50"/>
      <c r="F828" s="50"/>
      <c r="G828" s="50"/>
      <c r="H828" s="58"/>
      <c r="I828" s="35"/>
      <c r="K828" s="37"/>
      <c r="L828" s="37"/>
      <c r="M828" s="37"/>
      <c r="N828" s="37"/>
      <c r="O828" s="37"/>
      <c r="P828" s="37"/>
      <c r="Q828" s="37"/>
      <c r="R828" s="37"/>
    </row>
    <row r="829" spans="1:18" s="36" customFormat="1" ht="10.199999999999999" x14ac:dyDescent="0.2">
      <c r="A829" s="50"/>
      <c r="B829" s="57"/>
      <c r="C829" s="57"/>
      <c r="D829" s="52"/>
      <c r="E829" s="50"/>
      <c r="F829" s="50"/>
      <c r="G829" s="50"/>
      <c r="H829" s="58"/>
      <c r="I829" s="35"/>
      <c r="K829" s="37"/>
      <c r="L829" s="37"/>
      <c r="M829" s="37"/>
      <c r="N829" s="37"/>
      <c r="O829" s="37"/>
      <c r="P829" s="37"/>
      <c r="Q829" s="37"/>
      <c r="R829" s="37"/>
    </row>
    <row r="830" spans="1:18" s="36" customFormat="1" ht="10.199999999999999" x14ac:dyDescent="0.2">
      <c r="A830" s="50"/>
      <c r="B830" s="57"/>
      <c r="C830" s="57"/>
      <c r="D830" s="52"/>
      <c r="E830" s="50"/>
      <c r="F830" s="50"/>
      <c r="G830" s="50"/>
      <c r="H830" s="58"/>
      <c r="I830" s="35"/>
      <c r="K830" s="37"/>
      <c r="L830" s="37"/>
      <c r="M830" s="37"/>
      <c r="N830" s="37"/>
      <c r="O830" s="37"/>
      <c r="P830" s="37"/>
      <c r="Q830" s="37"/>
      <c r="R830" s="37"/>
    </row>
    <row r="831" spans="1:18" s="36" customFormat="1" ht="10.199999999999999" x14ac:dyDescent="0.2">
      <c r="A831" s="50"/>
      <c r="B831" s="57"/>
      <c r="C831" s="57"/>
      <c r="D831" s="52"/>
      <c r="E831" s="50"/>
      <c r="F831" s="50"/>
      <c r="G831" s="50"/>
      <c r="H831" s="58"/>
      <c r="I831" s="35"/>
      <c r="K831" s="37"/>
      <c r="L831" s="37"/>
      <c r="M831" s="37"/>
      <c r="N831" s="37"/>
      <c r="O831" s="37"/>
      <c r="P831" s="37"/>
      <c r="Q831" s="37"/>
      <c r="R831" s="37"/>
    </row>
    <row r="832" spans="1:18" s="36" customFormat="1" ht="10.199999999999999" x14ac:dyDescent="0.2">
      <c r="A832" s="50"/>
      <c r="B832" s="57"/>
      <c r="C832" s="57"/>
      <c r="D832" s="52"/>
      <c r="E832" s="50"/>
      <c r="F832" s="50"/>
      <c r="G832" s="50"/>
      <c r="H832" s="58"/>
      <c r="I832" s="35"/>
      <c r="K832" s="37"/>
      <c r="L832" s="37"/>
      <c r="M832" s="37"/>
      <c r="N832" s="37"/>
      <c r="O832" s="37"/>
      <c r="P832" s="37"/>
      <c r="Q832" s="37"/>
      <c r="R832" s="37"/>
    </row>
    <row r="833" spans="1:18" s="36" customFormat="1" ht="10.199999999999999" x14ac:dyDescent="0.2">
      <c r="A833" s="50"/>
      <c r="B833" s="57"/>
      <c r="C833" s="57"/>
      <c r="D833" s="52"/>
      <c r="E833" s="50"/>
      <c r="F833" s="50"/>
      <c r="G833" s="50"/>
      <c r="H833" s="58"/>
      <c r="I833" s="35"/>
      <c r="K833" s="37"/>
      <c r="L833" s="37"/>
      <c r="M833" s="37"/>
      <c r="N833" s="37"/>
      <c r="O833" s="37"/>
      <c r="P833" s="37"/>
      <c r="Q833" s="37"/>
      <c r="R833" s="37"/>
    </row>
    <row r="834" spans="1:18" s="36" customFormat="1" ht="10.199999999999999" x14ac:dyDescent="0.2">
      <c r="A834" s="50"/>
      <c r="B834" s="57"/>
      <c r="C834" s="57"/>
      <c r="D834" s="52"/>
      <c r="E834" s="50"/>
      <c r="F834" s="50"/>
      <c r="G834" s="50"/>
      <c r="H834" s="58"/>
      <c r="I834" s="35"/>
      <c r="K834" s="37"/>
      <c r="L834" s="37"/>
      <c r="M834" s="37"/>
      <c r="N834" s="37"/>
      <c r="O834" s="37"/>
      <c r="P834" s="37"/>
      <c r="Q834" s="37"/>
      <c r="R834" s="37"/>
    </row>
    <row r="835" spans="1:18" s="36" customFormat="1" ht="10.199999999999999" x14ac:dyDescent="0.2">
      <c r="A835" s="50"/>
      <c r="B835" s="57"/>
      <c r="C835" s="57"/>
      <c r="D835" s="52"/>
      <c r="E835" s="50"/>
      <c r="F835" s="50"/>
      <c r="G835" s="50"/>
      <c r="H835" s="58"/>
      <c r="I835" s="35"/>
      <c r="K835" s="37"/>
      <c r="L835" s="37"/>
      <c r="M835" s="37"/>
      <c r="N835" s="37"/>
      <c r="O835" s="37"/>
      <c r="P835" s="37"/>
      <c r="Q835" s="37"/>
      <c r="R835" s="37"/>
    </row>
    <row r="836" spans="1:18" s="36" customFormat="1" ht="10.199999999999999" x14ac:dyDescent="0.2">
      <c r="A836" s="50"/>
      <c r="B836" s="57"/>
      <c r="C836" s="57"/>
      <c r="D836" s="52"/>
      <c r="E836" s="50"/>
      <c r="F836" s="50"/>
      <c r="G836" s="50"/>
      <c r="H836" s="58"/>
      <c r="I836" s="35"/>
      <c r="K836" s="37"/>
      <c r="L836" s="37"/>
      <c r="M836" s="37"/>
      <c r="N836" s="37"/>
      <c r="O836" s="37"/>
      <c r="P836" s="37"/>
      <c r="Q836" s="37"/>
      <c r="R836" s="37"/>
    </row>
    <row r="837" spans="1:18" s="36" customFormat="1" ht="10.199999999999999" x14ac:dyDescent="0.2">
      <c r="A837" s="50"/>
      <c r="B837" s="57"/>
      <c r="C837" s="57"/>
      <c r="D837" s="52"/>
      <c r="E837" s="50"/>
      <c r="F837" s="50"/>
      <c r="G837" s="50"/>
      <c r="H837" s="58"/>
      <c r="I837" s="35"/>
      <c r="K837" s="37"/>
      <c r="L837" s="37"/>
      <c r="M837" s="37"/>
      <c r="N837" s="37"/>
      <c r="O837" s="37"/>
      <c r="P837" s="37"/>
      <c r="Q837" s="37"/>
      <c r="R837" s="37"/>
    </row>
    <row r="838" spans="1:18" s="36" customFormat="1" ht="10.199999999999999" x14ac:dyDescent="0.2">
      <c r="A838" s="50"/>
      <c r="B838" s="57"/>
      <c r="C838" s="57"/>
      <c r="D838" s="52"/>
      <c r="E838" s="50"/>
      <c r="F838" s="50"/>
      <c r="G838" s="50"/>
      <c r="H838" s="58"/>
      <c r="I838" s="35"/>
      <c r="K838" s="37"/>
      <c r="L838" s="37"/>
      <c r="M838" s="37"/>
      <c r="N838" s="37"/>
      <c r="O838" s="37"/>
      <c r="P838" s="37"/>
      <c r="Q838" s="37"/>
      <c r="R838" s="37"/>
    </row>
    <row r="839" spans="1:18" s="36" customFormat="1" ht="10.199999999999999" x14ac:dyDescent="0.2">
      <c r="A839" s="50"/>
      <c r="B839" s="57"/>
      <c r="C839" s="57"/>
      <c r="D839" s="52"/>
      <c r="E839" s="50"/>
      <c r="F839" s="50"/>
      <c r="G839" s="50"/>
      <c r="H839" s="58"/>
      <c r="I839" s="35"/>
      <c r="K839" s="37"/>
      <c r="L839" s="37"/>
      <c r="M839" s="37"/>
      <c r="N839" s="37"/>
      <c r="O839" s="37"/>
      <c r="P839" s="37"/>
      <c r="Q839" s="37"/>
      <c r="R839" s="37"/>
    </row>
    <row r="840" spans="1:18" s="36" customFormat="1" ht="10.199999999999999" x14ac:dyDescent="0.2">
      <c r="A840" s="50"/>
      <c r="B840" s="57"/>
      <c r="C840" s="57"/>
      <c r="D840" s="52"/>
      <c r="E840" s="50"/>
      <c r="F840" s="50"/>
      <c r="G840" s="50"/>
      <c r="H840" s="58"/>
      <c r="I840" s="35"/>
      <c r="K840" s="37"/>
      <c r="L840" s="37"/>
      <c r="M840" s="37"/>
      <c r="N840" s="37"/>
      <c r="O840" s="37"/>
      <c r="P840" s="37"/>
      <c r="Q840" s="37"/>
      <c r="R840" s="37"/>
    </row>
    <row r="841" spans="1:18" s="36" customFormat="1" ht="10.199999999999999" x14ac:dyDescent="0.2">
      <c r="A841" s="50"/>
      <c r="B841" s="57"/>
      <c r="C841" s="57"/>
      <c r="D841" s="52"/>
      <c r="E841" s="50"/>
      <c r="F841" s="50"/>
      <c r="G841" s="50"/>
      <c r="H841" s="58"/>
      <c r="I841" s="35"/>
      <c r="K841" s="37"/>
      <c r="L841" s="37"/>
      <c r="M841" s="37"/>
      <c r="N841" s="37"/>
      <c r="O841" s="37"/>
      <c r="P841" s="37"/>
      <c r="Q841" s="37"/>
      <c r="R841" s="37"/>
    </row>
    <row r="842" spans="1:18" s="36" customFormat="1" ht="10.199999999999999" x14ac:dyDescent="0.2">
      <c r="A842" s="50"/>
      <c r="B842" s="57"/>
      <c r="C842" s="57"/>
      <c r="D842" s="52"/>
      <c r="E842" s="50"/>
      <c r="F842" s="50"/>
      <c r="G842" s="50"/>
      <c r="H842" s="58"/>
      <c r="I842" s="35"/>
      <c r="K842" s="37"/>
      <c r="L842" s="37"/>
      <c r="M842" s="37"/>
      <c r="N842" s="37"/>
      <c r="O842" s="37"/>
      <c r="P842" s="37"/>
      <c r="Q842" s="37"/>
      <c r="R842" s="37"/>
    </row>
    <row r="843" spans="1:18" s="36" customFormat="1" ht="10.199999999999999" x14ac:dyDescent="0.2">
      <c r="A843" s="50"/>
      <c r="B843" s="57"/>
      <c r="C843" s="57"/>
      <c r="D843" s="52"/>
      <c r="E843" s="50"/>
      <c r="F843" s="50"/>
      <c r="G843" s="50"/>
      <c r="H843" s="58"/>
      <c r="I843" s="35"/>
      <c r="K843" s="37"/>
      <c r="L843" s="37"/>
      <c r="M843" s="37"/>
      <c r="N843" s="37"/>
      <c r="O843" s="37"/>
      <c r="P843" s="37"/>
      <c r="Q843" s="37"/>
      <c r="R843" s="37"/>
    </row>
    <row r="844" spans="1:18" s="36" customFormat="1" ht="10.199999999999999" x14ac:dyDescent="0.2">
      <c r="A844" s="50"/>
      <c r="B844" s="57"/>
      <c r="C844" s="57"/>
      <c r="D844" s="52"/>
      <c r="E844" s="50"/>
      <c r="F844" s="50"/>
      <c r="G844" s="50"/>
      <c r="H844" s="58"/>
      <c r="I844" s="35"/>
      <c r="K844" s="37"/>
      <c r="L844" s="37"/>
      <c r="M844" s="37"/>
      <c r="N844" s="37"/>
      <c r="O844" s="37"/>
      <c r="P844" s="37"/>
      <c r="Q844" s="37"/>
      <c r="R844" s="37"/>
    </row>
    <row r="845" spans="1:18" s="36" customFormat="1" ht="10.199999999999999" x14ac:dyDescent="0.2">
      <c r="A845" s="50"/>
      <c r="B845" s="57"/>
      <c r="C845" s="57"/>
      <c r="D845" s="52"/>
      <c r="E845" s="50"/>
      <c r="F845" s="50"/>
      <c r="G845" s="50"/>
      <c r="H845" s="58"/>
      <c r="I845" s="35"/>
      <c r="K845" s="37"/>
      <c r="L845" s="37"/>
      <c r="M845" s="37"/>
      <c r="N845" s="37"/>
      <c r="O845" s="37"/>
      <c r="P845" s="37"/>
      <c r="Q845" s="37"/>
      <c r="R845" s="37"/>
    </row>
    <row r="846" spans="1:18" s="36" customFormat="1" ht="10.199999999999999" x14ac:dyDescent="0.2">
      <c r="A846" s="50"/>
      <c r="B846" s="57"/>
      <c r="C846" s="57"/>
      <c r="D846" s="52"/>
      <c r="E846" s="50"/>
      <c r="F846" s="50"/>
      <c r="G846" s="50"/>
      <c r="H846" s="58"/>
      <c r="I846" s="35"/>
      <c r="K846" s="37"/>
      <c r="L846" s="37"/>
      <c r="M846" s="37"/>
      <c r="N846" s="37"/>
      <c r="O846" s="37"/>
      <c r="P846" s="37"/>
      <c r="Q846" s="37"/>
      <c r="R846" s="37"/>
    </row>
    <row r="847" spans="1:18" s="36" customFormat="1" ht="10.199999999999999" x14ac:dyDescent="0.2">
      <c r="A847" s="50"/>
      <c r="B847" s="57"/>
      <c r="C847" s="57"/>
      <c r="D847" s="52"/>
      <c r="E847" s="50"/>
      <c r="F847" s="50"/>
      <c r="G847" s="50"/>
      <c r="H847" s="58"/>
      <c r="I847" s="35"/>
      <c r="K847" s="37"/>
      <c r="L847" s="37"/>
      <c r="M847" s="37"/>
      <c r="N847" s="37"/>
      <c r="O847" s="37"/>
      <c r="P847" s="37"/>
      <c r="Q847" s="37"/>
      <c r="R847" s="37"/>
    </row>
    <row r="848" spans="1:18" s="36" customFormat="1" ht="10.199999999999999" x14ac:dyDescent="0.2">
      <c r="A848" s="50"/>
      <c r="B848" s="57"/>
      <c r="C848" s="57"/>
      <c r="D848" s="52"/>
      <c r="E848" s="50"/>
      <c r="F848" s="50"/>
      <c r="G848" s="50"/>
      <c r="H848" s="58"/>
      <c r="I848" s="35"/>
      <c r="K848" s="37"/>
      <c r="L848" s="37"/>
      <c r="M848" s="37"/>
      <c r="N848" s="37"/>
      <c r="O848" s="37"/>
      <c r="P848" s="37"/>
      <c r="Q848" s="37"/>
      <c r="R848" s="37"/>
    </row>
    <row r="849" spans="1:18" s="36" customFormat="1" ht="10.199999999999999" x14ac:dyDescent="0.2">
      <c r="A849" s="50"/>
      <c r="B849" s="57"/>
      <c r="C849" s="57"/>
      <c r="D849" s="52"/>
      <c r="E849" s="50"/>
      <c r="F849" s="50"/>
      <c r="G849" s="50"/>
      <c r="H849" s="58"/>
      <c r="I849" s="35"/>
      <c r="K849" s="37"/>
      <c r="L849" s="37"/>
      <c r="M849" s="37"/>
      <c r="N849" s="37"/>
      <c r="O849" s="37"/>
      <c r="P849" s="37"/>
      <c r="Q849" s="37"/>
      <c r="R849" s="37"/>
    </row>
    <row r="850" spans="1:18" s="36" customFormat="1" ht="10.199999999999999" x14ac:dyDescent="0.2">
      <c r="A850" s="50"/>
      <c r="B850" s="57"/>
      <c r="C850" s="57"/>
      <c r="D850" s="52"/>
      <c r="E850" s="50"/>
      <c r="F850" s="50"/>
      <c r="G850" s="50"/>
      <c r="H850" s="58"/>
      <c r="I850" s="35"/>
      <c r="K850" s="37"/>
      <c r="L850" s="37"/>
      <c r="M850" s="37"/>
      <c r="N850" s="37"/>
      <c r="O850" s="37"/>
      <c r="P850" s="37"/>
      <c r="Q850" s="37"/>
      <c r="R850" s="37"/>
    </row>
    <row r="851" spans="1:18" s="36" customFormat="1" ht="10.199999999999999" x14ac:dyDescent="0.2">
      <c r="A851" s="50"/>
      <c r="B851" s="57"/>
      <c r="C851" s="57"/>
      <c r="D851" s="52"/>
      <c r="E851" s="50"/>
      <c r="F851" s="50"/>
      <c r="G851" s="50"/>
      <c r="H851" s="58"/>
      <c r="I851" s="35"/>
      <c r="K851" s="37"/>
      <c r="L851" s="37"/>
      <c r="M851" s="37"/>
      <c r="N851" s="37"/>
      <c r="O851" s="37"/>
      <c r="P851" s="37"/>
      <c r="Q851" s="37"/>
      <c r="R851" s="37"/>
    </row>
    <row r="852" spans="1:18" s="36" customFormat="1" ht="10.199999999999999" x14ac:dyDescent="0.2">
      <c r="A852" s="50"/>
      <c r="B852" s="57"/>
      <c r="C852" s="57"/>
      <c r="D852" s="52"/>
      <c r="E852" s="50"/>
      <c r="F852" s="50"/>
      <c r="G852" s="50"/>
      <c r="H852" s="58"/>
      <c r="I852" s="35"/>
      <c r="K852" s="37"/>
      <c r="L852" s="37"/>
      <c r="M852" s="37"/>
      <c r="N852" s="37"/>
      <c r="O852" s="37"/>
      <c r="P852" s="37"/>
      <c r="Q852" s="37"/>
      <c r="R852" s="37"/>
    </row>
    <row r="853" spans="1:18" s="36" customFormat="1" ht="10.199999999999999" x14ac:dyDescent="0.2">
      <c r="A853" s="50"/>
      <c r="B853" s="57"/>
      <c r="C853" s="57"/>
      <c r="D853" s="52"/>
      <c r="E853" s="50"/>
      <c r="F853" s="50"/>
      <c r="G853" s="50"/>
      <c r="H853" s="58"/>
      <c r="I853" s="35"/>
      <c r="K853" s="37"/>
      <c r="L853" s="37"/>
      <c r="M853" s="37"/>
      <c r="N853" s="37"/>
      <c r="O853" s="37"/>
      <c r="P853" s="37"/>
      <c r="Q853" s="37"/>
      <c r="R853" s="37"/>
    </row>
    <row r="854" spans="1:18" s="36" customFormat="1" ht="10.199999999999999" x14ac:dyDescent="0.2">
      <c r="A854" s="50"/>
      <c r="B854" s="57"/>
      <c r="C854" s="57"/>
      <c r="D854" s="52"/>
      <c r="E854" s="50"/>
      <c r="F854" s="50"/>
      <c r="G854" s="50"/>
      <c r="H854" s="58"/>
      <c r="I854" s="35"/>
      <c r="K854" s="37"/>
      <c r="L854" s="37"/>
      <c r="M854" s="37"/>
      <c r="N854" s="37"/>
      <c r="O854" s="37"/>
      <c r="P854" s="37"/>
      <c r="Q854" s="37"/>
      <c r="R854" s="37"/>
    </row>
    <row r="855" spans="1:18" s="36" customFormat="1" ht="10.199999999999999" x14ac:dyDescent="0.2">
      <c r="A855" s="50"/>
      <c r="B855" s="57"/>
      <c r="C855" s="57"/>
      <c r="D855" s="52"/>
      <c r="E855" s="50"/>
      <c r="F855" s="50"/>
      <c r="G855" s="50"/>
      <c r="H855" s="58"/>
      <c r="I855" s="35"/>
      <c r="K855" s="37"/>
      <c r="L855" s="37"/>
      <c r="M855" s="37"/>
      <c r="N855" s="37"/>
      <c r="O855" s="37"/>
      <c r="P855" s="37"/>
      <c r="Q855" s="37"/>
      <c r="R855" s="37"/>
    </row>
    <row r="856" spans="1:18" s="36" customFormat="1" ht="10.199999999999999" x14ac:dyDescent="0.2">
      <c r="A856" s="50"/>
      <c r="B856" s="57"/>
      <c r="C856" s="57"/>
      <c r="D856" s="52"/>
      <c r="E856" s="50"/>
      <c r="F856" s="50"/>
      <c r="G856" s="50"/>
      <c r="H856" s="58"/>
      <c r="I856" s="35"/>
      <c r="K856" s="37"/>
      <c r="L856" s="37"/>
      <c r="M856" s="37"/>
      <c r="N856" s="37"/>
      <c r="O856" s="37"/>
      <c r="P856" s="37"/>
      <c r="Q856" s="37"/>
      <c r="R856" s="37"/>
    </row>
    <row r="857" spans="1:18" s="36" customFormat="1" ht="10.199999999999999" x14ac:dyDescent="0.2">
      <c r="A857" s="50"/>
      <c r="B857" s="57"/>
      <c r="C857" s="57"/>
      <c r="D857" s="52"/>
      <c r="E857" s="50"/>
      <c r="F857" s="50"/>
      <c r="G857" s="50"/>
      <c r="H857" s="58"/>
      <c r="I857" s="35"/>
      <c r="K857" s="37"/>
      <c r="L857" s="37"/>
      <c r="M857" s="37"/>
      <c r="N857" s="37"/>
      <c r="O857" s="37"/>
      <c r="P857" s="37"/>
      <c r="Q857" s="37"/>
      <c r="R857" s="37"/>
    </row>
    <row r="858" spans="1:18" s="36" customFormat="1" ht="10.199999999999999" x14ac:dyDescent="0.2">
      <c r="A858" s="50"/>
      <c r="B858" s="57"/>
      <c r="C858" s="57"/>
      <c r="D858" s="52"/>
      <c r="E858" s="50"/>
      <c r="F858" s="50"/>
      <c r="G858" s="50"/>
      <c r="H858" s="58"/>
      <c r="I858" s="35"/>
      <c r="K858" s="37"/>
      <c r="L858" s="37"/>
      <c r="M858" s="37"/>
      <c r="N858" s="37"/>
      <c r="O858" s="37"/>
      <c r="P858" s="37"/>
      <c r="Q858" s="37"/>
      <c r="R858" s="37"/>
    </row>
    <row r="859" spans="1:18" s="36" customFormat="1" ht="10.199999999999999" x14ac:dyDescent="0.2">
      <c r="A859" s="50"/>
      <c r="B859" s="57"/>
      <c r="C859" s="57"/>
      <c r="D859" s="52"/>
      <c r="E859" s="50"/>
      <c r="F859" s="50"/>
      <c r="G859" s="50"/>
      <c r="H859" s="58"/>
      <c r="I859" s="35"/>
      <c r="K859" s="37"/>
      <c r="L859" s="37"/>
      <c r="M859" s="37"/>
      <c r="N859" s="37"/>
      <c r="O859" s="37"/>
      <c r="P859" s="37"/>
      <c r="Q859" s="37"/>
      <c r="R859" s="37"/>
    </row>
    <row r="860" spans="1:18" s="36" customFormat="1" ht="10.199999999999999" x14ac:dyDescent="0.2">
      <c r="A860" s="50"/>
      <c r="B860" s="57"/>
      <c r="C860" s="57"/>
      <c r="D860" s="52"/>
      <c r="E860" s="50"/>
      <c r="F860" s="50"/>
      <c r="G860" s="50"/>
      <c r="H860" s="58"/>
      <c r="I860" s="35"/>
      <c r="K860" s="37"/>
      <c r="L860" s="37"/>
      <c r="M860" s="37"/>
      <c r="N860" s="37"/>
      <c r="O860" s="37"/>
      <c r="P860" s="37"/>
      <c r="Q860" s="37"/>
      <c r="R860" s="37"/>
    </row>
    <row r="861" spans="1:18" s="36" customFormat="1" ht="10.199999999999999" x14ac:dyDescent="0.2">
      <c r="A861" s="50"/>
      <c r="B861" s="57"/>
      <c r="C861" s="57"/>
      <c r="D861" s="52"/>
      <c r="E861" s="50"/>
      <c r="F861" s="50"/>
      <c r="G861" s="50"/>
      <c r="H861" s="58"/>
      <c r="I861" s="35"/>
      <c r="K861" s="37"/>
      <c r="L861" s="37"/>
      <c r="M861" s="37"/>
      <c r="N861" s="37"/>
      <c r="O861" s="37"/>
      <c r="P861" s="37"/>
      <c r="Q861" s="37"/>
      <c r="R861" s="37"/>
    </row>
    <row r="862" spans="1:18" s="36" customFormat="1" ht="10.199999999999999" x14ac:dyDescent="0.2">
      <c r="A862" s="50"/>
      <c r="B862" s="57"/>
      <c r="C862" s="57"/>
      <c r="D862" s="52"/>
      <c r="E862" s="50"/>
      <c r="F862" s="50"/>
      <c r="G862" s="50"/>
      <c r="H862" s="58"/>
      <c r="I862" s="35"/>
      <c r="K862" s="37"/>
      <c r="L862" s="37"/>
      <c r="M862" s="37"/>
      <c r="N862" s="37"/>
      <c r="O862" s="37"/>
      <c r="P862" s="37"/>
      <c r="Q862" s="37"/>
      <c r="R862" s="37"/>
    </row>
    <row r="863" spans="1:18" s="36" customFormat="1" ht="10.199999999999999" x14ac:dyDescent="0.2">
      <c r="A863" s="50"/>
      <c r="B863" s="57"/>
      <c r="C863" s="57"/>
      <c r="D863" s="52"/>
      <c r="E863" s="50"/>
      <c r="F863" s="50"/>
      <c r="G863" s="50"/>
      <c r="H863" s="58"/>
      <c r="I863" s="35"/>
      <c r="K863" s="37"/>
      <c r="L863" s="37"/>
      <c r="M863" s="37"/>
      <c r="N863" s="37"/>
      <c r="O863" s="37"/>
      <c r="P863" s="37"/>
      <c r="Q863" s="37"/>
      <c r="R863" s="37"/>
    </row>
    <row r="864" spans="1:18" s="36" customFormat="1" ht="10.199999999999999" x14ac:dyDescent="0.2">
      <c r="A864" s="50"/>
      <c r="B864" s="57"/>
      <c r="C864" s="57"/>
      <c r="D864" s="52"/>
      <c r="E864" s="50"/>
      <c r="F864" s="50"/>
      <c r="G864" s="50"/>
      <c r="H864" s="58"/>
      <c r="I864" s="35"/>
      <c r="K864" s="37"/>
      <c r="L864" s="37"/>
      <c r="M864" s="37"/>
      <c r="N864" s="37"/>
      <c r="O864" s="37"/>
      <c r="P864" s="37"/>
      <c r="Q864" s="37"/>
      <c r="R864" s="37"/>
    </row>
    <row r="865" spans="1:18" s="36" customFormat="1" ht="10.199999999999999" x14ac:dyDescent="0.2">
      <c r="A865" s="50"/>
      <c r="B865" s="57"/>
      <c r="C865" s="57"/>
      <c r="D865" s="52"/>
      <c r="E865" s="50"/>
      <c r="F865" s="50"/>
      <c r="G865" s="50"/>
      <c r="H865" s="58"/>
      <c r="I865" s="35"/>
      <c r="K865" s="37"/>
      <c r="L865" s="37"/>
      <c r="M865" s="37"/>
      <c r="N865" s="37"/>
      <c r="O865" s="37"/>
      <c r="P865" s="37"/>
      <c r="Q865" s="37"/>
      <c r="R865" s="37"/>
    </row>
    <row r="866" spans="1:18" s="36" customFormat="1" ht="10.199999999999999" x14ac:dyDescent="0.2">
      <c r="A866" s="50"/>
      <c r="B866" s="57"/>
      <c r="C866" s="57"/>
      <c r="D866" s="52"/>
      <c r="E866" s="50"/>
      <c r="F866" s="50"/>
      <c r="G866" s="50"/>
      <c r="H866" s="58"/>
      <c r="I866" s="35"/>
      <c r="K866" s="37"/>
      <c r="L866" s="37"/>
      <c r="M866" s="37"/>
      <c r="N866" s="37"/>
      <c r="O866" s="37"/>
      <c r="P866" s="37"/>
      <c r="Q866" s="37"/>
      <c r="R866" s="37"/>
    </row>
    <row r="867" spans="1:18" s="36" customFormat="1" ht="10.199999999999999" x14ac:dyDescent="0.2">
      <c r="A867" s="50"/>
      <c r="B867" s="57"/>
      <c r="C867" s="57"/>
      <c r="D867" s="52"/>
      <c r="E867" s="50"/>
      <c r="F867" s="50"/>
      <c r="G867" s="50"/>
      <c r="H867" s="58"/>
      <c r="I867" s="35"/>
      <c r="K867" s="37"/>
      <c r="L867" s="37"/>
      <c r="M867" s="37"/>
      <c r="N867" s="37"/>
      <c r="O867" s="37"/>
      <c r="P867" s="37"/>
      <c r="Q867" s="37"/>
      <c r="R867" s="37"/>
    </row>
    <row r="868" spans="1:18" s="36" customFormat="1" ht="10.199999999999999" x14ac:dyDescent="0.2">
      <c r="A868" s="50"/>
      <c r="B868" s="57"/>
      <c r="C868" s="57"/>
      <c r="D868" s="52"/>
      <c r="E868" s="50"/>
      <c r="F868" s="50"/>
      <c r="G868" s="50"/>
      <c r="H868" s="58"/>
      <c r="I868" s="35"/>
      <c r="K868" s="37"/>
      <c r="L868" s="37"/>
      <c r="M868" s="37"/>
      <c r="N868" s="37"/>
      <c r="O868" s="37"/>
      <c r="P868" s="37"/>
      <c r="Q868" s="37"/>
      <c r="R868" s="37"/>
    </row>
    <row r="869" spans="1:18" s="36" customFormat="1" ht="10.199999999999999" x14ac:dyDescent="0.2">
      <c r="A869" s="50"/>
      <c r="B869" s="57"/>
      <c r="C869" s="57"/>
      <c r="D869" s="52"/>
      <c r="E869" s="50"/>
      <c r="F869" s="50"/>
      <c r="G869" s="50"/>
      <c r="H869" s="58"/>
      <c r="I869" s="35"/>
      <c r="K869" s="37"/>
      <c r="L869" s="37"/>
      <c r="M869" s="37"/>
      <c r="N869" s="37"/>
      <c r="O869" s="37"/>
      <c r="P869" s="37"/>
      <c r="Q869" s="37"/>
      <c r="R869" s="37"/>
    </row>
    <row r="870" spans="1:18" s="36" customFormat="1" ht="10.199999999999999" x14ac:dyDescent="0.2">
      <c r="A870" s="50"/>
      <c r="B870" s="57"/>
      <c r="C870" s="57"/>
      <c r="D870" s="52"/>
      <c r="E870" s="50"/>
      <c r="F870" s="50"/>
      <c r="G870" s="50"/>
      <c r="H870" s="58"/>
      <c r="I870" s="35"/>
      <c r="K870" s="37"/>
      <c r="L870" s="37"/>
      <c r="M870" s="37"/>
      <c r="N870" s="37"/>
      <c r="O870" s="37"/>
      <c r="P870" s="37"/>
      <c r="Q870" s="37"/>
      <c r="R870" s="37"/>
    </row>
    <row r="871" spans="1:18" s="36" customFormat="1" ht="10.199999999999999" x14ac:dyDescent="0.2">
      <c r="A871" s="50"/>
      <c r="B871" s="57"/>
      <c r="C871" s="57"/>
      <c r="D871" s="52"/>
      <c r="E871" s="50"/>
      <c r="F871" s="50"/>
      <c r="G871" s="50"/>
      <c r="H871" s="58"/>
      <c r="I871" s="35"/>
      <c r="K871" s="37"/>
      <c r="L871" s="37"/>
      <c r="M871" s="37"/>
      <c r="N871" s="37"/>
      <c r="O871" s="37"/>
      <c r="P871" s="37"/>
      <c r="Q871" s="37"/>
      <c r="R871" s="37"/>
    </row>
    <row r="872" spans="1:18" s="36" customFormat="1" ht="10.199999999999999" x14ac:dyDescent="0.2">
      <c r="A872" s="50"/>
      <c r="B872" s="57"/>
      <c r="C872" s="57"/>
      <c r="D872" s="52"/>
      <c r="E872" s="50"/>
      <c r="F872" s="50"/>
      <c r="G872" s="50"/>
      <c r="H872" s="58"/>
      <c r="I872" s="35"/>
      <c r="K872" s="37"/>
      <c r="L872" s="37"/>
      <c r="M872" s="37"/>
      <c r="N872" s="37"/>
      <c r="O872" s="37"/>
      <c r="P872" s="37"/>
      <c r="Q872" s="37"/>
      <c r="R872" s="37"/>
    </row>
    <row r="873" spans="1:18" s="36" customFormat="1" ht="10.199999999999999" x14ac:dyDescent="0.2">
      <c r="A873" s="50"/>
      <c r="B873" s="57"/>
      <c r="C873" s="57"/>
      <c r="D873" s="52"/>
      <c r="E873" s="50"/>
      <c r="F873" s="50"/>
      <c r="G873" s="50"/>
      <c r="H873" s="58"/>
      <c r="I873" s="35"/>
      <c r="K873" s="37"/>
      <c r="L873" s="37"/>
      <c r="M873" s="37"/>
      <c r="N873" s="37"/>
      <c r="O873" s="37"/>
      <c r="P873" s="37"/>
      <c r="Q873" s="37"/>
      <c r="R873" s="37"/>
    </row>
    <row r="874" spans="1:18" s="36" customFormat="1" ht="10.199999999999999" x14ac:dyDescent="0.2">
      <c r="A874" s="50"/>
      <c r="B874" s="57"/>
      <c r="C874" s="57"/>
      <c r="D874" s="52"/>
      <c r="E874" s="50"/>
      <c r="F874" s="50"/>
      <c r="G874" s="50"/>
      <c r="H874" s="58"/>
      <c r="I874" s="35"/>
      <c r="K874" s="37"/>
      <c r="L874" s="37"/>
      <c r="M874" s="37"/>
      <c r="N874" s="37"/>
      <c r="O874" s="37"/>
      <c r="P874" s="37"/>
      <c r="Q874" s="37"/>
      <c r="R874" s="37"/>
    </row>
    <row r="875" spans="1:18" s="36" customFormat="1" ht="10.199999999999999" x14ac:dyDescent="0.2">
      <c r="A875" s="50"/>
      <c r="B875" s="57"/>
      <c r="C875" s="57"/>
      <c r="D875" s="52"/>
      <c r="E875" s="50"/>
      <c r="F875" s="50"/>
      <c r="G875" s="50"/>
      <c r="H875" s="58"/>
      <c r="I875" s="35"/>
      <c r="K875" s="37"/>
      <c r="L875" s="37"/>
      <c r="M875" s="37"/>
      <c r="N875" s="37"/>
      <c r="O875" s="37"/>
      <c r="P875" s="37"/>
      <c r="Q875" s="37"/>
      <c r="R875" s="37"/>
    </row>
    <row r="876" spans="1:18" s="36" customFormat="1" ht="10.199999999999999" x14ac:dyDescent="0.2">
      <c r="A876" s="50"/>
      <c r="B876" s="57"/>
      <c r="C876" s="57"/>
      <c r="D876" s="52"/>
      <c r="E876" s="50"/>
      <c r="F876" s="50"/>
      <c r="G876" s="50"/>
      <c r="H876" s="58"/>
      <c r="I876" s="35"/>
      <c r="K876" s="37"/>
      <c r="L876" s="37"/>
      <c r="M876" s="37"/>
      <c r="N876" s="37"/>
      <c r="O876" s="37"/>
      <c r="P876" s="37"/>
      <c r="Q876" s="37"/>
      <c r="R876" s="37"/>
    </row>
    <row r="877" spans="1:18" s="36" customFormat="1" ht="10.199999999999999" x14ac:dyDescent="0.2">
      <c r="A877" s="50"/>
      <c r="B877" s="57"/>
      <c r="C877" s="57"/>
      <c r="D877" s="52"/>
      <c r="E877" s="50"/>
      <c r="F877" s="50"/>
      <c r="G877" s="50"/>
      <c r="H877" s="58"/>
      <c r="I877" s="35"/>
      <c r="K877" s="37"/>
      <c r="L877" s="37"/>
      <c r="M877" s="37"/>
      <c r="N877" s="37"/>
      <c r="O877" s="37"/>
      <c r="P877" s="37"/>
      <c r="Q877" s="37"/>
      <c r="R877" s="37"/>
    </row>
    <row r="878" spans="1:18" s="36" customFormat="1" ht="10.199999999999999" x14ac:dyDescent="0.2">
      <c r="A878" s="50"/>
      <c r="B878" s="57"/>
      <c r="C878" s="57"/>
      <c r="D878" s="52"/>
      <c r="E878" s="50"/>
      <c r="F878" s="50"/>
      <c r="G878" s="50"/>
      <c r="H878" s="58"/>
      <c r="I878" s="35"/>
      <c r="K878" s="37"/>
      <c r="L878" s="37"/>
      <c r="M878" s="37"/>
      <c r="N878" s="37"/>
      <c r="O878" s="37"/>
      <c r="P878" s="37"/>
      <c r="Q878" s="37"/>
      <c r="R878" s="37"/>
    </row>
    <row r="879" spans="1:18" s="36" customFormat="1" ht="10.199999999999999" x14ac:dyDescent="0.2">
      <c r="A879" s="50"/>
      <c r="B879" s="57"/>
      <c r="C879" s="57"/>
      <c r="D879" s="52"/>
      <c r="E879" s="50"/>
      <c r="F879" s="50"/>
      <c r="G879" s="50"/>
      <c r="H879" s="58"/>
      <c r="I879" s="35"/>
      <c r="K879" s="37"/>
      <c r="L879" s="37"/>
      <c r="M879" s="37"/>
      <c r="N879" s="37"/>
      <c r="O879" s="37"/>
      <c r="P879" s="37"/>
      <c r="Q879" s="37"/>
      <c r="R879" s="37"/>
    </row>
    <row r="880" spans="1:18" s="36" customFormat="1" ht="10.199999999999999" x14ac:dyDescent="0.2">
      <c r="A880" s="50"/>
      <c r="B880" s="57"/>
      <c r="C880" s="57"/>
      <c r="D880" s="52"/>
      <c r="E880" s="50"/>
      <c r="F880" s="50"/>
      <c r="G880" s="50"/>
      <c r="H880" s="58"/>
      <c r="I880" s="35"/>
      <c r="K880" s="37"/>
      <c r="L880" s="37"/>
      <c r="M880" s="37"/>
      <c r="N880" s="37"/>
      <c r="O880" s="37"/>
      <c r="P880" s="37"/>
      <c r="Q880" s="37"/>
      <c r="R880" s="37"/>
    </row>
    <row r="881" spans="1:18" s="36" customFormat="1" ht="10.199999999999999" x14ac:dyDescent="0.2">
      <c r="A881" s="50"/>
      <c r="B881" s="57"/>
      <c r="C881" s="57"/>
      <c r="D881" s="52"/>
      <c r="E881" s="50"/>
      <c r="F881" s="50"/>
      <c r="G881" s="50"/>
      <c r="H881" s="58"/>
      <c r="I881" s="35"/>
      <c r="K881" s="37"/>
      <c r="L881" s="37"/>
      <c r="M881" s="37"/>
      <c r="N881" s="37"/>
      <c r="O881" s="37"/>
      <c r="P881" s="37"/>
      <c r="Q881" s="37"/>
      <c r="R881" s="37"/>
    </row>
    <row r="882" spans="1:18" s="36" customFormat="1" ht="10.199999999999999" x14ac:dyDescent="0.2">
      <c r="A882" s="50"/>
      <c r="B882" s="57"/>
      <c r="C882" s="57"/>
      <c r="D882" s="52"/>
      <c r="E882" s="50"/>
      <c r="F882" s="50"/>
      <c r="G882" s="50"/>
      <c r="H882" s="58"/>
      <c r="I882" s="35"/>
      <c r="K882" s="37"/>
      <c r="L882" s="37"/>
      <c r="M882" s="37"/>
      <c r="N882" s="37"/>
      <c r="O882" s="37"/>
      <c r="P882" s="37"/>
      <c r="Q882" s="37"/>
      <c r="R882" s="37"/>
    </row>
    <row r="883" spans="1:18" s="36" customFormat="1" ht="10.199999999999999" x14ac:dyDescent="0.2">
      <c r="A883" s="50"/>
      <c r="B883" s="57"/>
      <c r="C883" s="57"/>
      <c r="D883" s="52"/>
      <c r="E883" s="50"/>
      <c r="F883" s="50"/>
      <c r="G883" s="50"/>
      <c r="H883" s="58"/>
      <c r="I883" s="35"/>
      <c r="K883" s="37"/>
      <c r="L883" s="37"/>
      <c r="M883" s="37"/>
      <c r="N883" s="37"/>
      <c r="O883" s="37"/>
      <c r="P883" s="37"/>
      <c r="Q883" s="37"/>
      <c r="R883" s="37"/>
    </row>
    <row r="884" spans="1:18" s="36" customFormat="1" ht="10.199999999999999" x14ac:dyDescent="0.2">
      <c r="A884" s="50"/>
      <c r="B884" s="57"/>
      <c r="C884" s="57"/>
      <c r="D884" s="52"/>
      <c r="E884" s="50"/>
      <c r="F884" s="50"/>
      <c r="G884" s="50"/>
      <c r="H884" s="58"/>
      <c r="I884" s="35"/>
      <c r="K884" s="37"/>
      <c r="L884" s="37"/>
      <c r="M884" s="37"/>
      <c r="N884" s="37"/>
      <c r="O884" s="37"/>
      <c r="P884" s="37"/>
      <c r="Q884" s="37"/>
      <c r="R884" s="37"/>
    </row>
    <row r="885" spans="1:18" s="36" customFormat="1" ht="10.199999999999999" x14ac:dyDescent="0.2">
      <c r="A885" s="50"/>
      <c r="B885" s="57"/>
      <c r="C885" s="57"/>
      <c r="D885" s="52"/>
      <c r="E885" s="50"/>
      <c r="F885" s="50"/>
      <c r="G885" s="50"/>
      <c r="H885" s="58"/>
      <c r="I885" s="35"/>
      <c r="K885" s="37"/>
      <c r="L885" s="37"/>
      <c r="M885" s="37"/>
      <c r="N885" s="37"/>
      <c r="O885" s="37"/>
      <c r="P885" s="37"/>
      <c r="Q885" s="37"/>
      <c r="R885" s="37"/>
    </row>
    <row r="886" spans="1:18" s="36" customFormat="1" ht="10.199999999999999" x14ac:dyDescent="0.2">
      <c r="A886" s="50"/>
      <c r="B886" s="57"/>
      <c r="C886" s="57"/>
      <c r="D886" s="52"/>
      <c r="E886" s="50"/>
      <c r="F886" s="50"/>
      <c r="G886" s="50"/>
      <c r="H886" s="58"/>
      <c r="I886" s="35"/>
      <c r="K886" s="37"/>
      <c r="L886" s="37"/>
      <c r="M886" s="37"/>
      <c r="N886" s="37"/>
      <c r="O886" s="37"/>
      <c r="P886" s="37"/>
      <c r="Q886" s="37"/>
      <c r="R886" s="37"/>
    </row>
    <row r="887" spans="1:18" s="36" customFormat="1" ht="10.199999999999999" x14ac:dyDescent="0.2">
      <c r="A887" s="50"/>
      <c r="B887" s="57"/>
      <c r="C887" s="57"/>
      <c r="D887" s="52"/>
      <c r="E887" s="50"/>
      <c r="F887" s="50"/>
      <c r="G887" s="50"/>
      <c r="H887" s="58"/>
      <c r="I887" s="35"/>
      <c r="K887" s="37"/>
      <c r="L887" s="37"/>
      <c r="M887" s="37"/>
      <c r="N887" s="37"/>
      <c r="O887" s="37"/>
      <c r="P887" s="37"/>
      <c r="Q887" s="37"/>
      <c r="R887" s="37"/>
    </row>
    <row r="888" spans="1:18" s="36" customFormat="1" ht="10.199999999999999" x14ac:dyDescent="0.2">
      <c r="A888" s="50"/>
      <c r="B888" s="57"/>
      <c r="C888" s="57"/>
      <c r="D888" s="52"/>
      <c r="E888" s="50"/>
      <c r="F888" s="50"/>
      <c r="G888" s="50"/>
      <c r="H888" s="58"/>
      <c r="I888" s="35"/>
      <c r="K888" s="37"/>
      <c r="L888" s="37"/>
      <c r="M888" s="37"/>
      <c r="N888" s="37"/>
      <c r="O888" s="37"/>
      <c r="P888" s="37"/>
      <c r="Q888" s="37"/>
      <c r="R888" s="37"/>
    </row>
    <row r="889" spans="1:18" s="36" customFormat="1" ht="10.199999999999999" x14ac:dyDescent="0.2">
      <c r="A889" s="50"/>
      <c r="B889" s="57"/>
      <c r="C889" s="57"/>
      <c r="D889" s="52"/>
      <c r="E889" s="50"/>
      <c r="F889" s="50"/>
      <c r="G889" s="50"/>
      <c r="H889" s="58"/>
      <c r="I889" s="35"/>
      <c r="K889" s="37"/>
      <c r="L889" s="37"/>
      <c r="M889" s="37"/>
      <c r="N889" s="37"/>
      <c r="O889" s="37"/>
      <c r="P889" s="37"/>
      <c r="Q889" s="37"/>
      <c r="R889" s="37"/>
    </row>
    <row r="890" spans="1:18" s="36" customFormat="1" ht="10.199999999999999" x14ac:dyDescent="0.2">
      <c r="A890" s="50"/>
      <c r="B890" s="57"/>
      <c r="C890" s="57"/>
      <c r="D890" s="52"/>
      <c r="E890" s="50"/>
      <c r="F890" s="50"/>
      <c r="G890" s="50"/>
      <c r="H890" s="58"/>
      <c r="I890" s="35"/>
      <c r="K890" s="37"/>
      <c r="L890" s="37"/>
      <c r="M890" s="37"/>
      <c r="N890" s="37"/>
      <c r="O890" s="37"/>
      <c r="P890" s="37"/>
      <c r="Q890" s="37"/>
      <c r="R890" s="37"/>
    </row>
    <row r="891" spans="1:18" s="36" customFormat="1" ht="10.199999999999999" x14ac:dyDescent="0.2">
      <c r="A891" s="50"/>
      <c r="B891" s="57"/>
      <c r="C891" s="57"/>
      <c r="D891" s="52"/>
      <c r="E891" s="50"/>
      <c r="F891" s="50"/>
      <c r="G891" s="50"/>
      <c r="H891" s="58"/>
      <c r="I891" s="35"/>
      <c r="K891" s="37"/>
      <c r="L891" s="37"/>
      <c r="M891" s="37"/>
      <c r="N891" s="37"/>
      <c r="O891" s="37"/>
      <c r="P891" s="37"/>
      <c r="Q891" s="37"/>
      <c r="R891" s="37"/>
    </row>
    <row r="892" spans="1:18" s="36" customFormat="1" ht="10.199999999999999" x14ac:dyDescent="0.2">
      <c r="A892" s="50"/>
      <c r="B892" s="57"/>
      <c r="C892" s="57"/>
      <c r="D892" s="52"/>
      <c r="E892" s="50"/>
      <c r="F892" s="50"/>
      <c r="G892" s="50"/>
      <c r="H892" s="58"/>
      <c r="I892" s="35"/>
      <c r="K892" s="37"/>
      <c r="L892" s="37"/>
      <c r="M892" s="37"/>
      <c r="N892" s="37"/>
      <c r="O892" s="37"/>
      <c r="P892" s="37"/>
      <c r="Q892" s="37"/>
      <c r="R892" s="37"/>
    </row>
    <row r="893" spans="1:18" s="36" customFormat="1" ht="10.199999999999999" x14ac:dyDescent="0.2">
      <c r="A893" s="50"/>
      <c r="B893" s="57"/>
      <c r="C893" s="57"/>
      <c r="D893" s="52"/>
      <c r="E893" s="50"/>
      <c r="F893" s="50"/>
      <c r="G893" s="50"/>
      <c r="H893" s="58"/>
      <c r="I893" s="35"/>
      <c r="K893" s="37"/>
      <c r="L893" s="37"/>
      <c r="M893" s="37"/>
      <c r="N893" s="37"/>
      <c r="O893" s="37"/>
      <c r="P893" s="37"/>
      <c r="Q893" s="37"/>
      <c r="R893" s="37"/>
    </row>
    <row r="894" spans="1:18" s="36" customFormat="1" ht="10.199999999999999" x14ac:dyDescent="0.2">
      <c r="A894" s="50"/>
      <c r="B894" s="57"/>
      <c r="C894" s="57"/>
      <c r="D894" s="52"/>
      <c r="E894" s="50"/>
      <c r="F894" s="50"/>
      <c r="G894" s="50"/>
      <c r="H894" s="58"/>
      <c r="I894" s="35"/>
      <c r="K894" s="37"/>
      <c r="L894" s="37"/>
      <c r="M894" s="37"/>
      <c r="N894" s="37"/>
      <c r="O894" s="37"/>
      <c r="P894" s="37"/>
      <c r="Q894" s="37"/>
      <c r="R894" s="37"/>
    </row>
    <row r="895" spans="1:18" s="36" customFormat="1" ht="10.199999999999999" x14ac:dyDescent="0.2">
      <c r="A895" s="50"/>
      <c r="B895" s="57"/>
      <c r="C895" s="57"/>
      <c r="D895" s="52"/>
      <c r="E895" s="50"/>
      <c r="F895" s="50"/>
      <c r="G895" s="50"/>
      <c r="H895" s="58"/>
      <c r="I895" s="35"/>
      <c r="K895" s="37"/>
      <c r="L895" s="37"/>
      <c r="M895" s="37"/>
      <c r="N895" s="37"/>
      <c r="O895" s="37"/>
      <c r="P895" s="37"/>
      <c r="Q895" s="37"/>
      <c r="R895" s="37"/>
    </row>
    <row r="896" spans="1:18" s="36" customFormat="1" ht="10.199999999999999" x14ac:dyDescent="0.2">
      <c r="A896" s="50"/>
      <c r="B896" s="57"/>
      <c r="C896" s="57"/>
      <c r="D896" s="52"/>
      <c r="E896" s="50"/>
      <c r="F896" s="50"/>
      <c r="G896" s="50"/>
      <c r="H896" s="58"/>
      <c r="I896" s="35"/>
      <c r="K896" s="37"/>
      <c r="L896" s="37"/>
      <c r="M896" s="37"/>
      <c r="N896" s="37"/>
      <c r="O896" s="37"/>
      <c r="P896" s="37"/>
      <c r="Q896" s="37"/>
      <c r="R896" s="37"/>
    </row>
    <row r="897" spans="1:18" s="36" customFormat="1" ht="10.199999999999999" x14ac:dyDescent="0.2">
      <c r="A897" s="50"/>
      <c r="B897" s="57"/>
      <c r="C897" s="57"/>
      <c r="D897" s="52"/>
      <c r="E897" s="50"/>
      <c r="F897" s="50"/>
      <c r="G897" s="50"/>
      <c r="H897" s="58"/>
      <c r="I897" s="35"/>
      <c r="K897" s="37"/>
      <c r="L897" s="37"/>
      <c r="M897" s="37"/>
      <c r="N897" s="37"/>
      <c r="O897" s="37"/>
      <c r="P897" s="37"/>
      <c r="Q897" s="37"/>
      <c r="R897" s="37"/>
    </row>
    <row r="898" spans="1:18" s="36" customFormat="1" ht="10.199999999999999" x14ac:dyDescent="0.2">
      <c r="A898" s="50"/>
      <c r="B898" s="57"/>
      <c r="C898" s="57"/>
      <c r="D898" s="52"/>
      <c r="E898" s="50"/>
      <c r="F898" s="50"/>
      <c r="G898" s="50"/>
      <c r="H898" s="58"/>
      <c r="I898" s="35"/>
      <c r="K898" s="37"/>
      <c r="L898" s="37"/>
      <c r="M898" s="37"/>
      <c r="N898" s="37"/>
      <c r="O898" s="37"/>
      <c r="P898" s="37"/>
      <c r="Q898" s="37"/>
      <c r="R898" s="37"/>
    </row>
    <row r="899" spans="1:18" s="36" customFormat="1" ht="10.199999999999999" x14ac:dyDescent="0.2">
      <c r="A899" s="50"/>
      <c r="B899" s="57"/>
      <c r="C899" s="57"/>
      <c r="D899" s="52"/>
      <c r="E899" s="50"/>
      <c r="F899" s="50"/>
      <c r="G899" s="50"/>
      <c r="H899" s="58"/>
      <c r="I899" s="35"/>
      <c r="K899" s="37"/>
      <c r="L899" s="37"/>
      <c r="M899" s="37"/>
      <c r="N899" s="37"/>
      <c r="O899" s="37"/>
      <c r="P899" s="37"/>
      <c r="Q899" s="37"/>
      <c r="R899" s="37"/>
    </row>
    <row r="900" spans="1:18" s="36" customFormat="1" ht="10.199999999999999" x14ac:dyDescent="0.2">
      <c r="A900" s="50"/>
      <c r="B900" s="57"/>
      <c r="C900" s="57"/>
      <c r="D900" s="52"/>
      <c r="E900" s="50"/>
      <c r="F900" s="50"/>
      <c r="G900" s="50"/>
      <c r="H900" s="58"/>
      <c r="I900" s="35"/>
      <c r="K900" s="37"/>
      <c r="L900" s="37"/>
      <c r="M900" s="37"/>
      <c r="N900" s="37"/>
      <c r="O900" s="37"/>
      <c r="P900" s="37"/>
      <c r="Q900" s="37"/>
      <c r="R900" s="37"/>
    </row>
    <row r="901" spans="1:18" s="36" customFormat="1" ht="10.199999999999999" x14ac:dyDescent="0.2">
      <c r="A901" s="50"/>
      <c r="B901" s="57"/>
      <c r="C901" s="57"/>
      <c r="D901" s="52"/>
      <c r="E901" s="50"/>
      <c r="F901" s="50"/>
      <c r="G901" s="50"/>
      <c r="H901" s="58"/>
      <c r="I901" s="35"/>
      <c r="K901" s="37"/>
      <c r="L901" s="37"/>
      <c r="M901" s="37"/>
      <c r="N901" s="37"/>
      <c r="O901" s="37"/>
      <c r="P901" s="37"/>
      <c r="Q901" s="37"/>
      <c r="R901" s="37"/>
    </row>
    <row r="902" spans="1:18" s="36" customFormat="1" ht="10.199999999999999" x14ac:dyDescent="0.2">
      <c r="A902" s="50"/>
      <c r="B902" s="57"/>
      <c r="C902" s="57"/>
      <c r="D902" s="52"/>
      <c r="E902" s="50"/>
      <c r="F902" s="50"/>
      <c r="G902" s="50"/>
      <c r="H902" s="58"/>
      <c r="I902" s="35"/>
      <c r="K902" s="37"/>
      <c r="L902" s="37"/>
      <c r="M902" s="37"/>
      <c r="N902" s="37"/>
      <c r="O902" s="37"/>
      <c r="P902" s="37"/>
      <c r="Q902" s="37"/>
      <c r="R902" s="37"/>
    </row>
    <row r="903" spans="1:18" s="36" customFormat="1" ht="10.199999999999999" x14ac:dyDescent="0.2">
      <c r="A903" s="50"/>
      <c r="B903" s="57"/>
      <c r="C903" s="57"/>
      <c r="D903" s="52"/>
      <c r="E903" s="50"/>
      <c r="F903" s="50"/>
      <c r="G903" s="50"/>
      <c r="H903" s="58"/>
      <c r="I903" s="35"/>
      <c r="K903" s="37"/>
      <c r="L903" s="37"/>
      <c r="M903" s="37"/>
      <c r="N903" s="37"/>
      <c r="O903" s="37"/>
      <c r="P903" s="37"/>
      <c r="Q903" s="37"/>
      <c r="R903" s="37"/>
    </row>
    <row r="904" spans="1:18" s="36" customFormat="1" ht="10.199999999999999" x14ac:dyDescent="0.2">
      <c r="A904" s="50"/>
      <c r="B904" s="57"/>
      <c r="C904" s="57"/>
      <c r="D904" s="52"/>
      <c r="E904" s="50"/>
      <c r="F904" s="50"/>
      <c r="G904" s="50"/>
      <c r="H904" s="58"/>
      <c r="I904" s="35"/>
      <c r="K904" s="37"/>
      <c r="L904" s="37"/>
      <c r="M904" s="37"/>
      <c r="N904" s="37"/>
      <c r="O904" s="37"/>
      <c r="P904" s="37"/>
      <c r="Q904" s="37"/>
      <c r="R904" s="37"/>
    </row>
    <row r="905" spans="1:18" s="36" customFormat="1" ht="10.199999999999999" x14ac:dyDescent="0.2">
      <c r="A905" s="50"/>
      <c r="B905" s="57"/>
      <c r="C905" s="57"/>
      <c r="D905" s="52"/>
      <c r="E905" s="50"/>
      <c r="F905" s="50"/>
      <c r="G905" s="50"/>
      <c r="H905" s="58"/>
      <c r="I905" s="35"/>
      <c r="K905" s="37"/>
      <c r="L905" s="37"/>
      <c r="M905" s="37"/>
      <c r="N905" s="37"/>
      <c r="O905" s="37"/>
      <c r="P905" s="37"/>
      <c r="Q905" s="37"/>
      <c r="R905" s="37"/>
    </row>
    <row r="906" spans="1:18" s="36" customFormat="1" ht="10.199999999999999" x14ac:dyDescent="0.2">
      <c r="A906" s="50"/>
      <c r="B906" s="57"/>
      <c r="C906" s="57"/>
      <c r="D906" s="52"/>
      <c r="E906" s="50"/>
      <c r="F906" s="50"/>
      <c r="G906" s="50"/>
      <c r="H906" s="58"/>
      <c r="I906" s="35"/>
      <c r="K906" s="37"/>
      <c r="L906" s="37"/>
      <c r="M906" s="37"/>
      <c r="N906" s="37"/>
      <c r="O906" s="37"/>
      <c r="P906" s="37"/>
      <c r="Q906" s="37"/>
      <c r="R906" s="37"/>
    </row>
    <row r="907" spans="1:18" s="36" customFormat="1" ht="10.199999999999999" x14ac:dyDescent="0.2">
      <c r="A907" s="50"/>
      <c r="B907" s="57"/>
      <c r="C907" s="57"/>
      <c r="D907" s="52"/>
      <c r="E907" s="50"/>
      <c r="F907" s="50"/>
      <c r="G907" s="50"/>
      <c r="H907" s="58"/>
      <c r="I907" s="35"/>
      <c r="K907" s="37"/>
      <c r="L907" s="37"/>
      <c r="M907" s="37"/>
      <c r="N907" s="37"/>
      <c r="O907" s="37"/>
      <c r="P907" s="37"/>
      <c r="Q907" s="37"/>
      <c r="R907" s="37"/>
    </row>
    <row r="908" spans="1:18" s="36" customFormat="1" ht="10.199999999999999" x14ac:dyDescent="0.2">
      <c r="A908" s="50"/>
      <c r="B908" s="57"/>
      <c r="C908" s="57"/>
      <c r="D908" s="52"/>
      <c r="E908" s="50"/>
      <c r="F908" s="50"/>
      <c r="G908" s="50"/>
      <c r="H908" s="58"/>
      <c r="I908" s="35"/>
      <c r="K908" s="37"/>
      <c r="L908" s="37"/>
      <c r="M908" s="37"/>
      <c r="N908" s="37"/>
      <c r="O908" s="37"/>
      <c r="P908" s="37"/>
      <c r="Q908" s="37"/>
      <c r="R908" s="37"/>
    </row>
    <row r="909" spans="1:18" s="36" customFormat="1" ht="10.199999999999999" x14ac:dyDescent="0.2">
      <c r="A909" s="50"/>
      <c r="B909" s="57"/>
      <c r="C909" s="57"/>
      <c r="D909" s="52"/>
      <c r="E909" s="50"/>
      <c r="F909" s="50"/>
      <c r="G909" s="50"/>
      <c r="H909" s="58"/>
      <c r="I909" s="35"/>
      <c r="K909" s="37"/>
      <c r="L909" s="37"/>
      <c r="M909" s="37"/>
      <c r="N909" s="37"/>
      <c r="O909" s="37"/>
      <c r="P909" s="37"/>
      <c r="Q909" s="37"/>
      <c r="R909" s="37"/>
    </row>
    <row r="910" spans="1:18" s="36" customFormat="1" ht="10.199999999999999" x14ac:dyDescent="0.2">
      <c r="A910" s="50"/>
      <c r="B910" s="57"/>
      <c r="C910" s="57"/>
      <c r="D910" s="52"/>
      <c r="E910" s="50"/>
      <c r="F910" s="50"/>
      <c r="G910" s="50"/>
      <c r="H910" s="58"/>
      <c r="I910" s="35"/>
      <c r="K910" s="37"/>
      <c r="L910" s="37"/>
      <c r="M910" s="37"/>
      <c r="N910" s="37"/>
      <c r="O910" s="37"/>
      <c r="P910" s="37"/>
      <c r="Q910" s="37"/>
      <c r="R910" s="37"/>
    </row>
    <row r="911" spans="1:18" s="36" customFormat="1" ht="10.199999999999999" x14ac:dyDescent="0.2">
      <c r="A911" s="50"/>
      <c r="B911" s="57"/>
      <c r="C911" s="57"/>
      <c r="D911" s="52"/>
      <c r="E911" s="50"/>
      <c r="F911" s="50"/>
      <c r="G911" s="50"/>
      <c r="H911" s="58"/>
      <c r="I911" s="35"/>
      <c r="K911" s="37"/>
      <c r="L911" s="37"/>
      <c r="M911" s="37"/>
      <c r="N911" s="37"/>
      <c r="O911" s="37"/>
      <c r="P911" s="37"/>
      <c r="Q911" s="37"/>
      <c r="R911" s="37"/>
    </row>
    <row r="912" spans="1:18" s="36" customFormat="1" ht="10.199999999999999" x14ac:dyDescent="0.2">
      <c r="A912" s="50"/>
      <c r="B912" s="57"/>
      <c r="C912" s="57"/>
      <c r="D912" s="52"/>
      <c r="E912" s="50"/>
      <c r="F912" s="50"/>
      <c r="G912" s="50"/>
      <c r="H912" s="58"/>
      <c r="I912" s="35"/>
      <c r="K912" s="37"/>
      <c r="L912" s="37"/>
      <c r="M912" s="37"/>
      <c r="N912" s="37"/>
      <c r="O912" s="37"/>
      <c r="P912" s="37"/>
      <c r="Q912" s="37"/>
      <c r="R912" s="37"/>
    </row>
    <row r="913" spans="1:18" s="36" customFormat="1" ht="10.199999999999999" x14ac:dyDescent="0.2">
      <c r="A913" s="50"/>
      <c r="B913" s="57"/>
      <c r="C913" s="57"/>
      <c r="D913" s="52"/>
      <c r="E913" s="50"/>
      <c r="F913" s="50"/>
      <c r="G913" s="50"/>
      <c r="H913" s="58"/>
      <c r="I913" s="35"/>
      <c r="K913" s="37"/>
      <c r="L913" s="37"/>
      <c r="M913" s="37"/>
      <c r="N913" s="37"/>
      <c r="O913" s="37"/>
      <c r="P913" s="37"/>
      <c r="Q913" s="37"/>
      <c r="R913" s="37"/>
    </row>
    <row r="914" spans="1:18" s="36" customFormat="1" ht="10.199999999999999" x14ac:dyDescent="0.2">
      <c r="A914" s="50"/>
      <c r="B914" s="57"/>
      <c r="C914" s="57"/>
      <c r="D914" s="52"/>
      <c r="E914" s="50"/>
      <c r="F914" s="50"/>
      <c r="G914" s="50"/>
      <c r="H914" s="58"/>
      <c r="I914" s="35"/>
      <c r="K914" s="37"/>
      <c r="L914" s="37"/>
      <c r="M914" s="37"/>
      <c r="N914" s="37"/>
      <c r="O914" s="37"/>
      <c r="P914" s="37"/>
      <c r="Q914" s="37"/>
      <c r="R914" s="37"/>
    </row>
    <row r="915" spans="1:18" s="36" customFormat="1" ht="10.199999999999999" x14ac:dyDescent="0.2">
      <c r="A915" s="50"/>
      <c r="B915" s="57"/>
      <c r="C915" s="57"/>
      <c r="D915" s="52"/>
      <c r="E915" s="50"/>
      <c r="F915" s="50"/>
      <c r="G915" s="50"/>
      <c r="H915" s="58"/>
      <c r="I915" s="35"/>
      <c r="K915" s="37"/>
      <c r="L915" s="37"/>
      <c r="M915" s="37"/>
      <c r="N915" s="37"/>
      <c r="O915" s="37"/>
      <c r="P915" s="37"/>
      <c r="Q915" s="37"/>
      <c r="R915" s="37"/>
    </row>
    <row r="916" spans="1:18" s="36" customFormat="1" ht="10.199999999999999" x14ac:dyDescent="0.2">
      <c r="A916" s="50"/>
      <c r="B916" s="57"/>
      <c r="C916" s="57"/>
      <c r="D916" s="52"/>
      <c r="E916" s="50"/>
      <c r="F916" s="50"/>
      <c r="G916" s="50"/>
      <c r="H916" s="58"/>
      <c r="I916" s="35"/>
      <c r="K916" s="37"/>
      <c r="L916" s="37"/>
      <c r="M916" s="37"/>
      <c r="N916" s="37"/>
      <c r="O916" s="37"/>
      <c r="P916" s="37"/>
      <c r="Q916" s="37"/>
      <c r="R916" s="37"/>
    </row>
    <row r="917" spans="1:18" s="36" customFormat="1" ht="10.199999999999999" x14ac:dyDescent="0.2">
      <c r="A917" s="50"/>
      <c r="B917" s="57"/>
      <c r="C917" s="57"/>
      <c r="D917" s="52"/>
      <c r="E917" s="50"/>
      <c r="F917" s="50"/>
      <c r="G917" s="50"/>
      <c r="H917" s="58"/>
      <c r="I917" s="35"/>
      <c r="K917" s="37"/>
      <c r="L917" s="37"/>
      <c r="M917" s="37"/>
      <c r="N917" s="37"/>
      <c r="O917" s="37"/>
      <c r="P917" s="37"/>
      <c r="Q917" s="37"/>
      <c r="R917" s="37"/>
    </row>
    <row r="918" spans="1:18" s="36" customFormat="1" ht="10.199999999999999" x14ac:dyDescent="0.2">
      <c r="A918" s="50"/>
      <c r="B918" s="57"/>
      <c r="C918" s="57"/>
      <c r="D918" s="52"/>
      <c r="E918" s="50"/>
      <c r="F918" s="50"/>
      <c r="G918" s="50"/>
      <c r="H918" s="58"/>
      <c r="I918" s="35"/>
      <c r="K918" s="37"/>
      <c r="L918" s="37"/>
      <c r="M918" s="37"/>
      <c r="N918" s="37"/>
      <c r="O918" s="37"/>
      <c r="P918" s="37"/>
      <c r="Q918" s="37"/>
      <c r="R918" s="37"/>
    </row>
    <row r="919" spans="1:18" s="36" customFormat="1" ht="10.199999999999999" x14ac:dyDescent="0.2">
      <c r="A919" s="50"/>
      <c r="B919" s="57"/>
      <c r="C919" s="57"/>
      <c r="D919" s="52"/>
      <c r="E919" s="50"/>
      <c r="F919" s="50"/>
      <c r="G919" s="50"/>
      <c r="H919" s="58"/>
      <c r="I919" s="35"/>
      <c r="K919" s="37"/>
      <c r="L919" s="37"/>
      <c r="M919" s="37"/>
      <c r="N919" s="37"/>
      <c r="O919" s="37"/>
      <c r="P919" s="37"/>
      <c r="Q919" s="37"/>
      <c r="R919" s="37"/>
    </row>
    <row r="920" spans="1:18" s="36" customFormat="1" ht="10.199999999999999" x14ac:dyDescent="0.2">
      <c r="A920" s="50"/>
      <c r="B920" s="57"/>
      <c r="C920" s="57"/>
      <c r="D920" s="52"/>
      <c r="E920" s="50"/>
      <c r="F920" s="50"/>
      <c r="G920" s="50"/>
      <c r="H920" s="58"/>
      <c r="I920" s="35"/>
      <c r="K920" s="37"/>
      <c r="L920" s="37"/>
      <c r="M920" s="37"/>
      <c r="N920" s="37"/>
      <c r="O920" s="37"/>
      <c r="P920" s="37"/>
      <c r="Q920" s="37"/>
      <c r="R920" s="37"/>
    </row>
    <row r="921" spans="1:18" s="36" customFormat="1" ht="10.199999999999999" x14ac:dyDescent="0.2">
      <c r="A921" s="50"/>
      <c r="B921" s="57"/>
      <c r="C921" s="57"/>
      <c r="D921" s="52"/>
      <c r="E921" s="50"/>
      <c r="F921" s="50"/>
      <c r="G921" s="50"/>
      <c r="H921" s="58"/>
      <c r="I921" s="35"/>
      <c r="K921" s="37"/>
      <c r="L921" s="37"/>
      <c r="M921" s="37"/>
      <c r="N921" s="37"/>
      <c r="O921" s="37"/>
      <c r="P921" s="37"/>
      <c r="Q921" s="37"/>
      <c r="R921" s="37"/>
    </row>
    <row r="922" spans="1:18" s="36" customFormat="1" ht="10.199999999999999" x14ac:dyDescent="0.2">
      <c r="A922" s="50"/>
      <c r="B922" s="57"/>
      <c r="C922" s="57"/>
      <c r="D922" s="52"/>
      <c r="E922" s="50"/>
      <c r="F922" s="50"/>
      <c r="G922" s="50"/>
      <c r="H922" s="58"/>
      <c r="I922" s="35"/>
      <c r="K922" s="37"/>
      <c r="L922" s="37"/>
      <c r="M922" s="37"/>
      <c r="N922" s="37"/>
      <c r="O922" s="37"/>
      <c r="P922" s="37"/>
      <c r="Q922" s="37"/>
      <c r="R922" s="37"/>
    </row>
    <row r="923" spans="1:18" s="36" customFormat="1" ht="10.199999999999999" x14ac:dyDescent="0.2">
      <c r="A923" s="50"/>
      <c r="B923" s="57"/>
      <c r="C923" s="57"/>
      <c r="D923" s="52"/>
      <c r="E923" s="50"/>
      <c r="F923" s="50"/>
      <c r="G923" s="50"/>
      <c r="H923" s="58"/>
      <c r="I923" s="35"/>
      <c r="K923" s="37"/>
      <c r="L923" s="37"/>
      <c r="M923" s="37"/>
      <c r="N923" s="37"/>
      <c r="O923" s="37"/>
      <c r="P923" s="37"/>
      <c r="Q923" s="37"/>
      <c r="R923" s="37"/>
    </row>
    <row r="924" spans="1:18" s="36" customFormat="1" ht="10.199999999999999" x14ac:dyDescent="0.2">
      <c r="A924" s="50"/>
      <c r="B924" s="57"/>
      <c r="C924" s="57"/>
      <c r="D924" s="52"/>
      <c r="E924" s="50"/>
      <c r="F924" s="50"/>
      <c r="G924" s="50"/>
      <c r="H924" s="58"/>
      <c r="I924" s="35"/>
      <c r="K924" s="37"/>
      <c r="L924" s="37"/>
      <c r="M924" s="37"/>
      <c r="N924" s="37"/>
      <c r="O924" s="37"/>
      <c r="P924" s="37"/>
      <c r="Q924" s="37"/>
      <c r="R924" s="37"/>
    </row>
    <row r="925" spans="1:18" s="36" customFormat="1" ht="10.199999999999999" x14ac:dyDescent="0.2">
      <c r="A925" s="50"/>
      <c r="B925" s="57"/>
      <c r="C925" s="57"/>
      <c r="D925" s="52"/>
      <c r="E925" s="50"/>
      <c r="F925" s="50"/>
      <c r="G925" s="50"/>
      <c r="H925" s="58"/>
      <c r="I925" s="35"/>
      <c r="K925" s="37"/>
      <c r="L925" s="37"/>
      <c r="M925" s="37"/>
      <c r="N925" s="37"/>
      <c r="O925" s="37"/>
      <c r="P925" s="37"/>
      <c r="Q925" s="37"/>
      <c r="R925" s="37"/>
    </row>
    <row r="926" spans="1:18" s="36" customFormat="1" ht="10.199999999999999" x14ac:dyDescent="0.2">
      <c r="A926" s="50"/>
      <c r="B926" s="57"/>
      <c r="C926" s="57"/>
      <c r="D926" s="52"/>
      <c r="E926" s="50"/>
      <c r="F926" s="50"/>
      <c r="G926" s="50"/>
      <c r="H926" s="58"/>
      <c r="I926" s="35"/>
      <c r="K926" s="37"/>
      <c r="L926" s="37"/>
      <c r="M926" s="37"/>
      <c r="N926" s="37"/>
      <c r="O926" s="37"/>
      <c r="P926" s="37"/>
      <c r="Q926" s="37"/>
      <c r="R926" s="37"/>
    </row>
    <row r="927" spans="1:18" s="36" customFormat="1" ht="10.199999999999999" x14ac:dyDescent="0.2">
      <c r="A927" s="50"/>
      <c r="B927" s="57"/>
      <c r="C927" s="57"/>
      <c r="D927" s="52"/>
      <c r="E927" s="50"/>
      <c r="F927" s="50"/>
      <c r="G927" s="50"/>
      <c r="H927" s="58"/>
      <c r="I927" s="35"/>
      <c r="K927" s="37"/>
      <c r="L927" s="37"/>
      <c r="M927" s="37"/>
      <c r="N927" s="37"/>
      <c r="O927" s="37"/>
      <c r="P927" s="37"/>
      <c r="Q927" s="37"/>
      <c r="R927" s="37"/>
    </row>
    <row r="928" spans="1:18" s="36" customFormat="1" ht="10.199999999999999" x14ac:dyDescent="0.2">
      <c r="A928" s="50"/>
      <c r="B928" s="57"/>
      <c r="C928" s="57"/>
      <c r="D928" s="52"/>
      <c r="E928" s="50"/>
      <c r="F928" s="50"/>
      <c r="G928" s="50"/>
      <c r="H928" s="58"/>
      <c r="I928" s="35"/>
      <c r="K928" s="37"/>
      <c r="L928" s="37"/>
      <c r="M928" s="37"/>
      <c r="N928" s="37"/>
      <c r="O928" s="37"/>
      <c r="P928" s="37"/>
      <c r="Q928" s="37"/>
      <c r="R928" s="37"/>
    </row>
    <row r="929" spans="1:18" s="36" customFormat="1" ht="10.199999999999999" x14ac:dyDescent="0.2">
      <c r="A929" s="50"/>
      <c r="B929" s="57"/>
      <c r="C929" s="57"/>
      <c r="D929" s="52"/>
      <c r="E929" s="50"/>
      <c r="F929" s="50"/>
      <c r="G929" s="50"/>
      <c r="H929" s="58"/>
      <c r="I929" s="35"/>
      <c r="K929" s="37"/>
      <c r="L929" s="37"/>
      <c r="M929" s="37"/>
      <c r="N929" s="37"/>
      <c r="O929" s="37"/>
      <c r="P929" s="37"/>
      <c r="Q929" s="37"/>
      <c r="R929" s="37"/>
    </row>
    <row r="930" spans="1:18" s="36" customFormat="1" ht="10.199999999999999" x14ac:dyDescent="0.2">
      <c r="A930" s="50"/>
      <c r="B930" s="57"/>
      <c r="C930" s="57"/>
      <c r="D930" s="52"/>
      <c r="E930" s="50"/>
      <c r="F930" s="50"/>
      <c r="G930" s="50"/>
      <c r="H930" s="58"/>
      <c r="I930" s="35"/>
      <c r="K930" s="37"/>
      <c r="L930" s="37"/>
      <c r="M930" s="37"/>
      <c r="N930" s="37"/>
      <c r="O930" s="37"/>
      <c r="P930" s="37"/>
      <c r="Q930" s="37"/>
      <c r="R930" s="37"/>
    </row>
    <row r="931" spans="1:18" s="36" customFormat="1" ht="10.199999999999999" x14ac:dyDescent="0.2">
      <c r="A931" s="50"/>
      <c r="B931" s="57"/>
      <c r="C931" s="57"/>
      <c r="D931" s="52"/>
      <c r="E931" s="50"/>
      <c r="F931" s="50"/>
      <c r="G931" s="50"/>
      <c r="H931" s="58"/>
      <c r="I931" s="35"/>
      <c r="K931" s="37"/>
      <c r="L931" s="37"/>
      <c r="M931" s="37"/>
      <c r="N931" s="37"/>
      <c r="O931" s="37"/>
      <c r="P931" s="37"/>
      <c r="Q931" s="37"/>
      <c r="R931" s="37"/>
    </row>
    <row r="932" spans="1:18" s="36" customFormat="1" ht="10.199999999999999" x14ac:dyDescent="0.2">
      <c r="A932" s="50"/>
      <c r="B932" s="57"/>
      <c r="C932" s="57"/>
      <c r="D932" s="52"/>
      <c r="E932" s="50"/>
      <c r="F932" s="50"/>
      <c r="G932" s="50"/>
      <c r="H932" s="58"/>
      <c r="I932" s="35"/>
      <c r="K932" s="37"/>
      <c r="L932" s="37"/>
      <c r="M932" s="37"/>
      <c r="N932" s="37"/>
      <c r="O932" s="37"/>
      <c r="P932" s="37"/>
      <c r="Q932" s="37"/>
      <c r="R932" s="37"/>
    </row>
    <row r="933" spans="1:18" s="36" customFormat="1" ht="10.199999999999999" x14ac:dyDescent="0.2">
      <c r="A933" s="50"/>
      <c r="B933" s="57"/>
      <c r="C933" s="57"/>
      <c r="D933" s="52"/>
      <c r="E933" s="50"/>
      <c r="F933" s="50"/>
      <c r="G933" s="50"/>
      <c r="H933" s="58"/>
      <c r="I933" s="35"/>
      <c r="K933" s="37"/>
      <c r="L933" s="37"/>
      <c r="M933" s="37"/>
      <c r="N933" s="37"/>
      <c r="O933" s="37"/>
      <c r="P933" s="37"/>
      <c r="Q933" s="37"/>
      <c r="R933" s="37"/>
    </row>
    <row r="934" spans="1:18" s="36" customFormat="1" ht="10.199999999999999" x14ac:dyDescent="0.2">
      <c r="A934" s="50"/>
      <c r="B934" s="57"/>
      <c r="C934" s="57"/>
      <c r="D934" s="52"/>
      <c r="E934" s="50"/>
      <c r="F934" s="50"/>
      <c r="G934" s="50"/>
      <c r="H934" s="58"/>
      <c r="I934" s="35"/>
      <c r="K934" s="37"/>
      <c r="L934" s="37"/>
      <c r="M934" s="37"/>
      <c r="N934" s="37"/>
      <c r="O934" s="37"/>
      <c r="P934" s="37"/>
      <c r="Q934" s="37"/>
      <c r="R934" s="37"/>
    </row>
    <row r="935" spans="1:18" s="36" customFormat="1" ht="10.199999999999999" x14ac:dyDescent="0.2">
      <c r="A935" s="50"/>
      <c r="B935" s="57"/>
      <c r="C935" s="57"/>
      <c r="D935" s="52"/>
      <c r="E935" s="50"/>
      <c r="F935" s="50"/>
      <c r="G935" s="50"/>
      <c r="H935" s="58"/>
      <c r="I935" s="35"/>
      <c r="K935" s="37"/>
      <c r="L935" s="37"/>
      <c r="M935" s="37"/>
      <c r="N935" s="37"/>
      <c r="O935" s="37"/>
      <c r="P935" s="37"/>
      <c r="Q935" s="37"/>
      <c r="R935" s="37"/>
    </row>
    <row r="936" spans="1:18" s="36" customFormat="1" ht="10.199999999999999" x14ac:dyDescent="0.2">
      <c r="A936" s="50"/>
      <c r="B936" s="57"/>
      <c r="C936" s="57"/>
      <c r="D936" s="52"/>
      <c r="E936" s="50"/>
      <c r="F936" s="50"/>
      <c r="G936" s="50"/>
      <c r="H936" s="58"/>
      <c r="I936" s="35"/>
      <c r="K936" s="37"/>
      <c r="L936" s="37"/>
      <c r="M936" s="37"/>
      <c r="N936" s="37"/>
      <c r="O936" s="37"/>
      <c r="P936" s="37"/>
      <c r="Q936" s="37"/>
      <c r="R936" s="37"/>
    </row>
    <row r="937" spans="1:18" s="36" customFormat="1" ht="10.199999999999999" x14ac:dyDescent="0.2">
      <c r="A937" s="50"/>
      <c r="B937" s="57"/>
      <c r="C937" s="57"/>
      <c r="D937" s="52"/>
      <c r="E937" s="50"/>
      <c r="F937" s="50"/>
      <c r="G937" s="50"/>
      <c r="H937" s="58"/>
      <c r="I937" s="35"/>
      <c r="K937" s="37"/>
      <c r="L937" s="37"/>
      <c r="M937" s="37"/>
      <c r="N937" s="37"/>
      <c r="O937" s="37"/>
      <c r="P937" s="37"/>
      <c r="Q937" s="37"/>
      <c r="R937" s="37"/>
    </row>
    <row r="938" spans="1:18" s="36" customFormat="1" ht="10.199999999999999" x14ac:dyDescent="0.2">
      <c r="A938" s="50"/>
      <c r="B938" s="57"/>
      <c r="C938" s="57"/>
      <c r="D938" s="52"/>
      <c r="E938" s="50"/>
      <c r="F938" s="50"/>
      <c r="G938" s="50"/>
      <c r="H938" s="58"/>
      <c r="I938" s="35"/>
      <c r="K938" s="37"/>
      <c r="L938" s="37"/>
      <c r="M938" s="37"/>
      <c r="N938" s="37"/>
      <c r="O938" s="37"/>
      <c r="P938" s="37"/>
      <c r="Q938" s="37"/>
      <c r="R938" s="37"/>
    </row>
    <row r="939" spans="1:18" s="36" customFormat="1" ht="10.199999999999999" x14ac:dyDescent="0.2">
      <c r="A939" s="50"/>
      <c r="B939" s="57"/>
      <c r="C939" s="57"/>
      <c r="D939" s="52"/>
      <c r="E939" s="50"/>
      <c r="F939" s="50"/>
      <c r="G939" s="50"/>
      <c r="H939" s="58"/>
      <c r="I939" s="35"/>
      <c r="K939" s="37"/>
      <c r="L939" s="37"/>
      <c r="M939" s="37"/>
      <c r="N939" s="37"/>
      <c r="O939" s="37"/>
      <c r="P939" s="37"/>
      <c r="Q939" s="37"/>
      <c r="R939" s="37"/>
    </row>
    <row r="940" spans="1:18" s="36" customFormat="1" ht="10.199999999999999" x14ac:dyDescent="0.2">
      <c r="A940" s="50"/>
      <c r="B940" s="57"/>
      <c r="C940" s="57"/>
      <c r="D940" s="52"/>
      <c r="E940" s="50"/>
      <c r="F940" s="50"/>
      <c r="G940" s="50"/>
      <c r="H940" s="58"/>
      <c r="I940" s="35"/>
      <c r="K940" s="37"/>
      <c r="L940" s="37"/>
      <c r="M940" s="37"/>
      <c r="N940" s="37"/>
      <c r="O940" s="37"/>
      <c r="P940" s="37"/>
      <c r="Q940" s="37"/>
      <c r="R940" s="37"/>
    </row>
    <row r="941" spans="1:18" s="36" customFormat="1" ht="10.199999999999999" x14ac:dyDescent="0.2">
      <c r="A941" s="50"/>
      <c r="B941" s="57"/>
      <c r="C941" s="57"/>
      <c r="D941" s="52"/>
      <c r="E941" s="50"/>
      <c r="F941" s="50"/>
      <c r="G941" s="50"/>
      <c r="H941" s="58"/>
      <c r="I941" s="35"/>
      <c r="K941" s="37"/>
      <c r="L941" s="37"/>
      <c r="M941" s="37"/>
      <c r="N941" s="37"/>
      <c r="O941" s="37"/>
      <c r="P941" s="37"/>
      <c r="Q941" s="37"/>
      <c r="R941" s="37"/>
    </row>
    <row r="942" spans="1:18" s="36" customFormat="1" ht="10.199999999999999" x14ac:dyDescent="0.2">
      <c r="A942" s="50"/>
      <c r="B942" s="57"/>
      <c r="C942" s="57"/>
      <c r="D942" s="52"/>
      <c r="E942" s="50"/>
      <c r="F942" s="50"/>
      <c r="G942" s="50"/>
      <c r="H942" s="58"/>
      <c r="I942" s="35"/>
      <c r="K942" s="37"/>
      <c r="L942" s="37"/>
      <c r="M942" s="37"/>
      <c r="N942" s="37"/>
      <c r="O942" s="37"/>
      <c r="P942" s="37"/>
      <c r="Q942" s="37"/>
      <c r="R942" s="37"/>
    </row>
    <row r="943" spans="1:18" s="36" customFormat="1" ht="10.199999999999999" x14ac:dyDescent="0.2">
      <c r="A943" s="50"/>
      <c r="B943" s="57"/>
      <c r="C943" s="57"/>
      <c r="D943" s="52"/>
      <c r="E943" s="50"/>
      <c r="F943" s="50"/>
      <c r="G943" s="50"/>
      <c r="H943" s="58"/>
      <c r="I943" s="35"/>
      <c r="K943" s="37"/>
      <c r="L943" s="37"/>
      <c r="M943" s="37"/>
      <c r="N943" s="37"/>
      <c r="O943" s="37"/>
      <c r="P943" s="37"/>
      <c r="Q943" s="37"/>
      <c r="R943" s="37"/>
    </row>
    <row r="944" spans="1:18" s="36" customFormat="1" ht="10.199999999999999" x14ac:dyDescent="0.2">
      <c r="A944" s="50"/>
      <c r="B944" s="57"/>
      <c r="C944" s="57"/>
      <c r="D944" s="52"/>
      <c r="E944" s="50"/>
      <c r="F944" s="50"/>
      <c r="G944" s="50"/>
      <c r="H944" s="58"/>
      <c r="I944" s="35"/>
      <c r="K944" s="37"/>
      <c r="L944" s="37"/>
      <c r="M944" s="37"/>
      <c r="N944" s="37"/>
      <c r="O944" s="37"/>
      <c r="P944" s="37"/>
      <c r="Q944" s="37"/>
      <c r="R944" s="37"/>
    </row>
    <row r="945" spans="1:18" s="36" customFormat="1" ht="10.199999999999999" x14ac:dyDescent="0.2">
      <c r="A945" s="50"/>
      <c r="B945" s="57"/>
      <c r="C945" s="57"/>
      <c r="D945" s="52"/>
      <c r="E945" s="50"/>
      <c r="F945" s="50"/>
      <c r="G945" s="50"/>
      <c r="H945" s="58"/>
      <c r="I945" s="35"/>
      <c r="K945" s="37"/>
      <c r="L945" s="37"/>
      <c r="M945" s="37"/>
      <c r="N945" s="37"/>
      <c r="O945" s="37"/>
      <c r="P945" s="37"/>
      <c r="Q945" s="37"/>
      <c r="R945" s="37"/>
    </row>
    <row r="946" spans="1:18" s="36" customFormat="1" ht="10.199999999999999" x14ac:dyDescent="0.2">
      <c r="A946" s="50"/>
      <c r="B946" s="57"/>
      <c r="C946" s="57"/>
      <c r="D946" s="52"/>
      <c r="E946" s="50"/>
      <c r="F946" s="50"/>
      <c r="G946" s="50"/>
      <c r="H946" s="58"/>
      <c r="I946" s="35"/>
      <c r="K946" s="37"/>
      <c r="L946" s="37"/>
      <c r="M946" s="37"/>
      <c r="N946" s="37"/>
      <c r="O946" s="37"/>
      <c r="P946" s="37"/>
      <c r="Q946" s="37"/>
      <c r="R946" s="37"/>
    </row>
    <row r="947" spans="1:18" s="36" customFormat="1" ht="10.199999999999999" x14ac:dyDescent="0.2">
      <c r="A947" s="50"/>
      <c r="B947" s="57"/>
      <c r="C947" s="57"/>
      <c r="D947" s="52"/>
      <c r="E947" s="50"/>
      <c r="F947" s="50"/>
      <c r="G947" s="50"/>
      <c r="H947" s="58"/>
      <c r="I947" s="35"/>
      <c r="K947" s="37"/>
      <c r="L947" s="37"/>
      <c r="M947" s="37"/>
      <c r="N947" s="37"/>
      <c r="O947" s="37"/>
      <c r="P947" s="37"/>
      <c r="Q947" s="37"/>
      <c r="R947" s="37"/>
    </row>
    <row r="948" spans="1:18" s="36" customFormat="1" ht="10.199999999999999" x14ac:dyDescent="0.2">
      <c r="A948" s="50"/>
      <c r="B948" s="57"/>
      <c r="C948" s="57"/>
      <c r="D948" s="52"/>
      <c r="E948" s="50"/>
      <c r="F948" s="50"/>
      <c r="G948" s="50"/>
      <c r="H948" s="58"/>
      <c r="I948" s="35"/>
      <c r="K948" s="37"/>
      <c r="L948" s="37"/>
      <c r="M948" s="37"/>
      <c r="N948" s="37"/>
      <c r="O948" s="37"/>
      <c r="P948" s="37"/>
      <c r="Q948" s="37"/>
      <c r="R948" s="37"/>
    </row>
    <row r="949" spans="1:18" s="36" customFormat="1" ht="10.199999999999999" x14ac:dyDescent="0.2">
      <c r="A949" s="50"/>
      <c r="B949" s="57"/>
      <c r="C949" s="57"/>
      <c r="D949" s="52"/>
      <c r="E949" s="50"/>
      <c r="F949" s="50"/>
      <c r="G949" s="50"/>
      <c r="H949" s="58"/>
      <c r="I949" s="35"/>
      <c r="K949" s="37"/>
      <c r="L949" s="37"/>
      <c r="M949" s="37"/>
      <c r="N949" s="37"/>
      <c r="O949" s="37"/>
      <c r="P949" s="37"/>
      <c r="Q949" s="37"/>
      <c r="R949" s="37"/>
    </row>
    <row r="950" spans="1:18" s="36" customFormat="1" ht="10.199999999999999" x14ac:dyDescent="0.2">
      <c r="A950" s="50"/>
      <c r="B950" s="57"/>
      <c r="C950" s="57"/>
      <c r="D950" s="52"/>
      <c r="E950" s="50"/>
      <c r="F950" s="50"/>
      <c r="G950" s="50"/>
      <c r="H950" s="58"/>
      <c r="I950" s="35"/>
      <c r="K950" s="37"/>
      <c r="L950" s="37"/>
      <c r="M950" s="37"/>
      <c r="N950" s="37"/>
      <c r="O950" s="37"/>
      <c r="P950" s="37"/>
      <c r="Q950" s="37"/>
      <c r="R950" s="37"/>
    </row>
    <row r="951" spans="1:18" s="36" customFormat="1" ht="10.199999999999999" x14ac:dyDescent="0.2">
      <c r="A951" s="50"/>
      <c r="B951" s="57"/>
      <c r="C951" s="57"/>
      <c r="D951" s="52"/>
      <c r="E951" s="50"/>
      <c r="F951" s="50"/>
      <c r="G951" s="50"/>
      <c r="H951" s="58"/>
      <c r="I951" s="35"/>
      <c r="K951" s="37"/>
      <c r="L951" s="37"/>
      <c r="M951" s="37"/>
      <c r="N951" s="37"/>
      <c r="O951" s="37"/>
      <c r="P951" s="37"/>
      <c r="Q951" s="37"/>
      <c r="R951" s="37"/>
    </row>
    <row r="952" spans="1:18" s="36" customFormat="1" ht="10.199999999999999" x14ac:dyDescent="0.2">
      <c r="A952" s="50"/>
      <c r="B952" s="57"/>
      <c r="C952" s="57"/>
      <c r="D952" s="52"/>
      <c r="E952" s="50"/>
      <c r="F952" s="50"/>
      <c r="G952" s="50"/>
      <c r="H952" s="58"/>
      <c r="I952" s="35"/>
      <c r="K952" s="37"/>
      <c r="L952" s="37"/>
      <c r="M952" s="37"/>
      <c r="N952" s="37"/>
      <c r="O952" s="37"/>
      <c r="P952" s="37"/>
      <c r="Q952" s="37"/>
      <c r="R952" s="37"/>
    </row>
    <row r="953" spans="1:18" s="36" customFormat="1" ht="10.199999999999999" x14ac:dyDescent="0.2">
      <c r="A953" s="50"/>
      <c r="B953" s="57"/>
      <c r="C953" s="57"/>
      <c r="D953" s="52"/>
      <c r="E953" s="50"/>
      <c r="F953" s="50"/>
      <c r="G953" s="50"/>
      <c r="H953" s="58"/>
      <c r="I953" s="35"/>
      <c r="K953" s="37"/>
      <c r="L953" s="37"/>
      <c r="M953" s="37"/>
      <c r="N953" s="37"/>
      <c r="O953" s="37"/>
      <c r="P953" s="37"/>
      <c r="Q953" s="37"/>
      <c r="R953" s="37"/>
    </row>
    <row r="954" spans="1:18" s="36" customFormat="1" ht="10.199999999999999" x14ac:dyDescent="0.2">
      <c r="A954" s="50"/>
      <c r="B954" s="57"/>
      <c r="C954" s="57"/>
      <c r="D954" s="52"/>
      <c r="E954" s="50"/>
      <c r="F954" s="50"/>
      <c r="G954" s="50"/>
      <c r="H954" s="58"/>
      <c r="I954" s="35"/>
      <c r="K954" s="37"/>
      <c r="L954" s="37"/>
      <c r="M954" s="37"/>
      <c r="N954" s="37"/>
      <c r="O954" s="37"/>
      <c r="P954" s="37"/>
      <c r="Q954" s="37"/>
      <c r="R954" s="37"/>
    </row>
    <row r="955" spans="1:18" s="36" customFormat="1" ht="10.199999999999999" x14ac:dyDescent="0.2">
      <c r="A955" s="50"/>
      <c r="B955" s="57"/>
      <c r="C955" s="57"/>
      <c r="D955" s="52"/>
      <c r="E955" s="50"/>
      <c r="F955" s="50"/>
      <c r="G955" s="50"/>
      <c r="H955" s="58"/>
      <c r="I955" s="35"/>
      <c r="K955" s="37"/>
      <c r="L955" s="37"/>
      <c r="M955" s="37"/>
      <c r="N955" s="37"/>
      <c r="O955" s="37"/>
      <c r="P955" s="37"/>
      <c r="Q955" s="37"/>
      <c r="R955" s="37"/>
    </row>
    <row r="956" spans="1:18" s="36" customFormat="1" ht="10.199999999999999" x14ac:dyDescent="0.2">
      <c r="A956" s="50"/>
      <c r="B956" s="57"/>
      <c r="C956" s="57"/>
      <c r="D956" s="52"/>
      <c r="E956" s="50"/>
      <c r="F956" s="50"/>
      <c r="G956" s="50"/>
      <c r="H956" s="58"/>
      <c r="I956" s="35"/>
      <c r="K956" s="37"/>
      <c r="L956" s="37"/>
      <c r="M956" s="37"/>
      <c r="N956" s="37"/>
      <c r="O956" s="37"/>
      <c r="P956" s="37"/>
      <c r="Q956" s="37"/>
      <c r="R956" s="37"/>
    </row>
    <row r="957" spans="1:18" s="36" customFormat="1" ht="10.199999999999999" x14ac:dyDescent="0.2">
      <c r="A957" s="50"/>
      <c r="B957" s="57"/>
      <c r="C957" s="57"/>
      <c r="D957" s="52"/>
      <c r="E957" s="50"/>
      <c r="F957" s="50"/>
      <c r="G957" s="50"/>
      <c r="H957" s="58"/>
      <c r="I957" s="35"/>
      <c r="K957" s="37"/>
      <c r="L957" s="37"/>
      <c r="M957" s="37"/>
      <c r="N957" s="37"/>
      <c r="O957" s="37"/>
      <c r="P957" s="37"/>
      <c r="Q957" s="37"/>
      <c r="R957" s="37"/>
    </row>
    <row r="958" spans="1:18" s="36" customFormat="1" ht="10.199999999999999" x14ac:dyDescent="0.2">
      <c r="A958" s="50"/>
      <c r="B958" s="57"/>
      <c r="C958" s="57"/>
      <c r="D958" s="52"/>
      <c r="E958" s="50"/>
      <c r="F958" s="50"/>
      <c r="G958" s="50"/>
      <c r="H958" s="58"/>
      <c r="I958" s="35"/>
      <c r="K958" s="37"/>
      <c r="L958" s="37"/>
      <c r="M958" s="37"/>
      <c r="N958" s="37"/>
      <c r="O958" s="37"/>
      <c r="P958" s="37"/>
      <c r="Q958" s="37"/>
      <c r="R958" s="37"/>
    </row>
    <row r="959" spans="1:18" s="36" customFormat="1" ht="10.199999999999999" x14ac:dyDescent="0.2">
      <c r="A959" s="50"/>
      <c r="B959" s="57"/>
      <c r="C959" s="57"/>
      <c r="D959" s="52"/>
      <c r="E959" s="50"/>
      <c r="F959" s="50"/>
      <c r="G959" s="50"/>
      <c r="H959" s="58"/>
      <c r="I959" s="35"/>
      <c r="K959" s="37"/>
      <c r="L959" s="37"/>
      <c r="M959" s="37"/>
      <c r="N959" s="37"/>
      <c r="O959" s="37"/>
      <c r="P959" s="37"/>
      <c r="Q959" s="37"/>
      <c r="R959" s="37"/>
    </row>
    <row r="960" spans="1:18" s="36" customFormat="1" ht="10.199999999999999" x14ac:dyDescent="0.2">
      <c r="A960" s="50"/>
      <c r="B960" s="57"/>
      <c r="C960" s="57"/>
      <c r="D960" s="52"/>
      <c r="E960" s="50"/>
      <c r="F960" s="50"/>
      <c r="G960" s="50"/>
      <c r="H960" s="58"/>
      <c r="I960" s="35"/>
      <c r="K960" s="37"/>
      <c r="L960" s="37"/>
      <c r="M960" s="37"/>
      <c r="N960" s="37"/>
      <c r="O960" s="37"/>
      <c r="P960" s="37"/>
      <c r="Q960" s="37"/>
      <c r="R960" s="37"/>
    </row>
    <row r="961" spans="1:18" s="36" customFormat="1" ht="10.199999999999999" x14ac:dyDescent="0.2">
      <c r="A961" s="50"/>
      <c r="B961" s="57"/>
      <c r="C961" s="57"/>
      <c r="D961" s="52"/>
      <c r="E961" s="50"/>
      <c r="F961" s="50"/>
      <c r="G961" s="50"/>
      <c r="H961" s="58"/>
      <c r="I961" s="35"/>
      <c r="K961" s="37"/>
      <c r="L961" s="37"/>
      <c r="M961" s="37"/>
      <c r="N961" s="37"/>
      <c r="O961" s="37"/>
      <c r="P961" s="37"/>
      <c r="Q961" s="37"/>
      <c r="R961" s="37"/>
    </row>
    <row r="962" spans="1:18" s="36" customFormat="1" ht="10.199999999999999" x14ac:dyDescent="0.2">
      <c r="A962" s="50"/>
      <c r="B962" s="57"/>
      <c r="C962" s="57"/>
      <c r="D962" s="52"/>
      <c r="E962" s="50"/>
      <c r="F962" s="50"/>
      <c r="G962" s="50"/>
      <c r="H962" s="58"/>
      <c r="I962" s="35"/>
      <c r="K962" s="37"/>
      <c r="L962" s="37"/>
      <c r="M962" s="37"/>
      <c r="N962" s="37"/>
      <c r="O962" s="37"/>
      <c r="P962" s="37"/>
      <c r="Q962" s="37"/>
      <c r="R962" s="37"/>
    </row>
    <row r="963" spans="1:18" s="36" customFormat="1" ht="10.199999999999999" x14ac:dyDescent="0.2">
      <c r="A963" s="50"/>
      <c r="B963" s="57"/>
      <c r="C963" s="57"/>
      <c r="D963" s="52"/>
      <c r="E963" s="50"/>
      <c r="F963" s="50"/>
      <c r="G963" s="50"/>
      <c r="H963" s="58"/>
      <c r="I963" s="35"/>
      <c r="K963" s="37"/>
      <c r="L963" s="37"/>
      <c r="M963" s="37"/>
      <c r="N963" s="37"/>
      <c r="O963" s="37"/>
      <c r="P963" s="37"/>
      <c r="Q963" s="37"/>
      <c r="R963" s="37"/>
    </row>
    <row r="964" spans="1:18" s="36" customFormat="1" ht="10.199999999999999" x14ac:dyDescent="0.2">
      <c r="A964" s="50"/>
      <c r="B964" s="57"/>
      <c r="C964" s="57"/>
      <c r="D964" s="52"/>
      <c r="E964" s="50"/>
      <c r="F964" s="50"/>
      <c r="G964" s="50"/>
      <c r="H964" s="58"/>
      <c r="I964" s="35"/>
      <c r="K964" s="37"/>
      <c r="L964" s="37"/>
      <c r="M964" s="37"/>
      <c r="N964" s="37"/>
      <c r="O964" s="37"/>
      <c r="P964" s="37"/>
      <c r="Q964" s="37"/>
      <c r="R964" s="37"/>
    </row>
    <row r="965" spans="1:18" s="36" customFormat="1" ht="10.199999999999999" x14ac:dyDescent="0.2">
      <c r="A965" s="50"/>
      <c r="B965" s="57"/>
      <c r="C965" s="57"/>
      <c r="D965" s="52"/>
      <c r="E965" s="50"/>
      <c r="F965" s="50"/>
      <c r="G965" s="50"/>
      <c r="H965" s="58"/>
      <c r="I965" s="35"/>
      <c r="K965" s="37"/>
      <c r="L965" s="37"/>
      <c r="M965" s="37"/>
      <c r="N965" s="37"/>
      <c r="O965" s="37"/>
      <c r="P965" s="37"/>
      <c r="Q965" s="37"/>
      <c r="R965" s="37"/>
    </row>
    <row r="966" spans="1:18" s="36" customFormat="1" ht="10.199999999999999" x14ac:dyDescent="0.2">
      <c r="A966" s="50"/>
      <c r="B966" s="57"/>
      <c r="C966" s="57"/>
      <c r="D966" s="52"/>
      <c r="E966" s="50"/>
      <c r="F966" s="50"/>
      <c r="G966" s="50"/>
      <c r="H966" s="58"/>
      <c r="I966" s="35"/>
      <c r="K966" s="37"/>
      <c r="L966" s="37"/>
      <c r="M966" s="37"/>
      <c r="N966" s="37"/>
      <c r="O966" s="37"/>
      <c r="P966" s="37"/>
      <c r="Q966" s="37"/>
      <c r="R966" s="37"/>
    </row>
    <row r="967" spans="1:18" s="36" customFormat="1" ht="10.199999999999999" x14ac:dyDescent="0.2">
      <c r="A967" s="50"/>
      <c r="B967" s="57"/>
      <c r="C967" s="57"/>
      <c r="D967" s="52"/>
      <c r="E967" s="50"/>
      <c r="F967" s="50"/>
      <c r="G967" s="50"/>
      <c r="H967" s="58"/>
      <c r="I967" s="35"/>
      <c r="K967" s="37"/>
      <c r="L967" s="37"/>
      <c r="M967" s="37"/>
      <c r="N967" s="37"/>
      <c r="O967" s="37"/>
      <c r="P967" s="37"/>
      <c r="Q967" s="37"/>
      <c r="R967" s="37"/>
    </row>
    <row r="968" spans="1:18" s="36" customFormat="1" ht="10.199999999999999" x14ac:dyDescent="0.2">
      <c r="A968" s="50"/>
      <c r="B968" s="57"/>
      <c r="C968" s="57"/>
      <c r="D968" s="52"/>
      <c r="E968" s="50"/>
      <c r="F968" s="50"/>
      <c r="G968" s="50"/>
      <c r="H968" s="58"/>
      <c r="I968" s="35"/>
      <c r="K968" s="37"/>
      <c r="L968" s="37"/>
      <c r="M968" s="37"/>
      <c r="N968" s="37"/>
      <c r="O968" s="37"/>
      <c r="P968" s="37"/>
      <c r="Q968" s="37"/>
      <c r="R968" s="37"/>
    </row>
    <row r="969" spans="1:18" s="36" customFormat="1" ht="10.199999999999999" x14ac:dyDescent="0.2">
      <c r="A969" s="50"/>
      <c r="B969" s="57"/>
      <c r="C969" s="57"/>
      <c r="D969" s="52"/>
      <c r="E969" s="50"/>
      <c r="F969" s="50"/>
      <c r="G969" s="50"/>
      <c r="H969" s="58"/>
      <c r="I969" s="35"/>
      <c r="K969" s="37"/>
      <c r="L969" s="37"/>
      <c r="M969" s="37"/>
      <c r="N969" s="37"/>
      <c r="O969" s="37"/>
      <c r="P969" s="37"/>
      <c r="Q969" s="37"/>
      <c r="R969" s="37"/>
    </row>
    <row r="970" spans="1:18" s="36" customFormat="1" ht="10.199999999999999" x14ac:dyDescent="0.2">
      <c r="A970" s="50"/>
      <c r="B970" s="57"/>
      <c r="C970" s="57"/>
      <c r="D970" s="52"/>
      <c r="E970" s="50"/>
      <c r="F970" s="50"/>
      <c r="G970" s="50"/>
      <c r="H970" s="58"/>
      <c r="I970" s="35"/>
      <c r="K970" s="37"/>
      <c r="L970" s="37"/>
      <c r="M970" s="37"/>
      <c r="N970" s="37"/>
      <c r="O970" s="37"/>
      <c r="P970" s="37"/>
      <c r="Q970" s="37"/>
      <c r="R970" s="37"/>
    </row>
    <row r="971" spans="1:18" s="36" customFormat="1" ht="10.199999999999999" x14ac:dyDescent="0.2">
      <c r="A971" s="50"/>
      <c r="B971" s="57"/>
      <c r="C971" s="57"/>
      <c r="D971" s="52"/>
      <c r="E971" s="50"/>
      <c r="F971" s="50"/>
      <c r="G971" s="50"/>
      <c r="H971" s="58"/>
      <c r="I971" s="35"/>
      <c r="K971" s="37"/>
      <c r="L971" s="37"/>
      <c r="M971" s="37"/>
      <c r="N971" s="37"/>
      <c r="O971" s="37"/>
      <c r="P971" s="37"/>
      <c r="Q971" s="37"/>
      <c r="R971" s="37"/>
    </row>
    <row r="972" spans="1:18" s="36" customFormat="1" ht="10.199999999999999" x14ac:dyDescent="0.2">
      <c r="A972" s="50"/>
      <c r="B972" s="57"/>
      <c r="C972" s="57"/>
      <c r="D972" s="52"/>
      <c r="E972" s="50"/>
      <c r="F972" s="50"/>
      <c r="G972" s="50"/>
      <c r="H972" s="58"/>
      <c r="I972" s="35"/>
      <c r="K972" s="37"/>
      <c r="L972" s="37"/>
      <c r="M972" s="37"/>
      <c r="N972" s="37"/>
      <c r="O972" s="37"/>
      <c r="P972" s="37"/>
      <c r="Q972" s="37"/>
      <c r="R972" s="37"/>
    </row>
    <row r="973" spans="1:18" s="36" customFormat="1" ht="10.199999999999999" x14ac:dyDescent="0.2">
      <c r="A973" s="50"/>
      <c r="B973" s="57"/>
      <c r="C973" s="57"/>
      <c r="D973" s="52"/>
      <c r="E973" s="50"/>
      <c r="F973" s="50"/>
      <c r="G973" s="50"/>
      <c r="H973" s="58"/>
      <c r="I973" s="35"/>
      <c r="K973" s="37"/>
      <c r="L973" s="37"/>
      <c r="M973" s="37"/>
      <c r="N973" s="37"/>
      <c r="O973" s="37"/>
      <c r="P973" s="37"/>
      <c r="Q973" s="37"/>
      <c r="R973" s="37"/>
    </row>
    <row r="974" spans="1:18" s="36" customFormat="1" ht="10.199999999999999" x14ac:dyDescent="0.2">
      <c r="A974" s="50"/>
      <c r="B974" s="57"/>
      <c r="C974" s="57"/>
      <c r="D974" s="52"/>
      <c r="E974" s="50"/>
      <c r="F974" s="50"/>
      <c r="G974" s="50"/>
      <c r="H974" s="58"/>
      <c r="I974" s="35"/>
      <c r="K974" s="37"/>
      <c r="L974" s="37"/>
      <c r="M974" s="37"/>
      <c r="N974" s="37"/>
      <c r="O974" s="37"/>
      <c r="P974" s="37"/>
      <c r="Q974" s="37"/>
      <c r="R974" s="37"/>
    </row>
    <row r="975" spans="1:18" s="36" customFormat="1" ht="10.199999999999999" x14ac:dyDescent="0.2">
      <c r="A975" s="50"/>
      <c r="B975" s="57"/>
      <c r="C975" s="57"/>
      <c r="D975" s="52"/>
      <c r="E975" s="50"/>
      <c r="F975" s="50"/>
      <c r="G975" s="50"/>
      <c r="H975" s="58"/>
      <c r="I975" s="35"/>
      <c r="K975" s="37"/>
      <c r="L975" s="37"/>
      <c r="M975" s="37"/>
      <c r="N975" s="37"/>
      <c r="O975" s="37"/>
      <c r="P975" s="37"/>
      <c r="Q975" s="37"/>
      <c r="R975" s="37"/>
    </row>
    <row r="976" spans="1:18" s="36" customFormat="1" ht="10.199999999999999" x14ac:dyDescent="0.2">
      <c r="A976" s="50"/>
      <c r="B976" s="57"/>
      <c r="C976" s="57"/>
      <c r="D976" s="52"/>
      <c r="E976" s="50"/>
      <c r="F976" s="50"/>
      <c r="G976" s="50"/>
      <c r="H976" s="58"/>
      <c r="I976" s="35"/>
      <c r="K976" s="37"/>
      <c r="L976" s="37"/>
      <c r="M976" s="37"/>
      <c r="N976" s="37"/>
      <c r="O976" s="37"/>
      <c r="P976" s="37"/>
      <c r="Q976" s="37"/>
      <c r="R976" s="37"/>
    </row>
    <row r="977" spans="1:18" s="36" customFormat="1" ht="10.199999999999999" x14ac:dyDescent="0.2">
      <c r="A977" s="50"/>
      <c r="B977" s="57"/>
      <c r="C977" s="57"/>
      <c r="D977" s="52"/>
      <c r="E977" s="50"/>
      <c r="F977" s="50"/>
      <c r="G977" s="50"/>
      <c r="H977" s="58"/>
      <c r="I977" s="35"/>
      <c r="K977" s="37"/>
      <c r="L977" s="37"/>
      <c r="M977" s="37"/>
      <c r="N977" s="37"/>
      <c r="O977" s="37"/>
      <c r="P977" s="37"/>
      <c r="Q977" s="37"/>
      <c r="R977" s="37"/>
    </row>
    <row r="978" spans="1:18" s="36" customFormat="1" ht="10.199999999999999" x14ac:dyDescent="0.2">
      <c r="A978" s="50"/>
      <c r="B978" s="57"/>
      <c r="C978" s="57"/>
      <c r="D978" s="52"/>
      <c r="E978" s="50"/>
      <c r="F978" s="50"/>
      <c r="G978" s="50"/>
      <c r="H978" s="58"/>
      <c r="I978" s="35"/>
      <c r="K978" s="37"/>
      <c r="L978" s="37"/>
      <c r="M978" s="37"/>
      <c r="N978" s="37"/>
      <c r="O978" s="37"/>
      <c r="P978" s="37"/>
      <c r="Q978" s="37"/>
      <c r="R978" s="37"/>
    </row>
    <row r="979" spans="1:18" s="36" customFormat="1" ht="10.199999999999999" x14ac:dyDescent="0.2">
      <c r="A979" s="50"/>
      <c r="B979" s="57"/>
      <c r="C979" s="57"/>
      <c r="D979" s="52"/>
      <c r="E979" s="50"/>
      <c r="F979" s="50"/>
      <c r="G979" s="50"/>
      <c r="H979" s="58"/>
      <c r="I979" s="35"/>
      <c r="K979" s="37"/>
      <c r="L979" s="37"/>
      <c r="M979" s="37"/>
      <c r="N979" s="37"/>
      <c r="O979" s="37"/>
      <c r="P979" s="37"/>
      <c r="Q979" s="37"/>
      <c r="R979" s="37"/>
    </row>
    <row r="980" spans="1:18" s="36" customFormat="1" ht="10.199999999999999" x14ac:dyDescent="0.2">
      <c r="A980" s="50"/>
      <c r="B980" s="57"/>
      <c r="C980" s="57"/>
      <c r="D980" s="52"/>
      <c r="E980" s="50"/>
      <c r="F980" s="50"/>
      <c r="G980" s="50"/>
      <c r="H980" s="58"/>
      <c r="I980" s="35"/>
      <c r="K980" s="37"/>
      <c r="L980" s="37"/>
      <c r="M980" s="37"/>
      <c r="N980" s="37"/>
      <c r="O980" s="37"/>
      <c r="P980" s="37"/>
      <c r="Q980" s="37"/>
      <c r="R980" s="37"/>
    </row>
    <row r="981" spans="1:18" s="36" customFormat="1" ht="10.199999999999999" x14ac:dyDescent="0.2">
      <c r="A981" s="50"/>
      <c r="B981" s="57"/>
      <c r="C981" s="57"/>
      <c r="D981" s="52"/>
      <c r="E981" s="50"/>
      <c r="F981" s="50"/>
      <c r="G981" s="50"/>
      <c r="H981" s="58"/>
      <c r="I981" s="35"/>
      <c r="K981" s="37"/>
      <c r="L981" s="37"/>
      <c r="M981" s="37"/>
      <c r="N981" s="37"/>
      <c r="O981" s="37"/>
      <c r="P981" s="37"/>
      <c r="Q981" s="37"/>
      <c r="R981" s="37"/>
    </row>
    <row r="982" spans="1:18" s="36" customFormat="1" ht="10.199999999999999" x14ac:dyDescent="0.2">
      <c r="A982" s="50"/>
      <c r="B982" s="57"/>
      <c r="C982" s="57"/>
      <c r="D982" s="52"/>
      <c r="E982" s="50"/>
      <c r="F982" s="50"/>
      <c r="G982" s="50"/>
      <c r="H982" s="58"/>
      <c r="I982" s="35"/>
      <c r="K982" s="37"/>
      <c r="L982" s="37"/>
      <c r="M982" s="37"/>
      <c r="N982" s="37"/>
      <c r="O982" s="37"/>
      <c r="P982" s="37"/>
      <c r="Q982" s="37"/>
      <c r="R982" s="37"/>
    </row>
    <row r="983" spans="1:18" s="36" customFormat="1" ht="10.199999999999999" x14ac:dyDescent="0.2">
      <c r="A983" s="50"/>
      <c r="B983" s="57"/>
      <c r="C983" s="57"/>
      <c r="D983" s="52"/>
      <c r="E983" s="50"/>
      <c r="F983" s="50"/>
      <c r="G983" s="50"/>
      <c r="H983" s="58"/>
      <c r="I983" s="35"/>
      <c r="K983" s="37"/>
      <c r="L983" s="37"/>
      <c r="M983" s="37"/>
      <c r="N983" s="37"/>
      <c r="O983" s="37"/>
      <c r="P983" s="37"/>
      <c r="Q983" s="37"/>
      <c r="R983" s="37"/>
    </row>
    <row r="984" spans="1:18" s="36" customFormat="1" ht="10.199999999999999" x14ac:dyDescent="0.2">
      <c r="A984" s="50"/>
      <c r="B984" s="57"/>
      <c r="C984" s="57"/>
      <c r="D984" s="52"/>
      <c r="E984" s="50"/>
      <c r="F984" s="50"/>
      <c r="G984" s="50"/>
      <c r="H984" s="58"/>
      <c r="I984" s="35"/>
      <c r="K984" s="37"/>
      <c r="L984" s="37"/>
      <c r="M984" s="37"/>
      <c r="N984" s="37"/>
      <c r="O984" s="37"/>
      <c r="P984" s="37"/>
      <c r="Q984" s="37"/>
      <c r="R984" s="37"/>
    </row>
    <row r="985" spans="1:18" s="36" customFormat="1" ht="10.199999999999999" x14ac:dyDescent="0.2">
      <c r="A985" s="50"/>
      <c r="B985" s="57"/>
      <c r="C985" s="57"/>
      <c r="D985" s="52"/>
      <c r="E985" s="50"/>
      <c r="F985" s="50"/>
      <c r="G985" s="50"/>
      <c r="H985" s="58"/>
      <c r="I985" s="35"/>
      <c r="K985" s="37"/>
      <c r="L985" s="37"/>
      <c r="M985" s="37"/>
      <c r="N985" s="37"/>
      <c r="O985" s="37"/>
      <c r="P985" s="37"/>
      <c r="Q985" s="37"/>
      <c r="R985" s="37"/>
    </row>
    <row r="986" spans="1:18" s="36" customFormat="1" ht="10.199999999999999" x14ac:dyDescent="0.2">
      <c r="A986" s="50"/>
      <c r="B986" s="57"/>
      <c r="C986" s="57"/>
      <c r="D986" s="52"/>
      <c r="E986" s="50"/>
      <c r="F986" s="50"/>
      <c r="G986" s="50"/>
      <c r="H986" s="58"/>
      <c r="I986" s="35"/>
      <c r="K986" s="37"/>
      <c r="L986" s="37"/>
      <c r="M986" s="37"/>
      <c r="N986" s="37"/>
      <c r="O986" s="37"/>
      <c r="P986" s="37"/>
      <c r="Q986" s="37"/>
      <c r="R986" s="37"/>
    </row>
    <row r="987" spans="1:18" s="36" customFormat="1" ht="10.199999999999999" x14ac:dyDescent="0.2">
      <c r="A987" s="50"/>
      <c r="B987" s="57"/>
      <c r="C987" s="57"/>
      <c r="D987" s="52"/>
      <c r="E987" s="50"/>
      <c r="F987" s="50"/>
      <c r="G987" s="50"/>
      <c r="H987" s="58"/>
      <c r="I987" s="35"/>
      <c r="K987" s="37"/>
      <c r="L987" s="37"/>
      <c r="M987" s="37"/>
      <c r="N987" s="37"/>
      <c r="O987" s="37"/>
      <c r="P987" s="37"/>
      <c r="Q987" s="37"/>
      <c r="R987" s="37"/>
    </row>
    <row r="988" spans="1:18" s="36" customFormat="1" ht="10.199999999999999" x14ac:dyDescent="0.2">
      <c r="A988" s="50"/>
      <c r="B988" s="57"/>
      <c r="C988" s="57"/>
      <c r="D988" s="52"/>
      <c r="E988" s="50"/>
      <c r="F988" s="50"/>
      <c r="G988" s="50"/>
      <c r="H988" s="58"/>
      <c r="I988" s="35"/>
      <c r="K988" s="37"/>
      <c r="L988" s="37"/>
      <c r="M988" s="37"/>
      <c r="N988" s="37"/>
      <c r="O988" s="37"/>
      <c r="P988" s="37"/>
      <c r="Q988" s="37"/>
      <c r="R988" s="37"/>
    </row>
    <row r="989" spans="1:18" s="36" customFormat="1" ht="10.199999999999999" x14ac:dyDescent="0.2">
      <c r="A989" s="50"/>
      <c r="B989" s="57"/>
      <c r="C989" s="57"/>
      <c r="D989" s="52"/>
      <c r="E989" s="50"/>
      <c r="F989" s="50"/>
      <c r="G989" s="50"/>
      <c r="H989" s="58"/>
      <c r="I989" s="35"/>
      <c r="K989" s="37"/>
      <c r="L989" s="37"/>
      <c r="M989" s="37"/>
      <c r="N989" s="37"/>
      <c r="O989" s="37"/>
      <c r="P989" s="37"/>
      <c r="Q989" s="37"/>
      <c r="R989" s="37"/>
    </row>
    <row r="990" spans="1:18" s="36" customFormat="1" ht="10.199999999999999" x14ac:dyDescent="0.2">
      <c r="A990" s="50"/>
      <c r="B990" s="57"/>
      <c r="C990" s="57"/>
      <c r="D990" s="52"/>
      <c r="E990" s="50"/>
      <c r="F990" s="50"/>
      <c r="G990" s="50"/>
      <c r="H990" s="58"/>
      <c r="I990" s="35"/>
      <c r="K990" s="37"/>
      <c r="L990" s="37"/>
      <c r="M990" s="37"/>
      <c r="N990" s="37"/>
      <c r="O990" s="37"/>
      <c r="P990" s="37"/>
      <c r="Q990" s="37"/>
      <c r="R990" s="37"/>
    </row>
    <row r="991" spans="1:18" s="36" customFormat="1" ht="10.199999999999999" x14ac:dyDescent="0.2">
      <c r="A991" s="50"/>
      <c r="B991" s="57"/>
      <c r="C991" s="57"/>
      <c r="D991" s="52"/>
      <c r="E991" s="50"/>
      <c r="F991" s="50"/>
      <c r="G991" s="50"/>
      <c r="H991" s="58"/>
      <c r="I991" s="35"/>
      <c r="K991" s="37"/>
      <c r="L991" s="37"/>
      <c r="M991" s="37"/>
      <c r="N991" s="37"/>
      <c r="O991" s="37"/>
      <c r="P991" s="37"/>
      <c r="Q991" s="37"/>
      <c r="R991" s="37"/>
    </row>
    <row r="992" spans="1:18" s="36" customFormat="1" ht="10.199999999999999" x14ac:dyDescent="0.2">
      <c r="A992" s="50"/>
      <c r="B992" s="57"/>
      <c r="C992" s="57"/>
      <c r="D992" s="52"/>
      <c r="E992" s="50"/>
      <c r="F992" s="50"/>
      <c r="G992" s="50"/>
      <c r="H992" s="58"/>
      <c r="I992" s="35"/>
      <c r="K992" s="37"/>
      <c r="L992" s="37"/>
      <c r="M992" s="37"/>
      <c r="N992" s="37"/>
      <c r="O992" s="37"/>
      <c r="P992" s="37"/>
      <c r="Q992" s="37"/>
      <c r="R992" s="37"/>
    </row>
    <row r="993" spans="1:18" s="36" customFormat="1" ht="10.199999999999999" x14ac:dyDescent="0.2">
      <c r="A993" s="50"/>
      <c r="B993" s="57"/>
      <c r="C993" s="57"/>
      <c r="D993" s="52"/>
      <c r="E993" s="50"/>
      <c r="F993" s="50"/>
      <c r="G993" s="50"/>
      <c r="H993" s="58"/>
      <c r="I993" s="35"/>
      <c r="K993" s="37"/>
      <c r="L993" s="37"/>
      <c r="M993" s="37"/>
      <c r="N993" s="37"/>
      <c r="O993" s="37"/>
      <c r="P993" s="37"/>
      <c r="Q993" s="37"/>
      <c r="R993" s="37"/>
    </row>
    <row r="994" spans="1:18" s="36" customFormat="1" ht="10.199999999999999" x14ac:dyDescent="0.2">
      <c r="A994" s="50"/>
      <c r="B994" s="57"/>
      <c r="C994" s="57"/>
      <c r="D994" s="52"/>
      <c r="E994" s="50"/>
      <c r="F994" s="50"/>
      <c r="G994" s="50"/>
      <c r="H994" s="58"/>
      <c r="I994" s="35"/>
      <c r="K994" s="37"/>
      <c r="L994" s="37"/>
      <c r="M994" s="37"/>
      <c r="N994" s="37"/>
      <c r="O994" s="37"/>
      <c r="P994" s="37"/>
      <c r="Q994" s="37"/>
      <c r="R994" s="37"/>
    </row>
    <row r="995" spans="1:18" s="36" customFormat="1" ht="10.199999999999999" x14ac:dyDescent="0.2">
      <c r="A995" s="50"/>
      <c r="B995" s="57"/>
      <c r="C995" s="57"/>
      <c r="D995" s="52"/>
      <c r="E995" s="50"/>
      <c r="F995" s="50"/>
      <c r="G995" s="50"/>
      <c r="H995" s="58"/>
      <c r="I995" s="35"/>
      <c r="K995" s="37"/>
      <c r="L995" s="37"/>
      <c r="M995" s="37"/>
      <c r="N995" s="37"/>
      <c r="O995" s="37"/>
      <c r="P995" s="37"/>
      <c r="Q995" s="37"/>
      <c r="R995" s="37"/>
    </row>
    <row r="996" spans="1:18" s="36" customFormat="1" ht="10.199999999999999" x14ac:dyDescent="0.2">
      <c r="A996" s="50"/>
      <c r="B996" s="57"/>
      <c r="C996" s="57"/>
      <c r="D996" s="52"/>
      <c r="E996" s="50"/>
      <c r="F996" s="50"/>
      <c r="G996" s="50"/>
      <c r="H996" s="58"/>
      <c r="I996" s="35"/>
      <c r="K996" s="37"/>
      <c r="L996" s="37"/>
      <c r="M996" s="37"/>
      <c r="N996" s="37"/>
      <c r="O996" s="37"/>
      <c r="P996" s="37"/>
      <c r="Q996" s="37"/>
      <c r="R996" s="37"/>
    </row>
    <row r="997" spans="1:18" s="36" customFormat="1" ht="10.199999999999999" x14ac:dyDescent="0.2">
      <c r="A997" s="50"/>
      <c r="B997" s="57"/>
      <c r="C997" s="57"/>
      <c r="D997" s="52"/>
      <c r="E997" s="50"/>
      <c r="F997" s="50"/>
      <c r="G997" s="50"/>
      <c r="H997" s="58"/>
      <c r="I997" s="35"/>
      <c r="K997" s="37"/>
      <c r="L997" s="37"/>
      <c r="M997" s="37"/>
      <c r="N997" s="37"/>
      <c r="O997" s="37"/>
      <c r="P997" s="37"/>
      <c r="Q997" s="37"/>
      <c r="R997" s="37"/>
    </row>
    <row r="998" spans="1:18" s="36" customFormat="1" ht="10.199999999999999" x14ac:dyDescent="0.2">
      <c r="A998" s="50"/>
      <c r="B998" s="57"/>
      <c r="C998" s="57"/>
      <c r="D998" s="52"/>
      <c r="E998" s="50"/>
      <c r="F998" s="50"/>
      <c r="G998" s="50"/>
      <c r="H998" s="58"/>
      <c r="I998" s="35"/>
      <c r="K998" s="37"/>
      <c r="L998" s="37"/>
      <c r="M998" s="37"/>
      <c r="N998" s="37"/>
      <c r="O998" s="37"/>
      <c r="P998" s="37"/>
      <c r="Q998" s="37"/>
      <c r="R998" s="37"/>
    </row>
    <row r="999" spans="1:18" s="36" customFormat="1" ht="10.199999999999999" x14ac:dyDescent="0.2">
      <c r="A999" s="50"/>
      <c r="B999" s="57"/>
      <c r="C999" s="57"/>
      <c r="D999" s="52"/>
      <c r="E999" s="50"/>
      <c r="F999" s="50"/>
      <c r="G999" s="50"/>
      <c r="H999" s="58"/>
      <c r="I999" s="35"/>
      <c r="K999" s="37"/>
      <c r="L999" s="37"/>
      <c r="M999" s="37"/>
      <c r="N999" s="37"/>
      <c r="O999" s="37"/>
      <c r="P999" s="37"/>
      <c r="Q999" s="37"/>
      <c r="R999" s="37"/>
    </row>
    <row r="1000" spans="1:18" s="36" customFormat="1" ht="10.199999999999999" x14ac:dyDescent="0.2">
      <c r="A1000" s="50"/>
      <c r="B1000" s="57"/>
      <c r="C1000" s="57"/>
      <c r="D1000" s="52"/>
      <c r="E1000" s="50"/>
      <c r="F1000" s="50"/>
      <c r="G1000" s="50"/>
      <c r="H1000" s="58"/>
      <c r="I1000" s="35"/>
      <c r="K1000" s="37"/>
      <c r="L1000" s="37"/>
      <c r="M1000" s="37"/>
      <c r="N1000" s="37"/>
      <c r="O1000" s="37"/>
      <c r="P1000" s="37"/>
      <c r="Q1000" s="37"/>
      <c r="R1000" s="37"/>
    </row>
    <row r="1001" spans="1:18" s="36" customFormat="1" ht="10.199999999999999" x14ac:dyDescent="0.2">
      <c r="A1001" s="50"/>
      <c r="B1001" s="57"/>
      <c r="C1001" s="57"/>
      <c r="D1001" s="52"/>
      <c r="E1001" s="50"/>
      <c r="F1001" s="50"/>
      <c r="G1001" s="50"/>
      <c r="H1001" s="58"/>
      <c r="I1001" s="35"/>
      <c r="K1001" s="37"/>
      <c r="L1001" s="37"/>
      <c r="M1001" s="37"/>
      <c r="N1001" s="37"/>
      <c r="O1001" s="37"/>
      <c r="P1001" s="37"/>
      <c r="Q1001" s="37"/>
      <c r="R1001" s="37"/>
    </row>
    <row r="1002" spans="1:18" s="36" customFormat="1" ht="10.199999999999999" x14ac:dyDescent="0.2">
      <c r="A1002" s="50"/>
      <c r="B1002" s="57"/>
      <c r="C1002" s="57"/>
      <c r="D1002" s="52"/>
      <c r="E1002" s="50"/>
      <c r="F1002" s="50"/>
      <c r="G1002" s="50"/>
      <c r="H1002" s="58"/>
      <c r="I1002" s="35"/>
      <c r="K1002" s="37"/>
      <c r="L1002" s="37"/>
      <c r="M1002" s="37"/>
      <c r="N1002" s="37"/>
      <c r="O1002" s="37"/>
      <c r="P1002" s="37"/>
      <c r="Q1002" s="37"/>
      <c r="R1002" s="37"/>
    </row>
    <row r="1003" spans="1:18" s="36" customFormat="1" ht="10.199999999999999" x14ac:dyDescent="0.2">
      <c r="A1003" s="50"/>
      <c r="B1003" s="57"/>
      <c r="C1003" s="57"/>
      <c r="D1003" s="52"/>
      <c r="E1003" s="50"/>
      <c r="F1003" s="50"/>
      <c r="G1003" s="50"/>
      <c r="H1003" s="58"/>
      <c r="I1003" s="35"/>
      <c r="K1003" s="37"/>
      <c r="L1003" s="37"/>
      <c r="M1003" s="37"/>
      <c r="N1003" s="37"/>
      <c r="O1003" s="37"/>
      <c r="P1003" s="37"/>
      <c r="Q1003" s="37"/>
      <c r="R1003" s="37"/>
    </row>
    <row r="1004" spans="1:18" s="36" customFormat="1" ht="10.199999999999999" x14ac:dyDescent="0.2">
      <c r="A1004" s="50"/>
      <c r="B1004" s="57"/>
      <c r="C1004" s="57"/>
      <c r="D1004" s="52"/>
      <c r="E1004" s="50"/>
      <c r="F1004" s="50"/>
      <c r="G1004" s="50"/>
      <c r="H1004" s="58"/>
      <c r="I1004" s="35"/>
      <c r="K1004" s="37"/>
      <c r="L1004" s="37"/>
      <c r="M1004" s="37"/>
      <c r="N1004" s="37"/>
      <c r="O1004" s="37"/>
      <c r="P1004" s="37"/>
      <c r="Q1004" s="37"/>
      <c r="R1004" s="37"/>
    </row>
    <row r="1005" spans="1:18" s="36" customFormat="1" ht="10.199999999999999" x14ac:dyDescent="0.2">
      <c r="A1005" s="50"/>
      <c r="B1005" s="57"/>
      <c r="C1005" s="57"/>
      <c r="D1005" s="52"/>
      <c r="E1005" s="50"/>
      <c r="F1005" s="50"/>
      <c r="G1005" s="50"/>
      <c r="H1005" s="58"/>
      <c r="I1005" s="35"/>
      <c r="K1005" s="37"/>
      <c r="L1005" s="37"/>
      <c r="M1005" s="37"/>
      <c r="N1005" s="37"/>
      <c r="O1005" s="37"/>
      <c r="P1005" s="37"/>
      <c r="Q1005" s="37"/>
      <c r="R1005" s="37"/>
    </row>
    <row r="1006" spans="1:18" s="36" customFormat="1" ht="10.199999999999999" x14ac:dyDescent="0.2">
      <c r="A1006" s="50"/>
      <c r="B1006" s="57"/>
      <c r="C1006" s="57"/>
      <c r="D1006" s="52"/>
      <c r="E1006" s="50"/>
      <c r="F1006" s="50"/>
      <c r="G1006" s="50"/>
      <c r="H1006" s="58"/>
      <c r="I1006" s="35"/>
      <c r="K1006" s="37"/>
      <c r="L1006" s="37"/>
      <c r="M1006" s="37"/>
      <c r="N1006" s="37"/>
      <c r="O1006" s="37"/>
      <c r="P1006" s="37"/>
      <c r="Q1006" s="37"/>
      <c r="R1006" s="37"/>
    </row>
    <row r="1007" spans="1:18" s="36" customFormat="1" ht="10.199999999999999" x14ac:dyDescent="0.2">
      <c r="A1007" s="50"/>
      <c r="B1007" s="57"/>
      <c r="C1007" s="57"/>
      <c r="D1007" s="52"/>
      <c r="E1007" s="50"/>
      <c r="F1007" s="50"/>
      <c r="G1007" s="50"/>
      <c r="H1007" s="58"/>
      <c r="I1007" s="35"/>
      <c r="K1007" s="37"/>
      <c r="L1007" s="37"/>
      <c r="M1007" s="37"/>
      <c r="N1007" s="37"/>
      <c r="O1007" s="37"/>
      <c r="P1007" s="37"/>
      <c r="Q1007" s="37"/>
      <c r="R1007" s="37"/>
    </row>
    <row r="1008" spans="1:18" s="36" customFormat="1" ht="10.199999999999999" x14ac:dyDescent="0.2">
      <c r="A1008" s="50"/>
      <c r="B1008" s="57"/>
      <c r="C1008" s="57"/>
      <c r="D1008" s="52"/>
      <c r="E1008" s="50"/>
      <c r="F1008" s="50"/>
      <c r="G1008" s="50"/>
      <c r="H1008" s="58"/>
      <c r="I1008" s="35"/>
      <c r="K1008" s="37"/>
      <c r="L1008" s="37"/>
      <c r="M1008" s="37"/>
      <c r="N1008" s="37"/>
      <c r="O1008" s="37"/>
      <c r="P1008" s="37"/>
      <c r="Q1008" s="37"/>
      <c r="R1008" s="37"/>
    </row>
    <row r="1009" spans="1:18" s="36" customFormat="1" ht="10.199999999999999" x14ac:dyDescent="0.2">
      <c r="A1009" s="50"/>
      <c r="B1009" s="57"/>
      <c r="C1009" s="57"/>
      <c r="D1009" s="52"/>
      <c r="E1009" s="50"/>
      <c r="F1009" s="50"/>
      <c r="G1009" s="50"/>
      <c r="H1009" s="58"/>
      <c r="I1009" s="35"/>
      <c r="K1009" s="37"/>
      <c r="L1009" s="37"/>
      <c r="M1009" s="37"/>
      <c r="N1009" s="37"/>
      <c r="O1009" s="37"/>
      <c r="P1009" s="37"/>
      <c r="Q1009" s="37"/>
      <c r="R1009" s="37"/>
    </row>
    <row r="1010" spans="1:18" s="36" customFormat="1" ht="10.199999999999999" x14ac:dyDescent="0.2">
      <c r="A1010" s="50"/>
      <c r="B1010" s="57"/>
      <c r="C1010" s="57"/>
      <c r="D1010" s="52"/>
      <c r="E1010" s="50"/>
      <c r="F1010" s="50"/>
      <c r="G1010" s="50"/>
      <c r="H1010" s="58"/>
      <c r="I1010" s="35"/>
      <c r="K1010" s="37"/>
      <c r="L1010" s="37"/>
      <c r="M1010" s="37"/>
      <c r="N1010" s="37"/>
      <c r="O1010" s="37"/>
      <c r="P1010" s="37"/>
      <c r="Q1010" s="37"/>
      <c r="R1010" s="37"/>
    </row>
    <row r="1011" spans="1:18" s="36" customFormat="1" ht="10.199999999999999" x14ac:dyDescent="0.2">
      <c r="A1011" s="50"/>
      <c r="B1011" s="57"/>
      <c r="C1011" s="57"/>
      <c r="D1011" s="52"/>
      <c r="E1011" s="50"/>
      <c r="F1011" s="50"/>
      <c r="G1011" s="50"/>
      <c r="H1011" s="58"/>
      <c r="I1011" s="35"/>
      <c r="K1011" s="37"/>
      <c r="L1011" s="37"/>
      <c r="M1011" s="37"/>
      <c r="N1011" s="37"/>
      <c r="O1011" s="37"/>
      <c r="P1011" s="37"/>
      <c r="Q1011" s="37"/>
      <c r="R1011" s="37"/>
    </row>
    <row r="1012" spans="1:18" s="36" customFormat="1" ht="10.199999999999999" x14ac:dyDescent="0.2">
      <c r="A1012" s="50"/>
      <c r="B1012" s="57"/>
      <c r="C1012" s="57"/>
      <c r="D1012" s="52"/>
      <c r="E1012" s="50"/>
      <c r="F1012" s="50"/>
      <c r="G1012" s="50"/>
      <c r="H1012" s="58"/>
      <c r="I1012" s="35"/>
      <c r="K1012" s="37"/>
      <c r="L1012" s="37"/>
      <c r="M1012" s="37"/>
      <c r="N1012" s="37"/>
      <c r="O1012" s="37"/>
      <c r="P1012" s="37"/>
      <c r="Q1012" s="37"/>
      <c r="R1012" s="37"/>
    </row>
    <row r="1013" spans="1:18" s="36" customFormat="1" ht="10.199999999999999" x14ac:dyDescent="0.2">
      <c r="A1013" s="50"/>
      <c r="B1013" s="57"/>
      <c r="C1013" s="57"/>
      <c r="D1013" s="52"/>
      <c r="E1013" s="50"/>
      <c r="F1013" s="50"/>
      <c r="G1013" s="50"/>
      <c r="H1013" s="58"/>
      <c r="I1013" s="35"/>
      <c r="K1013" s="37"/>
      <c r="L1013" s="37"/>
      <c r="M1013" s="37"/>
      <c r="N1013" s="37"/>
      <c r="O1013" s="37"/>
      <c r="P1013" s="37"/>
      <c r="Q1013" s="37"/>
      <c r="R1013" s="37"/>
    </row>
    <row r="1014" spans="1:18" s="36" customFormat="1" ht="10.199999999999999" x14ac:dyDescent="0.2">
      <c r="A1014" s="50"/>
      <c r="B1014" s="57"/>
      <c r="C1014" s="57"/>
      <c r="D1014" s="52"/>
      <c r="E1014" s="50"/>
      <c r="F1014" s="50"/>
      <c r="G1014" s="50"/>
      <c r="H1014" s="58"/>
      <c r="I1014" s="35"/>
      <c r="K1014" s="37"/>
      <c r="L1014" s="37"/>
      <c r="M1014" s="37"/>
      <c r="N1014" s="37"/>
      <c r="O1014" s="37"/>
      <c r="P1014" s="37"/>
      <c r="Q1014" s="37"/>
      <c r="R1014" s="37"/>
    </row>
    <row r="1015" spans="1:18" s="36" customFormat="1" ht="10.199999999999999" x14ac:dyDescent="0.2">
      <c r="A1015" s="50"/>
      <c r="B1015" s="57"/>
      <c r="C1015" s="57"/>
      <c r="D1015" s="52"/>
      <c r="E1015" s="50"/>
      <c r="F1015" s="50"/>
      <c r="G1015" s="50"/>
      <c r="H1015" s="58"/>
      <c r="I1015" s="35"/>
      <c r="K1015" s="37"/>
      <c r="L1015" s="37"/>
      <c r="M1015" s="37"/>
      <c r="N1015" s="37"/>
      <c r="O1015" s="37"/>
      <c r="P1015" s="37"/>
      <c r="Q1015" s="37"/>
      <c r="R1015" s="37"/>
    </row>
    <row r="1016" spans="1:18" s="36" customFormat="1" ht="10.199999999999999" x14ac:dyDescent="0.2">
      <c r="A1016" s="50"/>
      <c r="B1016" s="57"/>
      <c r="C1016" s="57"/>
      <c r="D1016" s="52"/>
      <c r="E1016" s="50"/>
      <c r="F1016" s="50"/>
      <c r="G1016" s="50"/>
      <c r="H1016" s="58"/>
      <c r="I1016" s="35"/>
      <c r="K1016" s="37"/>
      <c r="L1016" s="37"/>
      <c r="M1016" s="37"/>
      <c r="N1016" s="37"/>
      <c r="O1016" s="37"/>
      <c r="P1016" s="37"/>
      <c r="Q1016" s="37"/>
      <c r="R1016" s="37"/>
    </row>
    <row r="1017" spans="1:18" s="36" customFormat="1" ht="10.199999999999999" x14ac:dyDescent="0.2">
      <c r="A1017" s="50"/>
      <c r="B1017" s="57"/>
      <c r="C1017" s="57"/>
      <c r="D1017" s="52"/>
      <c r="E1017" s="50"/>
      <c r="F1017" s="50"/>
      <c r="G1017" s="50"/>
      <c r="H1017" s="58"/>
      <c r="I1017" s="35"/>
      <c r="K1017" s="37"/>
      <c r="L1017" s="37"/>
      <c r="M1017" s="37"/>
      <c r="N1017" s="37"/>
      <c r="O1017" s="37"/>
      <c r="P1017" s="37"/>
      <c r="Q1017" s="37"/>
      <c r="R1017" s="37"/>
    </row>
    <row r="1018" spans="1:18" s="36" customFormat="1" ht="10.199999999999999" x14ac:dyDescent="0.2">
      <c r="A1018" s="50"/>
      <c r="B1018" s="57"/>
      <c r="C1018" s="57"/>
      <c r="D1018" s="52"/>
      <c r="E1018" s="50"/>
      <c r="F1018" s="50"/>
      <c r="G1018" s="50"/>
      <c r="H1018" s="58"/>
      <c r="I1018" s="35"/>
      <c r="K1018" s="37"/>
      <c r="L1018" s="37"/>
      <c r="M1018" s="37"/>
      <c r="N1018" s="37"/>
      <c r="O1018" s="37"/>
      <c r="P1018" s="37"/>
      <c r="Q1018" s="37"/>
      <c r="R1018" s="37"/>
    </row>
    <row r="1019" spans="1:18" s="36" customFormat="1" ht="10.199999999999999" x14ac:dyDescent="0.2">
      <c r="A1019" s="50"/>
      <c r="B1019" s="57"/>
      <c r="C1019" s="57"/>
      <c r="D1019" s="52"/>
      <c r="E1019" s="50"/>
      <c r="F1019" s="50"/>
      <c r="G1019" s="50"/>
      <c r="H1019" s="58"/>
      <c r="I1019" s="35"/>
      <c r="K1019" s="37"/>
      <c r="L1019" s="37"/>
      <c r="M1019" s="37"/>
      <c r="N1019" s="37"/>
      <c r="O1019" s="37"/>
      <c r="P1019" s="37"/>
      <c r="Q1019" s="37"/>
      <c r="R1019" s="37"/>
    </row>
    <row r="1020" spans="1:18" s="36" customFormat="1" ht="10.199999999999999" x14ac:dyDescent="0.2">
      <c r="A1020" s="50"/>
      <c r="B1020" s="57"/>
      <c r="C1020" s="57"/>
      <c r="D1020" s="52"/>
      <c r="E1020" s="50"/>
      <c r="F1020" s="50"/>
      <c r="G1020" s="50"/>
      <c r="H1020" s="58"/>
      <c r="I1020" s="35"/>
      <c r="K1020" s="37"/>
      <c r="L1020" s="37"/>
      <c r="M1020" s="37"/>
      <c r="N1020" s="37"/>
      <c r="O1020" s="37"/>
      <c r="P1020" s="37"/>
      <c r="Q1020" s="37"/>
      <c r="R1020" s="37"/>
    </row>
    <row r="1021" spans="1:18" s="36" customFormat="1" ht="10.199999999999999" x14ac:dyDescent="0.2">
      <c r="A1021" s="50"/>
      <c r="B1021" s="57"/>
      <c r="C1021" s="57"/>
      <c r="D1021" s="52"/>
      <c r="E1021" s="50"/>
      <c r="F1021" s="50"/>
      <c r="G1021" s="50"/>
      <c r="H1021" s="58"/>
      <c r="I1021" s="35"/>
      <c r="K1021" s="37"/>
      <c r="L1021" s="37"/>
      <c r="M1021" s="37"/>
      <c r="N1021" s="37"/>
      <c r="O1021" s="37"/>
      <c r="P1021" s="37"/>
      <c r="Q1021" s="37"/>
      <c r="R1021" s="37"/>
    </row>
    <row r="1022" spans="1:18" s="36" customFormat="1" ht="10.199999999999999" x14ac:dyDescent="0.2">
      <c r="A1022" s="50"/>
      <c r="B1022" s="57"/>
      <c r="C1022" s="57"/>
      <c r="D1022" s="52"/>
      <c r="E1022" s="50"/>
      <c r="F1022" s="50"/>
      <c r="G1022" s="50"/>
      <c r="H1022" s="58"/>
      <c r="I1022" s="35"/>
      <c r="K1022" s="37"/>
      <c r="L1022" s="37"/>
      <c r="M1022" s="37"/>
      <c r="N1022" s="37"/>
      <c r="O1022" s="37"/>
      <c r="P1022" s="37"/>
      <c r="Q1022" s="37"/>
      <c r="R1022" s="37"/>
    </row>
    <row r="1023" spans="1:18" s="36" customFormat="1" ht="10.199999999999999" x14ac:dyDescent="0.2">
      <c r="A1023" s="50"/>
      <c r="B1023" s="57"/>
      <c r="C1023" s="57"/>
      <c r="D1023" s="52"/>
      <c r="E1023" s="50"/>
      <c r="F1023" s="50"/>
      <c r="G1023" s="50"/>
      <c r="H1023" s="58"/>
      <c r="I1023" s="35"/>
      <c r="K1023" s="37"/>
      <c r="L1023" s="37"/>
      <c r="M1023" s="37"/>
      <c r="N1023" s="37"/>
      <c r="O1023" s="37"/>
      <c r="P1023" s="37"/>
      <c r="Q1023" s="37"/>
      <c r="R1023" s="37"/>
    </row>
    <row r="1024" spans="1:18" s="36" customFormat="1" ht="10.199999999999999" x14ac:dyDescent="0.2">
      <c r="A1024" s="50"/>
      <c r="B1024" s="57"/>
      <c r="C1024" s="57"/>
      <c r="D1024" s="52"/>
      <c r="E1024" s="50"/>
      <c r="F1024" s="50"/>
      <c r="G1024" s="50"/>
      <c r="H1024" s="58"/>
      <c r="I1024" s="35"/>
      <c r="K1024" s="37"/>
      <c r="L1024" s="37"/>
      <c r="M1024" s="37"/>
      <c r="N1024" s="37"/>
      <c r="O1024" s="37"/>
      <c r="P1024" s="37"/>
      <c r="Q1024" s="37"/>
      <c r="R1024" s="37"/>
    </row>
    <row r="1025" spans="1:18" s="36" customFormat="1" ht="10.199999999999999" x14ac:dyDescent="0.2">
      <c r="A1025" s="50"/>
      <c r="B1025" s="57"/>
      <c r="C1025" s="57"/>
      <c r="D1025" s="52"/>
      <c r="E1025" s="50"/>
      <c r="F1025" s="50"/>
      <c r="G1025" s="50"/>
      <c r="H1025" s="58"/>
      <c r="I1025" s="35"/>
      <c r="K1025" s="37"/>
      <c r="L1025" s="37"/>
      <c r="M1025" s="37"/>
      <c r="N1025" s="37"/>
      <c r="O1025" s="37"/>
      <c r="P1025" s="37"/>
      <c r="Q1025" s="37"/>
      <c r="R1025" s="37"/>
    </row>
    <row r="1026" spans="1:18" s="36" customFormat="1" ht="10.199999999999999" x14ac:dyDescent="0.2">
      <c r="A1026" s="50"/>
      <c r="B1026" s="57"/>
      <c r="C1026" s="57"/>
      <c r="D1026" s="52"/>
      <c r="E1026" s="50"/>
      <c r="F1026" s="50"/>
      <c r="G1026" s="50"/>
      <c r="H1026" s="58"/>
      <c r="I1026" s="35"/>
      <c r="K1026" s="37"/>
      <c r="L1026" s="37"/>
      <c r="M1026" s="37"/>
      <c r="N1026" s="37"/>
      <c r="O1026" s="37"/>
      <c r="P1026" s="37"/>
      <c r="Q1026" s="37"/>
      <c r="R1026" s="37"/>
    </row>
    <row r="1027" spans="1:18" s="36" customFormat="1" ht="10.199999999999999" x14ac:dyDescent="0.2">
      <c r="A1027" s="50"/>
      <c r="B1027" s="57"/>
      <c r="C1027" s="57"/>
      <c r="D1027" s="52"/>
      <c r="E1027" s="50"/>
      <c r="F1027" s="50"/>
      <c r="G1027" s="50"/>
      <c r="H1027" s="58"/>
      <c r="I1027" s="35"/>
      <c r="K1027" s="37"/>
      <c r="L1027" s="37"/>
      <c r="M1027" s="37"/>
      <c r="N1027" s="37"/>
      <c r="O1027" s="37"/>
      <c r="P1027" s="37"/>
      <c r="Q1027" s="37"/>
      <c r="R1027" s="37"/>
    </row>
    <row r="1028" spans="1:18" s="36" customFormat="1" ht="10.199999999999999" x14ac:dyDescent="0.2">
      <c r="A1028" s="50"/>
      <c r="B1028" s="57"/>
      <c r="C1028" s="57"/>
      <c r="D1028" s="52"/>
      <c r="E1028" s="50"/>
      <c r="F1028" s="50"/>
      <c r="G1028" s="50"/>
      <c r="H1028" s="58"/>
      <c r="I1028" s="35"/>
      <c r="K1028" s="37"/>
      <c r="L1028" s="37"/>
      <c r="M1028" s="37"/>
      <c r="N1028" s="37"/>
      <c r="O1028" s="37"/>
      <c r="P1028" s="37"/>
      <c r="Q1028" s="37"/>
      <c r="R1028" s="37"/>
    </row>
    <row r="1029" spans="1:18" s="36" customFormat="1" ht="10.199999999999999" x14ac:dyDescent="0.2">
      <c r="A1029" s="50"/>
      <c r="B1029" s="57"/>
      <c r="C1029" s="57"/>
      <c r="D1029" s="52"/>
      <c r="E1029" s="50"/>
      <c r="F1029" s="50"/>
      <c r="G1029" s="50"/>
      <c r="H1029" s="58"/>
      <c r="I1029" s="35"/>
      <c r="K1029" s="37"/>
      <c r="L1029" s="37"/>
      <c r="M1029" s="37"/>
      <c r="N1029" s="37"/>
      <c r="O1029" s="37"/>
      <c r="P1029" s="37"/>
      <c r="Q1029" s="37"/>
      <c r="R1029" s="37"/>
    </row>
    <row r="1030" spans="1:18" s="36" customFormat="1" ht="10.199999999999999" x14ac:dyDescent="0.2">
      <c r="A1030" s="50"/>
      <c r="B1030" s="57"/>
      <c r="C1030" s="57"/>
      <c r="D1030" s="52"/>
      <c r="E1030" s="50"/>
      <c r="F1030" s="50"/>
      <c r="G1030" s="50"/>
      <c r="H1030" s="58"/>
      <c r="I1030" s="35"/>
      <c r="K1030" s="37"/>
      <c r="L1030" s="37"/>
      <c r="M1030" s="37"/>
      <c r="N1030" s="37"/>
      <c r="O1030" s="37"/>
      <c r="P1030" s="37"/>
      <c r="Q1030" s="37"/>
      <c r="R1030" s="37"/>
    </row>
    <row r="1031" spans="1:18" s="36" customFormat="1" ht="10.199999999999999" x14ac:dyDescent="0.2">
      <c r="A1031" s="50"/>
      <c r="B1031" s="57"/>
      <c r="C1031" s="57"/>
      <c r="D1031" s="52"/>
      <c r="E1031" s="50"/>
      <c r="F1031" s="50"/>
      <c r="G1031" s="50"/>
      <c r="H1031" s="58"/>
      <c r="I1031" s="35"/>
      <c r="K1031" s="37"/>
      <c r="L1031" s="37"/>
      <c r="M1031" s="37"/>
      <c r="N1031" s="37"/>
      <c r="O1031" s="37"/>
      <c r="P1031" s="37"/>
      <c r="Q1031" s="37"/>
      <c r="R1031" s="37"/>
    </row>
    <row r="1032" spans="1:18" s="36" customFormat="1" ht="10.199999999999999" x14ac:dyDescent="0.2">
      <c r="A1032" s="50"/>
      <c r="B1032" s="57"/>
      <c r="C1032" s="57"/>
      <c r="D1032" s="52"/>
      <c r="E1032" s="50"/>
      <c r="F1032" s="50"/>
      <c r="G1032" s="50"/>
      <c r="H1032" s="58"/>
      <c r="I1032" s="35"/>
      <c r="K1032" s="37"/>
      <c r="L1032" s="37"/>
      <c r="M1032" s="37"/>
      <c r="N1032" s="37"/>
      <c r="O1032" s="37"/>
      <c r="P1032" s="37"/>
      <c r="Q1032" s="37"/>
      <c r="R1032" s="37"/>
    </row>
    <row r="1033" spans="1:18" s="36" customFormat="1" ht="10.199999999999999" x14ac:dyDescent="0.2">
      <c r="A1033" s="50"/>
      <c r="B1033" s="57"/>
      <c r="C1033" s="57"/>
      <c r="D1033" s="52"/>
      <c r="E1033" s="50"/>
      <c r="F1033" s="50"/>
      <c r="G1033" s="50"/>
      <c r="H1033" s="58"/>
      <c r="I1033" s="35"/>
      <c r="K1033" s="37"/>
      <c r="L1033" s="37"/>
      <c r="M1033" s="37"/>
      <c r="N1033" s="37"/>
      <c r="O1033" s="37"/>
      <c r="P1033" s="37"/>
      <c r="Q1033" s="37"/>
      <c r="R1033" s="37"/>
    </row>
    <row r="1034" spans="1:18" s="36" customFormat="1" ht="10.199999999999999" x14ac:dyDescent="0.2">
      <c r="A1034" s="50"/>
      <c r="B1034" s="57"/>
      <c r="C1034" s="57"/>
      <c r="D1034" s="52"/>
      <c r="E1034" s="50"/>
      <c r="F1034" s="50"/>
      <c r="G1034" s="50"/>
      <c r="H1034" s="58"/>
      <c r="I1034" s="35"/>
      <c r="K1034" s="37"/>
      <c r="L1034" s="37"/>
      <c r="M1034" s="37"/>
      <c r="N1034" s="37"/>
      <c r="O1034" s="37"/>
      <c r="P1034" s="37"/>
      <c r="Q1034" s="37"/>
      <c r="R1034" s="37"/>
    </row>
    <row r="1035" spans="1:18" s="36" customFormat="1" ht="10.199999999999999" x14ac:dyDescent="0.2">
      <c r="A1035" s="50"/>
      <c r="B1035" s="57"/>
      <c r="C1035" s="57"/>
      <c r="D1035" s="52"/>
      <c r="E1035" s="50"/>
      <c r="F1035" s="50"/>
      <c r="G1035" s="50"/>
      <c r="H1035" s="58"/>
      <c r="I1035" s="35"/>
      <c r="K1035" s="37"/>
      <c r="L1035" s="37"/>
      <c r="M1035" s="37"/>
      <c r="N1035" s="37"/>
      <c r="O1035" s="37"/>
      <c r="P1035" s="37"/>
      <c r="Q1035" s="37"/>
      <c r="R1035" s="37"/>
    </row>
    <row r="1036" spans="1:18" s="36" customFormat="1" ht="10.199999999999999" x14ac:dyDescent="0.2">
      <c r="A1036" s="50"/>
      <c r="B1036" s="57"/>
      <c r="C1036" s="57"/>
      <c r="D1036" s="52"/>
      <c r="E1036" s="50"/>
      <c r="F1036" s="50"/>
      <c r="G1036" s="50"/>
      <c r="H1036" s="58"/>
      <c r="I1036" s="35"/>
      <c r="K1036" s="37"/>
      <c r="L1036" s="37"/>
      <c r="M1036" s="37"/>
      <c r="N1036" s="37"/>
      <c r="O1036" s="37"/>
      <c r="P1036" s="37"/>
      <c r="Q1036" s="37"/>
      <c r="R1036" s="37"/>
    </row>
    <row r="1037" spans="1:18" s="36" customFormat="1" ht="10.199999999999999" x14ac:dyDescent="0.2">
      <c r="A1037" s="50"/>
      <c r="B1037" s="57"/>
      <c r="C1037" s="57"/>
      <c r="D1037" s="52"/>
      <c r="E1037" s="50"/>
      <c r="F1037" s="50"/>
      <c r="G1037" s="50"/>
      <c r="H1037" s="58"/>
      <c r="I1037" s="35"/>
      <c r="K1037" s="37"/>
      <c r="L1037" s="37"/>
      <c r="M1037" s="37"/>
      <c r="N1037" s="37"/>
      <c r="O1037" s="37"/>
      <c r="P1037" s="37"/>
      <c r="Q1037" s="37"/>
      <c r="R1037" s="37"/>
    </row>
    <row r="1038" spans="1:18" s="36" customFormat="1" ht="10.199999999999999" x14ac:dyDescent="0.2">
      <c r="A1038" s="50"/>
      <c r="B1038" s="57"/>
      <c r="C1038" s="57"/>
      <c r="D1038" s="52"/>
      <c r="E1038" s="50"/>
      <c r="F1038" s="50"/>
      <c r="G1038" s="50"/>
      <c r="H1038" s="58"/>
      <c r="I1038" s="35"/>
      <c r="K1038" s="37"/>
      <c r="L1038" s="37"/>
      <c r="M1038" s="37"/>
      <c r="N1038" s="37"/>
      <c r="O1038" s="37"/>
      <c r="P1038" s="37"/>
      <c r="Q1038" s="37"/>
      <c r="R1038" s="37"/>
    </row>
    <row r="1039" spans="1:18" s="36" customFormat="1" ht="10.199999999999999" x14ac:dyDescent="0.2">
      <c r="A1039" s="50"/>
      <c r="B1039" s="57"/>
      <c r="C1039" s="57"/>
      <c r="D1039" s="52"/>
      <c r="E1039" s="50"/>
      <c r="F1039" s="50"/>
      <c r="G1039" s="50"/>
      <c r="H1039" s="58"/>
      <c r="I1039" s="35"/>
      <c r="K1039" s="37"/>
      <c r="L1039" s="37"/>
      <c r="M1039" s="37"/>
      <c r="N1039" s="37"/>
      <c r="O1039" s="37"/>
      <c r="P1039" s="37"/>
      <c r="Q1039" s="37"/>
      <c r="R1039" s="37"/>
    </row>
    <row r="1040" spans="1:18" s="36" customFormat="1" ht="10.199999999999999" x14ac:dyDescent="0.2">
      <c r="A1040" s="50"/>
      <c r="B1040" s="57"/>
      <c r="C1040" s="57"/>
      <c r="D1040" s="52"/>
      <c r="E1040" s="50"/>
      <c r="F1040" s="50"/>
      <c r="G1040" s="50"/>
      <c r="H1040" s="58"/>
      <c r="I1040" s="35"/>
      <c r="K1040" s="37"/>
      <c r="L1040" s="37"/>
      <c r="M1040" s="37"/>
      <c r="N1040" s="37"/>
      <c r="O1040" s="37"/>
      <c r="P1040" s="37"/>
      <c r="Q1040" s="37"/>
      <c r="R1040" s="37"/>
    </row>
    <row r="1041" spans="1:18" s="36" customFormat="1" ht="10.199999999999999" x14ac:dyDescent="0.2">
      <c r="A1041" s="50"/>
      <c r="B1041" s="57"/>
      <c r="C1041" s="57"/>
      <c r="D1041" s="52"/>
      <c r="E1041" s="50"/>
      <c r="F1041" s="50"/>
      <c r="G1041" s="50"/>
      <c r="H1041" s="58"/>
      <c r="I1041" s="35"/>
      <c r="K1041" s="37"/>
      <c r="L1041" s="37"/>
      <c r="M1041" s="37"/>
      <c r="N1041" s="37"/>
      <c r="O1041" s="37"/>
      <c r="P1041" s="37"/>
      <c r="Q1041" s="37"/>
      <c r="R1041" s="37"/>
    </row>
    <row r="1042" spans="1:18" s="36" customFormat="1" ht="10.199999999999999" x14ac:dyDescent="0.2">
      <c r="A1042" s="50"/>
      <c r="B1042" s="57"/>
      <c r="C1042" s="57"/>
      <c r="D1042" s="52"/>
      <c r="E1042" s="50"/>
      <c r="F1042" s="50"/>
      <c r="G1042" s="50"/>
      <c r="H1042" s="58"/>
      <c r="I1042" s="35"/>
      <c r="K1042" s="37"/>
      <c r="L1042" s="37"/>
      <c r="M1042" s="37"/>
      <c r="N1042" s="37"/>
      <c r="O1042" s="37"/>
      <c r="P1042" s="37"/>
      <c r="Q1042" s="37"/>
      <c r="R1042" s="37"/>
    </row>
    <row r="1043" spans="1:18" s="36" customFormat="1" ht="10.199999999999999" x14ac:dyDescent="0.2">
      <c r="A1043" s="50"/>
      <c r="B1043" s="57"/>
      <c r="C1043" s="57"/>
      <c r="D1043" s="52"/>
      <c r="E1043" s="50"/>
      <c r="F1043" s="50"/>
      <c r="G1043" s="50"/>
      <c r="H1043" s="58"/>
      <c r="I1043" s="35"/>
      <c r="K1043" s="37"/>
      <c r="L1043" s="37"/>
      <c r="M1043" s="37"/>
      <c r="N1043" s="37"/>
      <c r="O1043" s="37"/>
      <c r="P1043" s="37"/>
      <c r="Q1043" s="37"/>
      <c r="R1043" s="37"/>
    </row>
    <row r="1044" spans="1:18" s="36" customFormat="1" ht="10.199999999999999" x14ac:dyDescent="0.2">
      <c r="A1044" s="50"/>
      <c r="B1044" s="57"/>
      <c r="C1044" s="57"/>
      <c r="D1044" s="52"/>
      <c r="E1044" s="50"/>
      <c r="F1044" s="50"/>
      <c r="G1044" s="50"/>
      <c r="H1044" s="58"/>
      <c r="I1044" s="35"/>
      <c r="K1044" s="37"/>
      <c r="L1044" s="37"/>
      <c r="M1044" s="37"/>
      <c r="N1044" s="37"/>
      <c r="O1044" s="37"/>
      <c r="P1044" s="37"/>
      <c r="Q1044" s="37"/>
      <c r="R1044" s="37"/>
    </row>
    <row r="1045" spans="1:18" s="36" customFormat="1" ht="10.199999999999999" x14ac:dyDescent="0.2">
      <c r="A1045" s="50"/>
      <c r="B1045" s="57"/>
      <c r="C1045" s="57"/>
      <c r="D1045" s="52"/>
      <c r="E1045" s="50"/>
      <c r="F1045" s="50"/>
      <c r="G1045" s="50"/>
      <c r="H1045" s="58"/>
      <c r="I1045" s="35"/>
      <c r="K1045" s="37"/>
      <c r="L1045" s="37"/>
      <c r="M1045" s="37"/>
      <c r="N1045" s="37"/>
      <c r="O1045" s="37"/>
      <c r="P1045" s="37"/>
      <c r="Q1045" s="37"/>
      <c r="R1045" s="37"/>
    </row>
    <row r="1046" spans="1:18" s="36" customFormat="1" ht="10.199999999999999" x14ac:dyDescent="0.2">
      <c r="A1046" s="50"/>
      <c r="B1046" s="57"/>
      <c r="C1046" s="57"/>
      <c r="D1046" s="52"/>
      <c r="E1046" s="50"/>
      <c r="F1046" s="50"/>
      <c r="G1046" s="50"/>
      <c r="H1046" s="58"/>
      <c r="I1046" s="35"/>
      <c r="K1046" s="37"/>
      <c r="L1046" s="37"/>
      <c r="M1046" s="37"/>
      <c r="N1046" s="37"/>
      <c r="O1046" s="37"/>
      <c r="P1046" s="37"/>
      <c r="Q1046" s="37"/>
      <c r="R1046" s="37"/>
    </row>
    <row r="1047" spans="1:18" s="36" customFormat="1" ht="10.199999999999999" x14ac:dyDescent="0.2">
      <c r="A1047" s="50"/>
      <c r="B1047" s="57"/>
      <c r="C1047" s="57"/>
      <c r="D1047" s="52"/>
      <c r="E1047" s="50"/>
      <c r="F1047" s="50"/>
      <c r="G1047" s="50"/>
      <c r="H1047" s="58"/>
      <c r="I1047" s="35"/>
      <c r="K1047" s="37"/>
      <c r="L1047" s="37"/>
      <c r="M1047" s="37"/>
      <c r="N1047" s="37"/>
      <c r="O1047" s="37"/>
      <c r="P1047" s="37"/>
      <c r="Q1047" s="37"/>
      <c r="R1047" s="37"/>
    </row>
    <row r="1048" spans="1:18" s="36" customFormat="1" ht="10.199999999999999" x14ac:dyDescent="0.2">
      <c r="A1048" s="50"/>
      <c r="B1048" s="57"/>
      <c r="C1048" s="57"/>
      <c r="D1048" s="52"/>
      <c r="E1048" s="50"/>
      <c r="F1048" s="50"/>
      <c r="G1048" s="50"/>
      <c r="H1048" s="58"/>
      <c r="I1048" s="35"/>
      <c r="K1048" s="37"/>
      <c r="L1048" s="37"/>
      <c r="M1048" s="37"/>
      <c r="N1048" s="37"/>
      <c r="O1048" s="37"/>
      <c r="P1048" s="37"/>
      <c r="Q1048" s="37"/>
      <c r="R1048" s="37"/>
    </row>
    <row r="1049" spans="1:18" s="36" customFormat="1" ht="10.199999999999999" x14ac:dyDescent="0.2">
      <c r="A1049" s="50"/>
      <c r="B1049" s="57"/>
      <c r="C1049" s="57"/>
      <c r="D1049" s="52"/>
      <c r="E1049" s="50"/>
      <c r="F1049" s="50"/>
      <c r="G1049" s="50"/>
      <c r="H1049" s="58"/>
      <c r="I1049" s="35"/>
      <c r="K1049" s="37"/>
      <c r="L1049" s="37"/>
      <c r="M1049" s="37"/>
      <c r="N1049" s="37"/>
      <c r="O1049" s="37"/>
      <c r="P1049" s="37"/>
      <c r="Q1049" s="37"/>
      <c r="R1049" s="37"/>
    </row>
    <row r="1050" spans="1:18" s="36" customFormat="1" ht="10.199999999999999" x14ac:dyDescent="0.2">
      <c r="A1050" s="50"/>
      <c r="B1050" s="57"/>
      <c r="C1050" s="57"/>
      <c r="D1050" s="52"/>
      <c r="E1050" s="50"/>
      <c r="F1050" s="50"/>
      <c r="G1050" s="50"/>
      <c r="H1050" s="58"/>
      <c r="I1050" s="35"/>
      <c r="K1050" s="37"/>
      <c r="L1050" s="37"/>
      <c r="M1050" s="37"/>
      <c r="N1050" s="37"/>
      <c r="O1050" s="37"/>
      <c r="P1050" s="37"/>
      <c r="Q1050" s="37"/>
      <c r="R1050" s="37"/>
    </row>
    <row r="1051" spans="1:18" s="36" customFormat="1" ht="10.199999999999999" x14ac:dyDescent="0.2">
      <c r="A1051" s="50"/>
      <c r="B1051" s="57"/>
      <c r="C1051" s="57"/>
      <c r="D1051" s="52"/>
      <c r="E1051" s="50"/>
      <c r="F1051" s="50"/>
      <c r="G1051" s="50"/>
      <c r="H1051" s="58"/>
      <c r="I1051" s="35"/>
      <c r="K1051" s="37"/>
      <c r="L1051" s="37"/>
      <c r="M1051" s="37"/>
      <c r="N1051" s="37"/>
      <c r="O1051" s="37"/>
      <c r="P1051" s="37"/>
      <c r="Q1051" s="37"/>
      <c r="R1051" s="37"/>
    </row>
    <row r="1052" spans="1:18" s="36" customFormat="1" ht="10.199999999999999" x14ac:dyDescent="0.2">
      <c r="A1052" s="50"/>
      <c r="B1052" s="57"/>
      <c r="C1052" s="57"/>
      <c r="D1052" s="52"/>
      <c r="E1052" s="50"/>
      <c r="F1052" s="50"/>
      <c r="G1052" s="50"/>
      <c r="H1052" s="58"/>
      <c r="I1052" s="35"/>
      <c r="K1052" s="37"/>
      <c r="L1052" s="37"/>
      <c r="M1052" s="37"/>
      <c r="N1052" s="37"/>
      <c r="O1052" s="37"/>
      <c r="P1052" s="37"/>
      <c r="Q1052" s="37"/>
      <c r="R1052" s="37"/>
    </row>
    <row r="1053" spans="1:18" s="36" customFormat="1" ht="10.199999999999999" x14ac:dyDescent="0.2">
      <c r="A1053" s="50"/>
      <c r="B1053" s="57"/>
      <c r="C1053" s="57"/>
      <c r="D1053" s="52"/>
      <c r="E1053" s="50"/>
      <c r="F1053" s="50"/>
      <c r="G1053" s="50"/>
      <c r="H1053" s="58"/>
      <c r="I1053" s="35"/>
      <c r="K1053" s="37"/>
      <c r="L1053" s="37"/>
      <c r="M1053" s="37"/>
      <c r="N1053" s="37"/>
      <c r="O1053" s="37"/>
      <c r="P1053" s="37"/>
      <c r="Q1053" s="37"/>
      <c r="R1053" s="37"/>
    </row>
    <row r="1054" spans="1:18" s="36" customFormat="1" ht="10.199999999999999" x14ac:dyDescent="0.2">
      <c r="A1054" s="50"/>
      <c r="B1054" s="57"/>
      <c r="C1054" s="57"/>
      <c r="D1054" s="52"/>
      <c r="E1054" s="50"/>
      <c r="F1054" s="50"/>
      <c r="G1054" s="50"/>
      <c r="H1054" s="58"/>
      <c r="I1054" s="35"/>
      <c r="K1054" s="37"/>
      <c r="L1054" s="37"/>
      <c r="M1054" s="37"/>
      <c r="N1054" s="37"/>
      <c r="O1054" s="37"/>
      <c r="P1054" s="37"/>
      <c r="Q1054" s="37"/>
      <c r="R1054" s="37"/>
    </row>
    <row r="1055" spans="1:18" s="36" customFormat="1" ht="10.199999999999999" x14ac:dyDescent="0.2">
      <c r="A1055" s="50"/>
      <c r="B1055" s="57"/>
      <c r="C1055" s="57"/>
      <c r="D1055" s="52"/>
      <c r="E1055" s="50"/>
      <c r="F1055" s="50"/>
      <c r="G1055" s="50"/>
      <c r="H1055" s="58"/>
      <c r="I1055" s="35"/>
      <c r="K1055" s="37"/>
      <c r="L1055" s="37"/>
      <c r="M1055" s="37"/>
      <c r="N1055" s="37"/>
      <c r="O1055" s="37"/>
      <c r="P1055" s="37"/>
      <c r="Q1055" s="37"/>
      <c r="R1055" s="37"/>
    </row>
    <row r="1056" spans="1:18" s="36" customFormat="1" ht="10.199999999999999" x14ac:dyDescent="0.2">
      <c r="A1056" s="50"/>
      <c r="B1056" s="57"/>
      <c r="C1056" s="57"/>
      <c r="D1056" s="52"/>
      <c r="E1056" s="50"/>
      <c r="F1056" s="50"/>
      <c r="G1056" s="50"/>
      <c r="H1056" s="58"/>
      <c r="I1056" s="35"/>
      <c r="K1056" s="37"/>
      <c r="L1056" s="37"/>
      <c r="M1056" s="37"/>
      <c r="N1056" s="37"/>
      <c r="O1056" s="37"/>
      <c r="P1056" s="37"/>
      <c r="Q1056" s="37"/>
      <c r="R1056" s="37"/>
    </row>
    <row r="1057" spans="1:18" s="36" customFormat="1" ht="10.199999999999999" x14ac:dyDescent="0.2">
      <c r="A1057" s="50"/>
      <c r="B1057" s="57"/>
      <c r="C1057" s="57"/>
      <c r="D1057" s="52"/>
      <c r="E1057" s="50"/>
      <c r="F1057" s="50"/>
      <c r="G1057" s="50"/>
      <c r="H1057" s="58"/>
      <c r="I1057" s="35"/>
      <c r="K1057" s="37"/>
      <c r="L1057" s="37"/>
      <c r="M1057" s="37"/>
      <c r="N1057" s="37"/>
      <c r="O1057" s="37"/>
      <c r="P1057" s="37"/>
      <c r="Q1057" s="37"/>
      <c r="R1057" s="37"/>
    </row>
    <row r="1058" spans="1:18" s="36" customFormat="1" ht="10.199999999999999" x14ac:dyDescent="0.2">
      <c r="A1058" s="50"/>
      <c r="B1058" s="57"/>
      <c r="C1058" s="57"/>
      <c r="D1058" s="52"/>
      <c r="E1058" s="50"/>
      <c r="F1058" s="50"/>
      <c r="G1058" s="50"/>
      <c r="H1058" s="58"/>
      <c r="I1058" s="35"/>
      <c r="K1058" s="37"/>
      <c r="L1058" s="37"/>
      <c r="M1058" s="37"/>
      <c r="N1058" s="37"/>
      <c r="O1058" s="37"/>
      <c r="P1058" s="37"/>
      <c r="Q1058" s="37"/>
      <c r="R1058" s="37"/>
    </row>
    <row r="1059" spans="1:18" s="36" customFormat="1" ht="10.199999999999999" x14ac:dyDescent="0.2">
      <c r="A1059" s="50"/>
      <c r="B1059" s="57"/>
      <c r="C1059" s="57"/>
      <c r="D1059" s="52"/>
      <c r="E1059" s="50"/>
      <c r="F1059" s="50"/>
      <c r="G1059" s="50"/>
      <c r="H1059" s="58"/>
      <c r="I1059" s="35"/>
      <c r="K1059" s="37"/>
      <c r="L1059" s="37"/>
      <c r="M1059" s="37"/>
      <c r="N1059" s="37"/>
      <c r="O1059" s="37"/>
      <c r="P1059" s="37"/>
      <c r="Q1059" s="37"/>
      <c r="R1059" s="37"/>
    </row>
    <row r="1060" spans="1:18" s="36" customFormat="1" ht="10.199999999999999" x14ac:dyDescent="0.2">
      <c r="A1060" s="50"/>
      <c r="B1060" s="57"/>
      <c r="C1060" s="57"/>
      <c r="D1060" s="52"/>
      <c r="E1060" s="50"/>
      <c r="F1060" s="50"/>
      <c r="G1060" s="50"/>
      <c r="H1060" s="58"/>
      <c r="I1060" s="35"/>
      <c r="K1060" s="37"/>
      <c r="L1060" s="37"/>
      <c r="M1060" s="37"/>
      <c r="N1060" s="37"/>
      <c r="O1060" s="37"/>
      <c r="P1060" s="37"/>
      <c r="Q1060" s="37"/>
      <c r="R1060" s="37"/>
    </row>
    <row r="1061" spans="1:18" s="36" customFormat="1" ht="10.199999999999999" x14ac:dyDescent="0.2">
      <c r="A1061" s="50"/>
      <c r="B1061" s="57"/>
      <c r="C1061" s="57"/>
      <c r="D1061" s="52"/>
      <c r="E1061" s="50"/>
      <c r="F1061" s="50"/>
      <c r="G1061" s="50"/>
      <c r="H1061" s="58"/>
      <c r="I1061" s="35"/>
      <c r="K1061" s="37"/>
      <c r="L1061" s="37"/>
      <c r="M1061" s="37"/>
      <c r="N1061" s="37"/>
      <c r="O1061" s="37"/>
      <c r="P1061" s="37"/>
      <c r="Q1061" s="37"/>
      <c r="R1061" s="37"/>
    </row>
    <row r="1062" spans="1:18" s="36" customFormat="1" ht="10.199999999999999" x14ac:dyDescent="0.2">
      <c r="A1062" s="50"/>
      <c r="B1062" s="57"/>
      <c r="C1062" s="57"/>
      <c r="D1062" s="52"/>
      <c r="E1062" s="50"/>
      <c r="F1062" s="50"/>
      <c r="G1062" s="50"/>
      <c r="H1062" s="58"/>
      <c r="I1062" s="35"/>
      <c r="K1062" s="37"/>
      <c r="L1062" s="37"/>
      <c r="M1062" s="37"/>
      <c r="N1062" s="37"/>
      <c r="O1062" s="37"/>
      <c r="P1062" s="37"/>
      <c r="Q1062" s="37"/>
      <c r="R1062" s="37"/>
    </row>
    <row r="1063" spans="1:18" s="36" customFormat="1" ht="10.199999999999999" x14ac:dyDescent="0.2">
      <c r="A1063" s="50"/>
      <c r="B1063" s="57"/>
      <c r="C1063" s="57"/>
      <c r="D1063" s="52"/>
      <c r="E1063" s="50"/>
      <c r="F1063" s="50"/>
      <c r="G1063" s="50"/>
      <c r="H1063" s="58"/>
      <c r="I1063" s="35"/>
      <c r="K1063" s="37"/>
      <c r="L1063" s="37"/>
      <c r="M1063" s="37"/>
      <c r="N1063" s="37"/>
      <c r="O1063" s="37"/>
      <c r="P1063" s="37"/>
      <c r="Q1063" s="37"/>
      <c r="R1063" s="37"/>
    </row>
    <row r="1064" spans="1:18" s="36" customFormat="1" ht="10.199999999999999" x14ac:dyDescent="0.2">
      <c r="A1064" s="50"/>
      <c r="B1064" s="57"/>
      <c r="C1064" s="57"/>
      <c r="D1064" s="52"/>
      <c r="E1064" s="50"/>
      <c r="F1064" s="50"/>
      <c r="G1064" s="50"/>
      <c r="H1064" s="58"/>
      <c r="I1064" s="35"/>
      <c r="K1064" s="37"/>
      <c r="L1064" s="37"/>
      <c r="M1064" s="37"/>
      <c r="N1064" s="37"/>
      <c r="O1064" s="37"/>
      <c r="P1064" s="37"/>
      <c r="Q1064" s="37"/>
      <c r="R1064" s="37"/>
    </row>
    <row r="1065" spans="1:18" s="36" customFormat="1" ht="10.199999999999999" x14ac:dyDescent="0.2">
      <c r="A1065" s="50"/>
      <c r="B1065" s="57"/>
      <c r="C1065" s="57"/>
      <c r="D1065" s="52"/>
      <c r="E1065" s="50"/>
      <c r="F1065" s="50"/>
      <c r="G1065" s="50"/>
      <c r="H1065" s="58"/>
      <c r="I1065" s="35"/>
      <c r="K1065" s="37"/>
      <c r="L1065" s="37"/>
      <c r="M1065" s="37"/>
      <c r="N1065" s="37"/>
      <c r="O1065" s="37"/>
      <c r="P1065" s="37"/>
      <c r="Q1065" s="37"/>
      <c r="R1065" s="37"/>
    </row>
    <row r="1066" spans="1:18" s="36" customFormat="1" ht="10.199999999999999" x14ac:dyDescent="0.2">
      <c r="A1066" s="50"/>
      <c r="B1066" s="57"/>
      <c r="C1066" s="57"/>
      <c r="D1066" s="52"/>
      <c r="E1066" s="50"/>
      <c r="F1066" s="50"/>
      <c r="G1066" s="50"/>
      <c r="H1066" s="58"/>
      <c r="I1066" s="35"/>
      <c r="K1066" s="37"/>
      <c r="L1066" s="37"/>
      <c r="M1066" s="37"/>
      <c r="N1066" s="37"/>
      <c r="O1066" s="37"/>
      <c r="P1066" s="37"/>
      <c r="Q1066" s="37"/>
      <c r="R1066" s="37"/>
    </row>
    <row r="1067" spans="1:18" s="36" customFormat="1" ht="10.199999999999999" x14ac:dyDescent="0.2">
      <c r="A1067" s="50"/>
      <c r="B1067" s="57"/>
      <c r="C1067" s="57"/>
      <c r="D1067" s="52"/>
      <c r="E1067" s="50"/>
      <c r="F1067" s="50"/>
      <c r="G1067" s="50"/>
      <c r="H1067" s="58"/>
      <c r="I1067" s="35"/>
      <c r="K1067" s="37"/>
      <c r="L1067" s="37"/>
      <c r="M1067" s="37"/>
      <c r="N1067" s="37"/>
      <c r="O1067" s="37"/>
      <c r="P1067" s="37"/>
      <c r="Q1067" s="37"/>
      <c r="R1067" s="37"/>
    </row>
    <row r="1068" spans="1:18" s="36" customFormat="1" ht="10.199999999999999" x14ac:dyDescent="0.2">
      <c r="A1068" s="50"/>
      <c r="B1068" s="57"/>
      <c r="C1068" s="57"/>
      <c r="D1068" s="52"/>
      <c r="E1068" s="50"/>
      <c r="F1068" s="50"/>
      <c r="G1068" s="50"/>
      <c r="H1068" s="58"/>
      <c r="I1068" s="35"/>
      <c r="K1068" s="37"/>
      <c r="L1068" s="37"/>
      <c r="M1068" s="37"/>
      <c r="N1068" s="37"/>
      <c r="O1068" s="37"/>
      <c r="P1068" s="37"/>
      <c r="Q1068" s="37"/>
      <c r="R1068" s="37"/>
    </row>
    <row r="1069" spans="1:18" s="36" customFormat="1" ht="10.199999999999999" x14ac:dyDescent="0.2">
      <c r="A1069" s="50"/>
      <c r="B1069" s="57"/>
      <c r="C1069" s="57"/>
      <c r="D1069" s="52"/>
      <c r="E1069" s="50"/>
      <c r="F1069" s="50"/>
      <c r="G1069" s="50"/>
      <c r="H1069" s="58"/>
      <c r="I1069" s="35"/>
      <c r="K1069" s="37"/>
      <c r="L1069" s="37"/>
      <c r="M1069" s="37"/>
      <c r="N1069" s="37"/>
      <c r="O1069" s="37"/>
      <c r="P1069" s="37"/>
      <c r="Q1069" s="37"/>
      <c r="R1069" s="37"/>
    </row>
    <row r="1070" spans="1:18" s="36" customFormat="1" ht="10.199999999999999" x14ac:dyDescent="0.2">
      <c r="A1070" s="50"/>
      <c r="B1070" s="57"/>
      <c r="C1070" s="57"/>
      <c r="D1070" s="52"/>
      <c r="E1070" s="50"/>
      <c r="F1070" s="50"/>
      <c r="G1070" s="50"/>
      <c r="H1070" s="58"/>
      <c r="I1070" s="35"/>
      <c r="K1070" s="37"/>
      <c r="L1070" s="37"/>
      <c r="M1070" s="37"/>
      <c r="N1070" s="37"/>
      <c r="O1070" s="37"/>
      <c r="P1070" s="37"/>
      <c r="Q1070" s="37"/>
      <c r="R1070" s="37"/>
    </row>
    <row r="1071" spans="1:18" s="36" customFormat="1" ht="10.199999999999999" x14ac:dyDescent="0.2">
      <c r="A1071" s="50"/>
      <c r="B1071" s="57"/>
      <c r="C1071" s="57"/>
      <c r="D1071" s="52"/>
      <c r="E1071" s="50"/>
      <c r="F1071" s="50"/>
      <c r="G1071" s="50"/>
      <c r="H1071" s="58"/>
      <c r="I1071" s="35"/>
      <c r="K1071" s="37"/>
      <c r="L1071" s="37"/>
      <c r="M1071" s="37"/>
      <c r="N1071" s="37"/>
      <c r="O1071" s="37"/>
      <c r="P1071" s="37"/>
      <c r="Q1071" s="37"/>
      <c r="R1071" s="37"/>
    </row>
    <row r="1072" spans="1:18" s="36" customFormat="1" ht="10.199999999999999" x14ac:dyDescent="0.2">
      <c r="A1072" s="50"/>
      <c r="B1072" s="57"/>
      <c r="C1072" s="57"/>
      <c r="D1072" s="52"/>
      <c r="E1072" s="50"/>
      <c r="F1072" s="50"/>
      <c r="G1072" s="50"/>
      <c r="H1072" s="58"/>
      <c r="I1072" s="35"/>
      <c r="K1072" s="37"/>
      <c r="L1072" s="37"/>
      <c r="M1072" s="37"/>
      <c r="N1072" s="37"/>
      <c r="O1072" s="37"/>
      <c r="P1072" s="37"/>
      <c r="Q1072" s="37"/>
      <c r="R1072" s="37"/>
    </row>
    <row r="1073" spans="1:18" s="36" customFormat="1" ht="10.199999999999999" x14ac:dyDescent="0.2">
      <c r="A1073" s="50"/>
      <c r="B1073" s="57"/>
      <c r="C1073" s="57"/>
      <c r="D1073" s="52"/>
      <c r="E1073" s="50"/>
      <c r="F1073" s="50"/>
      <c r="G1073" s="50"/>
      <c r="H1073" s="58"/>
      <c r="I1073" s="35"/>
      <c r="K1073" s="37"/>
      <c r="L1073" s="37"/>
      <c r="M1073" s="37"/>
      <c r="N1073" s="37"/>
      <c r="O1073" s="37"/>
      <c r="P1073" s="37"/>
      <c r="Q1073" s="37"/>
      <c r="R1073" s="37"/>
    </row>
    <row r="1074" spans="1:18" s="36" customFormat="1" ht="10.199999999999999" x14ac:dyDescent="0.2">
      <c r="A1074" s="50"/>
      <c r="B1074" s="57"/>
      <c r="C1074" s="57"/>
      <c r="D1074" s="52"/>
      <c r="E1074" s="50"/>
      <c r="F1074" s="50"/>
      <c r="G1074" s="50"/>
      <c r="H1074" s="58"/>
      <c r="I1074" s="35"/>
      <c r="K1074" s="37"/>
      <c r="L1074" s="37"/>
      <c r="M1074" s="37"/>
      <c r="N1074" s="37"/>
      <c r="O1074" s="37"/>
      <c r="P1074" s="37"/>
      <c r="Q1074" s="37"/>
      <c r="R1074" s="37"/>
    </row>
    <row r="1075" spans="1:18" s="36" customFormat="1" ht="10.199999999999999" x14ac:dyDescent="0.2">
      <c r="A1075" s="50"/>
      <c r="B1075" s="57"/>
      <c r="C1075" s="57"/>
      <c r="D1075" s="52"/>
      <c r="E1075" s="50"/>
      <c r="F1075" s="50"/>
      <c r="G1075" s="50"/>
      <c r="H1075" s="58"/>
      <c r="I1075" s="35"/>
      <c r="K1075" s="37"/>
      <c r="L1075" s="37"/>
      <c r="M1075" s="37"/>
      <c r="N1075" s="37"/>
      <c r="O1075" s="37"/>
      <c r="P1075" s="37"/>
      <c r="Q1075" s="37"/>
      <c r="R1075" s="37"/>
    </row>
    <row r="1076" spans="1:18" s="36" customFormat="1" ht="10.199999999999999" x14ac:dyDescent="0.2">
      <c r="A1076" s="50"/>
      <c r="B1076" s="57"/>
      <c r="C1076" s="57"/>
      <c r="D1076" s="52"/>
      <c r="E1076" s="50"/>
      <c r="F1076" s="50"/>
      <c r="G1076" s="50"/>
      <c r="H1076" s="58"/>
      <c r="I1076" s="35"/>
      <c r="K1076" s="37"/>
      <c r="L1076" s="37"/>
      <c r="M1076" s="37"/>
      <c r="N1076" s="37"/>
      <c r="O1076" s="37"/>
      <c r="P1076" s="37"/>
      <c r="Q1076" s="37"/>
      <c r="R1076" s="37"/>
    </row>
    <row r="1048576" ht="11.25" customHeight="1" x14ac:dyDescent="0.25"/>
  </sheetData>
  <sheetProtection sheet="1" formatCells="0" selectLockedCells="1" autoFilter="0"/>
  <mergeCells count="5">
    <mergeCell ref="A1:H1"/>
    <mergeCell ref="A2:G2"/>
    <mergeCell ref="H2:I2"/>
    <mergeCell ref="H3:I3"/>
    <mergeCell ref="B4:E4"/>
  </mergeCells>
  <conditionalFormatting sqref="A8:A2911">
    <cfRule type="expression" dxfId="136" priority="3">
      <formula>$A8&lt;&gt;""</formula>
    </cfRule>
  </conditionalFormatting>
  <conditionalFormatting sqref="B8:C2886">
    <cfRule type="expression" dxfId="135" priority="5">
      <formula>$A8&lt;&gt;""</formula>
    </cfRule>
  </conditionalFormatting>
  <conditionalFormatting sqref="D8:H2883 D2884:D2911">
    <cfRule type="expression" dxfId="134" priority="6">
      <formula>$A2884&lt;&gt;""</formula>
    </cfRule>
  </conditionalFormatting>
  <conditionalFormatting sqref="D2884:H2886">
    <cfRule type="expression" dxfId="133" priority="4">
      <formula>$A2884&lt;&gt;""</formula>
    </cfRule>
  </conditionalFormatting>
  <conditionalFormatting sqref="I8:I76">
    <cfRule type="expression" dxfId="132" priority="2">
      <formula>$A8&lt;&gt;""</formula>
    </cfRule>
  </conditionalFormatting>
  <dataValidations count="6">
    <dataValidation type="list" allowBlank="1" showInputMessage="1" sqref="E8:F1076" xr:uid="{00EB0084-0029-42C1-B1BD-00F1001800BA}">
      <formula1>#REF!</formula1>
      <formula2>0</formula2>
    </dataValidation>
    <dataValidation allowBlank="1" sqref="B8:C1076" xr:uid="{002C00BC-00D2-4003-AB54-009300E200BE}">
      <formula1>0</formula1>
      <formula2>0</formula2>
    </dataValidation>
    <dataValidation type="date" allowBlank="1" showInputMessage="1" showErrorMessage="1" sqref="D77:D1076" xr:uid="{00750003-0037-4D8D-8B8A-005200F900C3}">
      <formula1>41640</formula1>
      <formula2>42004</formula2>
    </dataValidation>
    <dataValidation type="decimal" operator="greaterThan" allowBlank="1" showInputMessage="1" showErrorMessage="1" sqref="H8:I76 H77:H1076" xr:uid="{001D00BA-0063-4131-B942-00B700050014}">
      <formula1>0</formula1>
      <formula2>0</formula2>
    </dataValidation>
    <dataValidation type="date" allowBlank="1" showInputMessage="1" showErrorMessage="1" sqref="D7" xr:uid="{003F005B-0002-4D35-A1E6-001E0011002B}">
      <formula1>42370</formula1>
      <formula2>42735</formula2>
    </dataValidation>
    <dataValidation type="date" allowBlank="1" showInputMessage="1" showErrorMessage="1" sqref="D8:D76" xr:uid="{003A00F0-00E7-4CD3-AFE3-0039000E0038}">
      <formula1>44927</formula1>
      <formula2>45291</formula2>
    </dataValidation>
  </dataValidations>
  <pageMargins left="0.19652777777777802" right="0.19652777777777802" top="0.39375000000000004" bottom="0.39375000000000004" header="0.51181102362204689" footer="0.31527777777777799"/>
  <pageSetup paperSize="9" scale="90" orientation="landscape" horizontalDpi="300" verticalDpi="300"/>
  <headerFooter>
    <oddFooter>&amp;C&amp;9strana &amp;P/&amp;N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61"/>
  <sheetViews>
    <sheetView workbookViewId="0">
      <selection activeCell="C1" sqref="C1"/>
    </sheetView>
  </sheetViews>
  <sheetFormatPr defaultColWidth="11.44140625" defaultRowHeight="13.2" x14ac:dyDescent="0.25"/>
  <cols>
    <col min="1" max="1" width="11.6640625" style="45" customWidth="1"/>
    <col min="2" max="2" width="62.88671875" style="45" customWidth="1"/>
    <col min="3" max="4" width="11.6640625" style="45" customWidth="1"/>
    <col min="5" max="6" width="11.44140625" style="45"/>
    <col min="7" max="7" width="8.6640625" style="66" hidden="1" customWidth="1"/>
    <col min="8" max="257" width="11.44140625" style="45"/>
  </cols>
  <sheetData>
    <row r="1" spans="1:7" s="67" customFormat="1" ht="35.25" customHeight="1" x14ac:dyDescent="0.25">
      <c r="A1" s="313" t="s">
        <v>346</v>
      </c>
      <c r="B1" s="313"/>
      <c r="C1" s="68">
        <v>45322</v>
      </c>
      <c r="D1" s="69"/>
      <c r="G1" s="70">
        <v>45322</v>
      </c>
    </row>
    <row r="2" spans="1:7" ht="13.8" x14ac:dyDescent="0.25">
      <c r="A2" s="40"/>
      <c r="B2" s="40"/>
      <c r="G2" s="70">
        <v>45351</v>
      </c>
    </row>
    <row r="3" spans="1:7" ht="13.8" x14ac:dyDescent="0.25">
      <c r="A3" s="71" t="s">
        <v>347</v>
      </c>
      <c r="B3" s="314" t="str">
        <f>INDEX(Adr!B:B,Doklady!B102+1)</f>
        <v>Slovenský zväz biatlonu</v>
      </c>
      <c r="C3" s="314"/>
      <c r="D3" s="314"/>
      <c r="G3" s="70">
        <v>45382</v>
      </c>
    </row>
    <row r="4" spans="1:7" ht="13.8" x14ac:dyDescent="0.25">
      <c r="A4" s="71" t="s">
        <v>348</v>
      </c>
      <c r="B4" s="45" t="str">
        <f>RIGHT("0000"&amp;INDEX(Adr!A:A,Doklady!B102+1),8)</f>
        <v>35656743</v>
      </c>
      <c r="G4" s="70">
        <v>45412</v>
      </c>
    </row>
    <row r="5" spans="1:7" ht="13.8" x14ac:dyDescent="0.25">
      <c r="A5" s="71" t="s">
        <v>349</v>
      </c>
      <c r="B5" s="45" t="str">
        <f>INDEX(Adr!D:D,Doklady!B102+1)&amp;", "&amp;INDEX(Adr!E:E,Doklady!B102+1)</f>
        <v>Partizánska cesta 3501/71, Banská Bystrica</v>
      </c>
      <c r="G5" s="70">
        <v>45443</v>
      </c>
    </row>
    <row r="6" spans="1:7" ht="13.8" x14ac:dyDescent="0.25">
      <c r="A6" s="71"/>
      <c r="G6" s="70">
        <v>45473</v>
      </c>
    </row>
    <row r="7" spans="1:7" ht="13.8" x14ac:dyDescent="0.25">
      <c r="G7" s="70">
        <v>45504</v>
      </c>
    </row>
    <row r="8" spans="1:7" ht="13.8" x14ac:dyDescent="0.25">
      <c r="G8" s="70">
        <v>45535</v>
      </c>
    </row>
    <row r="9" spans="1:7" ht="20.399999999999999" x14ac:dyDescent="0.25">
      <c r="A9" s="72" t="s">
        <v>350</v>
      </c>
      <c r="B9" s="72" t="s">
        <v>350</v>
      </c>
      <c r="C9" s="73" t="s">
        <v>351</v>
      </c>
      <c r="G9" s="70">
        <v>45565</v>
      </c>
    </row>
    <row r="10" spans="1:7" ht="13.8" x14ac:dyDescent="0.25">
      <c r="A10" s="74" t="s">
        <v>352</v>
      </c>
      <c r="B10" s="75" t="s">
        <v>353</v>
      </c>
      <c r="C10" s="76">
        <f>+Spolu!C10</f>
        <v>0</v>
      </c>
      <c r="G10" s="70">
        <v>45596</v>
      </c>
    </row>
    <row r="11" spans="1:7" ht="13.8" x14ac:dyDescent="0.25">
      <c r="A11" s="74" t="s">
        <v>354</v>
      </c>
      <c r="B11" s="75" t="s">
        <v>355</v>
      </c>
      <c r="C11" s="76">
        <f>+Spolu!C11</f>
        <v>700183</v>
      </c>
      <c r="G11" s="70">
        <v>45626</v>
      </c>
    </row>
    <row r="12" spans="1:7" ht="13.8" x14ac:dyDescent="0.25">
      <c r="A12" s="74" t="s">
        <v>356</v>
      </c>
      <c r="B12" s="75" t="s">
        <v>357</v>
      </c>
      <c r="C12" s="76">
        <v>0</v>
      </c>
      <c r="G12" s="70">
        <v>45657</v>
      </c>
    </row>
    <row r="13" spans="1:7" ht="13.8" x14ac:dyDescent="0.25">
      <c r="A13" s="74" t="s">
        <v>358</v>
      </c>
      <c r="B13" s="75" t="s">
        <v>359</v>
      </c>
      <c r="C13" s="76">
        <f>+Spolu!C13</f>
        <v>0</v>
      </c>
      <c r="G13" s="70"/>
    </row>
    <row r="14" spans="1:7" ht="13.8" x14ac:dyDescent="0.25">
      <c r="A14" s="74" t="s">
        <v>360</v>
      </c>
      <c r="B14" s="75" t="s">
        <v>361</v>
      </c>
      <c r="C14" s="76">
        <f>+Spolu!C14</f>
        <v>0</v>
      </c>
      <c r="G14" s="70"/>
    </row>
    <row r="15" spans="1:7" ht="13.8" x14ac:dyDescent="0.25">
      <c r="A15" s="77" t="s">
        <v>362</v>
      </c>
      <c r="B15" s="78"/>
      <c r="C15" s="79">
        <f>SUM(C10:C14)</f>
        <v>700183</v>
      </c>
      <c r="G15" s="70"/>
    </row>
    <row r="16" spans="1:7" ht="13.8" x14ac:dyDescent="0.25">
      <c r="G16" s="70"/>
    </row>
    <row r="17" spans="1:5" ht="72" customHeight="1" x14ac:dyDescent="0.25">
      <c r="A17" s="315" t="s">
        <v>363</v>
      </c>
      <c r="B17" s="315"/>
      <c r="C17" s="315"/>
      <c r="D17" s="315"/>
      <c r="E17" s="2"/>
    </row>
    <row r="61" spans="1:1" x14ac:dyDescent="0.25">
      <c r="A61" s="45">
        <v>15</v>
      </c>
    </row>
  </sheetData>
  <sheetProtection sheet="1" formatCells="0" selectLockedCells="1" autoFilter="0"/>
  <mergeCells count="3">
    <mergeCell ref="A1:B1"/>
    <mergeCell ref="B3:D3"/>
    <mergeCell ref="A17:D17"/>
  </mergeCells>
  <dataValidations count="2">
    <dataValidation type="list" allowBlank="1" showInputMessage="1" showErrorMessage="1" sqref="C1" xr:uid="{002F0097-0087-40BA-912A-008D004E00A1}">
      <formula1>$G$1:$G$12</formula1>
      <formula2>0</formula2>
    </dataValidation>
    <dataValidation type="decimal" allowBlank="1" showInputMessage="1" showErrorMessage="1" sqref="C10:C14" xr:uid="{00860005-007B-4B8B-8DAF-00F3000A007C}">
      <formula1>0</formula1>
      <formula2>20000000</formula2>
    </dataValidation>
  </dataValidations>
  <pageMargins left="0.51180555555555596" right="0.51180555555555596" top="0.74791666666666701" bottom="0.74791666666666701" header="0.51181102362204689" footer="0.51181102362204689"/>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145"/>
  <sheetViews>
    <sheetView tabSelected="1" topLeftCell="B27" workbookViewId="0">
      <selection activeCell="B140" sqref="B140"/>
    </sheetView>
  </sheetViews>
  <sheetFormatPr defaultColWidth="11.44140625" defaultRowHeight="13.2" x14ac:dyDescent="0.25"/>
  <cols>
    <col min="1" max="1" width="5.6640625" style="80" customWidth="1"/>
    <col min="2" max="2" width="55.44140625" style="80" customWidth="1"/>
    <col min="3" max="9" width="11.6640625" style="81" customWidth="1"/>
    <col min="10" max="10" width="63.5546875" style="82" customWidth="1"/>
    <col min="11" max="11" width="13.109375" style="82" customWidth="1"/>
    <col min="12" max="12" width="30.109375" style="82" customWidth="1"/>
    <col min="13" max="13" width="6.6640625" style="82" customWidth="1"/>
    <col min="14" max="14" width="22.88671875" style="82" customWidth="1"/>
    <col min="15" max="15" width="4" style="82" customWidth="1"/>
    <col min="16" max="16" width="22.88671875" style="82" customWidth="1"/>
    <col min="17" max="17" width="4" style="82" customWidth="1"/>
    <col min="18" max="18" width="22.88671875" style="82" customWidth="1"/>
    <col min="19" max="19" width="4.109375" style="82" customWidth="1"/>
    <col min="20" max="20" width="22.88671875" style="82" customWidth="1"/>
    <col min="21" max="21" width="4.109375" style="82" customWidth="1"/>
    <col min="22" max="26" width="11.44140625" style="82"/>
    <col min="27" max="257" width="11.44140625" style="80"/>
  </cols>
  <sheetData>
    <row r="1" spans="1:26" ht="15.6" x14ac:dyDescent="0.3">
      <c r="A1" s="309" t="s">
        <v>364</v>
      </c>
      <c r="B1" s="309"/>
      <c r="C1" s="309"/>
      <c r="D1" s="309"/>
      <c r="E1" s="309"/>
      <c r="F1" s="309"/>
      <c r="G1" s="309"/>
      <c r="H1" s="309"/>
      <c r="I1" s="309"/>
    </row>
    <row r="2" spans="1:26" ht="7.5" customHeight="1" x14ac:dyDescent="0.25">
      <c r="C2" s="80"/>
      <c r="D2" s="80"/>
      <c r="E2" s="80"/>
      <c r="F2" s="80"/>
      <c r="G2" s="80"/>
      <c r="H2" s="80"/>
      <c r="I2" s="80"/>
    </row>
    <row r="3" spans="1:26" s="83" customFormat="1" ht="25.5" customHeight="1" x14ac:dyDescent="0.25">
      <c r="B3" s="84" t="s">
        <v>96</v>
      </c>
      <c r="C3" s="325" t="str">
        <f>INDEX(Adr!B2:B129,Doklady!B102)</f>
        <v>Slovenský zväz biatlonu</v>
      </c>
      <c r="D3" s="325"/>
      <c r="E3" s="325"/>
      <c r="F3" s="325"/>
      <c r="G3" s="85"/>
      <c r="H3" s="85"/>
      <c r="I3" s="86" t="str">
        <f>Doklady!I100</f>
        <v>V2</v>
      </c>
      <c r="J3" s="87"/>
      <c r="K3" s="87"/>
      <c r="L3" s="87"/>
      <c r="M3" s="87"/>
      <c r="N3" s="87"/>
      <c r="O3" s="87"/>
      <c r="P3" s="87"/>
      <c r="Q3" s="87"/>
      <c r="R3" s="87"/>
      <c r="S3" s="87"/>
      <c r="T3" s="87"/>
      <c r="U3" s="87"/>
      <c r="V3" s="87"/>
      <c r="W3" s="87"/>
      <c r="X3" s="87"/>
      <c r="Y3" s="87"/>
      <c r="Z3" s="87"/>
    </row>
    <row r="4" spans="1:26" s="83" customFormat="1" x14ac:dyDescent="0.25">
      <c r="B4" s="88" t="s">
        <v>348</v>
      </c>
      <c r="C4" s="89" t="str">
        <f>INDEX(Adr!A2:A153,Doklady!B102)</f>
        <v>35656743</v>
      </c>
      <c r="I4" s="86">
        <f>Doklady!I101</f>
        <v>45489</v>
      </c>
      <c r="J4" s="87"/>
      <c r="K4" s="87"/>
      <c r="L4" s="87"/>
      <c r="M4" s="87"/>
      <c r="N4" s="87"/>
      <c r="O4" s="87"/>
      <c r="P4" s="87"/>
      <c r="Q4" s="87"/>
      <c r="R4" s="87"/>
      <c r="S4" s="87"/>
      <c r="T4" s="87"/>
      <c r="U4" s="87"/>
      <c r="V4" s="87"/>
      <c r="W4" s="87"/>
      <c r="X4" s="87"/>
      <c r="Y4" s="87"/>
      <c r="Z4" s="87"/>
    </row>
    <row r="5" spans="1:26" s="83" customFormat="1" x14ac:dyDescent="0.25">
      <c r="B5" s="88" t="s">
        <v>365</v>
      </c>
      <c r="C5" s="83" t="str">
        <f>INDEX(Adr!C2:C153,Doklady!B102)</f>
        <v>občianske združenie</v>
      </c>
      <c r="J5" s="87"/>
      <c r="K5" s="87"/>
      <c r="L5" s="87"/>
      <c r="M5" s="87"/>
      <c r="N5" s="87"/>
      <c r="O5" s="87"/>
      <c r="P5" s="87"/>
      <c r="Q5" s="87"/>
      <c r="R5" s="87"/>
      <c r="S5" s="87"/>
      <c r="T5" s="87"/>
      <c r="U5" s="87"/>
      <c r="V5" s="87"/>
      <c r="W5" s="87"/>
      <c r="X5" s="87"/>
      <c r="Y5" s="87"/>
      <c r="Z5" s="87"/>
    </row>
    <row r="6" spans="1:26" s="83" customFormat="1" x14ac:dyDescent="0.25">
      <c r="B6" s="88" t="s">
        <v>349</v>
      </c>
      <c r="C6" s="83" t="str">
        <f>INDEX(Adr!D2:D153,Doklady!B102)&amp;", "&amp;INDEX(Adr!E2:E153,Doklady!B102)&amp;", "&amp;INDEX(Adr!F2:F153,Doklady!B102)</f>
        <v>Partizánska cesta 3501/71, Banská Bystrica, 974 01</v>
      </c>
      <c r="J6" s="87"/>
      <c r="K6" s="87"/>
      <c r="L6" s="87"/>
      <c r="M6" s="87"/>
      <c r="N6" s="87"/>
      <c r="O6" s="87"/>
      <c r="P6" s="87"/>
      <c r="Q6" s="87"/>
      <c r="R6" s="87"/>
      <c r="S6" s="87"/>
      <c r="T6" s="87"/>
      <c r="U6" s="87"/>
      <c r="V6" s="87"/>
      <c r="W6" s="87"/>
      <c r="X6" s="87"/>
      <c r="Y6" s="87"/>
      <c r="Z6" s="87"/>
    </row>
    <row r="7" spans="1:26" s="83" customFormat="1" hidden="1" x14ac:dyDescent="0.25">
      <c r="B7" s="88"/>
      <c r="J7" s="87"/>
      <c r="K7" s="87"/>
      <c r="L7" s="87"/>
      <c r="M7" s="87"/>
      <c r="N7" s="87"/>
      <c r="O7" s="87"/>
      <c r="P7" s="87"/>
      <c r="Q7" s="87"/>
      <c r="R7" s="87"/>
      <c r="S7" s="87"/>
      <c r="T7" s="87"/>
      <c r="U7" s="87"/>
      <c r="V7" s="87"/>
      <c r="W7" s="87"/>
      <c r="X7" s="87"/>
      <c r="Y7" s="87"/>
      <c r="Z7" s="87"/>
    </row>
    <row r="8" spans="1:26" s="83" customFormat="1" ht="6" customHeight="1" x14ac:dyDescent="0.25">
      <c r="B8" s="88"/>
      <c r="J8" s="87"/>
      <c r="K8" s="87"/>
      <c r="L8" s="87"/>
      <c r="M8" s="87"/>
      <c r="N8" s="87"/>
      <c r="O8" s="87"/>
      <c r="P8" s="87"/>
      <c r="Q8" s="87"/>
      <c r="R8" s="87"/>
      <c r="S8" s="87"/>
      <c r="T8" s="87"/>
      <c r="U8" s="87"/>
      <c r="V8" s="87"/>
      <c r="W8" s="87"/>
      <c r="X8" s="87"/>
      <c r="Y8" s="87"/>
      <c r="Z8" s="87"/>
    </row>
    <row r="9" spans="1:26" ht="54.75" customHeight="1" x14ac:dyDescent="0.25">
      <c r="A9" s="90" t="s">
        <v>350</v>
      </c>
      <c r="B9" s="90" t="s">
        <v>366</v>
      </c>
      <c r="C9" s="91" t="s">
        <v>367</v>
      </c>
      <c r="D9" s="91" t="s">
        <v>368</v>
      </c>
      <c r="E9" s="326" t="s">
        <v>369</v>
      </c>
      <c r="F9" s="326"/>
      <c r="J9" s="80"/>
      <c r="L9" s="92"/>
      <c r="M9" s="92"/>
      <c r="N9" s="92"/>
      <c r="O9" s="92"/>
      <c r="P9" s="92"/>
      <c r="Q9" s="92"/>
      <c r="R9" s="92"/>
      <c r="S9" s="92"/>
    </row>
    <row r="10" spans="1:26" ht="17.399999999999999" x14ac:dyDescent="0.3">
      <c r="A10" s="93" t="s">
        <v>352</v>
      </c>
      <c r="B10" s="94" t="s">
        <v>353</v>
      </c>
      <c r="C10" s="95">
        <f>SUMIF(FP!J:J,Doklady!$B$1&amp;A10,FP!D:D)</f>
        <v>0</v>
      </c>
      <c r="D10" s="95">
        <f>C10-E10</f>
        <v>0</v>
      </c>
      <c r="E10" s="322">
        <f>SUMIF(K:K,A10,I:I)</f>
        <v>0</v>
      </c>
      <c r="F10" s="322"/>
      <c r="L10" s="96" t="s">
        <v>370</v>
      </c>
      <c r="M10" s="92"/>
      <c r="N10" s="92"/>
      <c r="O10" s="92"/>
      <c r="P10" s="92"/>
      <c r="Q10" s="92"/>
      <c r="R10" s="92"/>
      <c r="S10" s="92"/>
    </row>
    <row r="11" spans="1:26" ht="17.399999999999999" x14ac:dyDescent="0.3">
      <c r="A11" s="93" t="s">
        <v>354</v>
      </c>
      <c r="B11" s="94" t="s">
        <v>355</v>
      </c>
      <c r="C11" s="95">
        <f>SUMIF(FP!J:J,Doklady!$B$1&amp;A11,FP!D:D)</f>
        <v>700183</v>
      </c>
      <c r="D11" s="95">
        <f>+C11-E11</f>
        <v>668523.68099999987</v>
      </c>
      <c r="E11" s="327">
        <f>+I39-I42+I44-I47</f>
        <v>31659.319000000134</v>
      </c>
      <c r="F11" s="327"/>
      <c r="J11" s="97"/>
      <c r="L11" s="98" t="str">
        <f t="shared" ref="L11:L12" si="0">L41</f>
        <v>a - biatlon - bežné transfery</v>
      </c>
      <c r="M11" s="92"/>
      <c r="N11" s="92"/>
      <c r="O11" s="92"/>
      <c r="P11" s="92"/>
      <c r="Q11" s="92"/>
      <c r="R11" s="92"/>
      <c r="S11" s="92"/>
    </row>
    <row r="12" spans="1:26" ht="17.399999999999999" x14ac:dyDescent="0.3">
      <c r="A12" s="93" t="s">
        <v>356</v>
      </c>
      <c r="B12" s="94" t="s">
        <v>357</v>
      </c>
      <c r="C12" s="95">
        <f>SUMIF(FP!J:J,Doklady!$B$1&amp;A12,FP!D:D)</f>
        <v>251878</v>
      </c>
      <c r="D12" s="95">
        <f t="shared" ref="D12:D14" si="1">C12-E12</f>
        <v>201629.41999999998</v>
      </c>
      <c r="E12" s="322">
        <f t="shared" ref="E12:E14" si="2">SUMIF(K:K,A12,I:I)</f>
        <v>50248.58</v>
      </c>
      <c r="F12" s="322"/>
      <c r="J12" s="99"/>
      <c r="L12" s="98" t="str">
        <f t="shared" si="0"/>
        <v>a - biatlon - kapitálové transfery</v>
      </c>
      <c r="N12" s="92"/>
      <c r="O12" s="92"/>
      <c r="P12" s="92"/>
      <c r="Q12" s="92"/>
      <c r="R12" s="92"/>
      <c r="S12" s="92"/>
    </row>
    <row r="13" spans="1:26" ht="17.399999999999999" x14ac:dyDescent="0.3">
      <c r="A13" s="93" t="s">
        <v>358</v>
      </c>
      <c r="B13" s="94" t="s">
        <v>359</v>
      </c>
      <c r="C13" s="95">
        <f>SUMIF(FP!J:J,Doklady!$B$1&amp;A13,FP!D:D)</f>
        <v>0</v>
      </c>
      <c r="D13" s="95">
        <f t="shared" si="1"/>
        <v>0</v>
      </c>
      <c r="E13" s="322">
        <f t="shared" si="2"/>
        <v>0</v>
      </c>
      <c r="F13" s="322"/>
      <c r="J13" s="80"/>
      <c r="L13" s="98">
        <f t="shared" ref="L13:L14" si="3">L46</f>
        <v>2</v>
      </c>
      <c r="N13" s="92"/>
      <c r="O13" s="92"/>
      <c r="P13" s="92"/>
      <c r="Q13" s="92"/>
      <c r="R13" s="92"/>
      <c r="S13" s="92"/>
    </row>
    <row r="14" spans="1:26" ht="17.399999999999999" x14ac:dyDescent="0.3">
      <c r="A14" s="93" t="s">
        <v>360</v>
      </c>
      <c r="B14" s="94" t="s">
        <v>361</v>
      </c>
      <c r="C14" s="95">
        <f>SUMIF(FP!J:J,Doklady!$B$1&amp;A14,FP!D:D)</f>
        <v>0</v>
      </c>
      <c r="D14" s="95">
        <f t="shared" si="1"/>
        <v>0</v>
      </c>
      <c r="E14" s="323">
        <f t="shared" si="2"/>
        <v>0</v>
      </c>
      <c r="F14" s="323"/>
      <c r="J14" s="80"/>
      <c r="L14" s="98" t="str">
        <f t="shared" si="3"/>
        <v>2</v>
      </c>
      <c r="N14" s="92"/>
      <c r="O14" s="92"/>
      <c r="P14" s="92"/>
      <c r="Q14" s="92"/>
      <c r="R14" s="92"/>
      <c r="S14" s="92"/>
    </row>
    <row r="15" spans="1:26" ht="5.25" customHeight="1" x14ac:dyDescent="0.25">
      <c r="I15" s="83"/>
    </row>
    <row r="16" spans="1:26" s="83" customFormat="1" x14ac:dyDescent="0.25">
      <c r="A16" s="100" t="s">
        <v>371</v>
      </c>
      <c r="B16" s="324" t="s">
        <v>372</v>
      </c>
      <c r="C16" s="324"/>
      <c r="D16" s="324"/>
      <c r="E16" s="324"/>
      <c r="F16" s="324"/>
      <c r="G16" s="324"/>
      <c r="H16" s="324"/>
      <c r="I16" s="101" t="s">
        <v>373</v>
      </c>
      <c r="J16" s="87"/>
      <c r="K16" s="87"/>
      <c r="L16" s="87"/>
      <c r="M16" s="87"/>
      <c r="N16" s="87"/>
      <c r="O16" s="87"/>
      <c r="P16" s="87"/>
      <c r="Q16" s="87"/>
      <c r="R16" s="87"/>
      <c r="S16" s="87"/>
      <c r="T16" s="87"/>
      <c r="U16" s="87"/>
      <c r="V16" s="87"/>
      <c r="W16" s="87"/>
      <c r="X16" s="87"/>
      <c r="Y16" s="87"/>
      <c r="Z16" s="87"/>
    </row>
    <row r="17" spans="1:20" x14ac:dyDescent="0.25">
      <c r="A17" s="102" t="s">
        <v>374</v>
      </c>
      <c r="B17" s="320" t="s">
        <v>375</v>
      </c>
      <c r="C17" s="320"/>
      <c r="D17" s="320"/>
      <c r="E17" s="320"/>
      <c r="F17" s="320"/>
      <c r="G17" s="320"/>
      <c r="H17" s="320"/>
      <c r="I17" s="103">
        <f>SUMIF(FP!I:I,Doklady!$B$1&amp;A17,FP!D:D)</f>
        <v>700183</v>
      </c>
      <c r="T17" s="104"/>
    </row>
    <row r="18" spans="1:20" x14ac:dyDescent="0.25">
      <c r="A18" s="105" t="s">
        <v>376</v>
      </c>
      <c r="B18" s="320" t="s">
        <v>377</v>
      </c>
      <c r="C18" s="320"/>
      <c r="D18" s="320"/>
      <c r="E18" s="320"/>
      <c r="F18" s="320"/>
      <c r="G18" s="320"/>
      <c r="H18" s="320"/>
      <c r="I18" s="103">
        <f>SUMIF(FP!I:I,Doklady!$B$1&amp;A18,FP!D:D)</f>
        <v>0</v>
      </c>
    </row>
    <row r="19" spans="1:20" x14ac:dyDescent="0.25">
      <c r="A19" s="102" t="s">
        <v>378</v>
      </c>
      <c r="B19" s="320" t="s">
        <v>379</v>
      </c>
      <c r="C19" s="320"/>
      <c r="D19" s="320"/>
      <c r="E19" s="320"/>
      <c r="F19" s="320"/>
      <c r="G19" s="320"/>
      <c r="H19" s="320"/>
      <c r="I19" s="103">
        <f>SUMIF(FP!I:I,Doklady!$B$1&amp;A19,FP!D:D)</f>
        <v>0</v>
      </c>
    </row>
    <row r="20" spans="1:20" x14ac:dyDescent="0.25">
      <c r="A20" s="105" t="s">
        <v>380</v>
      </c>
      <c r="B20" s="320" t="s">
        <v>381</v>
      </c>
      <c r="C20" s="320"/>
      <c r="D20" s="320"/>
      <c r="E20" s="320"/>
      <c r="F20" s="320"/>
      <c r="G20" s="320"/>
      <c r="H20" s="320"/>
      <c r="I20" s="103">
        <f>SUMIF(FP!I:I,Doklady!$B$1&amp;A20,FP!D:D)</f>
        <v>120000</v>
      </c>
      <c r="T20" s="104"/>
    </row>
    <row r="21" spans="1:20" x14ac:dyDescent="0.25">
      <c r="A21" s="102" t="s">
        <v>382</v>
      </c>
      <c r="B21" s="320" t="s">
        <v>383</v>
      </c>
      <c r="C21" s="320"/>
      <c r="D21" s="320"/>
      <c r="E21" s="320"/>
      <c r="F21" s="320"/>
      <c r="G21" s="320"/>
      <c r="H21" s="320"/>
      <c r="I21" s="103">
        <f>SUMIF(FP!I:I,Doklady!$B$1&amp;A21,FP!D:D)</f>
        <v>0</v>
      </c>
      <c r="T21" s="104"/>
    </row>
    <row r="22" spans="1:20" x14ac:dyDescent="0.25">
      <c r="A22" s="105" t="s">
        <v>384</v>
      </c>
      <c r="B22" s="316" t="s">
        <v>385</v>
      </c>
      <c r="C22" s="316"/>
      <c r="D22" s="316"/>
      <c r="E22" s="316"/>
      <c r="F22" s="316"/>
      <c r="G22" s="316"/>
      <c r="H22" s="316"/>
      <c r="I22" s="103">
        <f>SUMIF(FP!I:I,Doklady!$B$1&amp;A22,FP!D:D)</f>
        <v>131878</v>
      </c>
      <c r="T22" s="104"/>
    </row>
    <row r="23" spans="1:20" x14ac:dyDescent="0.25">
      <c r="A23" s="102" t="s">
        <v>386</v>
      </c>
      <c r="B23" s="320" t="s">
        <v>387</v>
      </c>
      <c r="C23" s="320"/>
      <c r="D23" s="320"/>
      <c r="E23" s="320"/>
      <c r="F23" s="320"/>
      <c r="G23" s="320"/>
      <c r="H23" s="320"/>
      <c r="I23" s="103">
        <f>SUMIF(FP!I:I,Doklady!$B$1&amp;A23,FP!D:D)</f>
        <v>0</v>
      </c>
      <c r="T23" s="104"/>
    </row>
    <row r="24" spans="1:20" x14ac:dyDescent="0.25">
      <c r="A24" s="105" t="s">
        <v>388</v>
      </c>
      <c r="B24" s="320" t="s">
        <v>389</v>
      </c>
      <c r="C24" s="320"/>
      <c r="D24" s="320"/>
      <c r="E24" s="320"/>
      <c r="F24" s="320"/>
      <c r="G24" s="320"/>
      <c r="H24" s="320"/>
      <c r="I24" s="103">
        <f>SUMIF(FP!I:I,Doklady!$B$1&amp;A24,FP!D:D)</f>
        <v>0</v>
      </c>
      <c r="T24" s="104"/>
    </row>
    <row r="25" spans="1:20" ht="11.25" customHeight="1" x14ac:dyDescent="0.25">
      <c r="A25" s="102" t="s">
        <v>390</v>
      </c>
      <c r="B25" s="321" t="s">
        <v>391</v>
      </c>
      <c r="C25" s="321"/>
      <c r="D25" s="321"/>
      <c r="E25" s="321"/>
      <c r="F25" s="321"/>
      <c r="G25" s="321"/>
      <c r="H25" s="321"/>
      <c r="I25" s="103">
        <f>SUMIF(FP!I:I,Doklady!$B$1&amp;A25,FP!D:D)</f>
        <v>0</v>
      </c>
      <c r="T25" s="104"/>
    </row>
    <row r="26" spans="1:20" x14ac:dyDescent="0.25">
      <c r="A26" s="105" t="s">
        <v>392</v>
      </c>
      <c r="B26" s="320" t="s">
        <v>393</v>
      </c>
      <c r="C26" s="320"/>
      <c r="D26" s="320"/>
      <c r="E26" s="320"/>
      <c r="F26" s="320"/>
      <c r="G26" s="320"/>
      <c r="H26" s="320"/>
      <c r="I26" s="103">
        <f>SUMIF(FP!I:I,Doklady!$B$1&amp;A26,FP!D:D)</f>
        <v>0</v>
      </c>
      <c r="T26" s="104"/>
    </row>
    <row r="27" spans="1:20" x14ac:dyDescent="0.25">
      <c r="A27" s="102" t="s">
        <v>394</v>
      </c>
      <c r="B27" s="320" t="s">
        <v>395</v>
      </c>
      <c r="C27" s="320"/>
      <c r="D27" s="320"/>
      <c r="E27" s="320"/>
      <c r="F27" s="320"/>
      <c r="G27" s="320"/>
      <c r="H27" s="320"/>
      <c r="I27" s="103">
        <f>SUMIF(FP!I:I,Doklady!$B$1&amp;A27,FP!D:D)</f>
        <v>0</v>
      </c>
      <c r="T27" s="104"/>
    </row>
    <row r="28" spans="1:20" x14ac:dyDescent="0.25">
      <c r="A28" s="105" t="s">
        <v>396</v>
      </c>
      <c r="B28" s="320" t="s">
        <v>397</v>
      </c>
      <c r="C28" s="320"/>
      <c r="D28" s="320"/>
      <c r="E28" s="320"/>
      <c r="F28" s="320"/>
      <c r="G28" s="320"/>
      <c r="H28" s="320"/>
      <c r="I28" s="103">
        <f>SUMIF(FP!I:I,Doklady!$B$1&amp;A28,FP!D:D)</f>
        <v>0</v>
      </c>
      <c r="T28" s="104"/>
    </row>
    <row r="29" spans="1:20" x14ac:dyDescent="0.25">
      <c r="A29" s="102" t="s">
        <v>398</v>
      </c>
      <c r="B29" s="320" t="s">
        <v>399</v>
      </c>
      <c r="C29" s="320"/>
      <c r="D29" s="320"/>
      <c r="E29" s="320"/>
      <c r="F29" s="320"/>
      <c r="G29" s="320"/>
      <c r="H29" s="320"/>
      <c r="I29" s="103">
        <f>SUMIF(FP!I:I,Doklady!$B$1&amp;A29,FP!D:D)</f>
        <v>0</v>
      </c>
      <c r="T29" s="104"/>
    </row>
    <row r="30" spans="1:20" hidden="1" x14ac:dyDescent="0.25">
      <c r="A30" s="105" t="s">
        <v>400</v>
      </c>
      <c r="B30" s="320"/>
      <c r="C30" s="320"/>
      <c r="D30" s="320"/>
      <c r="E30" s="320"/>
      <c r="F30" s="320"/>
      <c r="G30" s="320"/>
      <c r="H30" s="320"/>
      <c r="I30" s="103">
        <f>SUMIF(FP!I:I,Doklady!$B$1&amp;A30,FP!D:D)</f>
        <v>0</v>
      </c>
      <c r="T30" s="104"/>
    </row>
    <row r="31" spans="1:20" hidden="1" x14ac:dyDescent="0.25">
      <c r="A31" s="102" t="s">
        <v>401</v>
      </c>
      <c r="B31" s="320"/>
      <c r="C31" s="320"/>
      <c r="D31" s="320"/>
      <c r="E31" s="320"/>
      <c r="F31" s="320"/>
      <c r="G31" s="320"/>
      <c r="H31" s="320"/>
      <c r="I31" s="103">
        <f>SUMIF(FP!I:I,Doklady!$B$1&amp;A31,FP!D:D)</f>
        <v>0</v>
      </c>
      <c r="T31" s="104"/>
    </row>
    <row r="32" spans="1:20" hidden="1" x14ac:dyDescent="0.25">
      <c r="A32" s="105" t="s">
        <v>402</v>
      </c>
      <c r="B32" s="316"/>
      <c r="C32" s="316"/>
      <c r="D32" s="316"/>
      <c r="E32" s="316"/>
      <c r="F32" s="316"/>
      <c r="G32" s="316"/>
      <c r="H32" s="316"/>
      <c r="I32" s="103">
        <f>SUMIF(FP!I:I,Doklady!$B$1&amp;A32,FP!D:D)</f>
        <v>0</v>
      </c>
      <c r="T32" s="104"/>
    </row>
    <row r="33" spans="1:21" hidden="1" x14ac:dyDescent="0.25">
      <c r="A33" s="102" t="s">
        <v>403</v>
      </c>
      <c r="B33" s="316"/>
      <c r="C33" s="316"/>
      <c r="D33" s="316"/>
      <c r="E33" s="316"/>
      <c r="F33" s="316"/>
      <c r="G33" s="316"/>
      <c r="H33" s="316"/>
      <c r="I33" s="103">
        <f>SUMIF(FP!I:I,Doklady!$B$1&amp;A33,FP!D:D)</f>
        <v>0</v>
      </c>
      <c r="T33" s="104"/>
    </row>
    <row r="34" spans="1:21" hidden="1" x14ac:dyDescent="0.25">
      <c r="A34" s="105" t="s">
        <v>404</v>
      </c>
      <c r="B34" s="316"/>
      <c r="C34" s="316"/>
      <c r="D34" s="316"/>
      <c r="E34" s="316"/>
      <c r="F34" s="316"/>
      <c r="G34" s="316"/>
      <c r="H34" s="316"/>
      <c r="I34" s="103">
        <f>SUMIF(FP!I:I,Doklady!$B$1&amp;A34,FP!D:D)</f>
        <v>0</v>
      </c>
      <c r="J34" s="80"/>
      <c r="K34" s="80"/>
    </row>
    <row r="36" spans="1:21" x14ac:dyDescent="0.25">
      <c r="A36" s="106" t="s">
        <v>405</v>
      </c>
      <c r="B36" s="106"/>
      <c r="C36" s="107">
        <v>1</v>
      </c>
      <c r="D36" s="107">
        <v>2</v>
      </c>
      <c r="E36" s="107">
        <v>3</v>
      </c>
      <c r="F36" s="107">
        <v>4</v>
      </c>
      <c r="G36" s="107">
        <v>5</v>
      </c>
      <c r="H36" s="107">
        <v>5</v>
      </c>
      <c r="I36" s="108"/>
    </row>
    <row r="37" spans="1:21" ht="3.75" customHeight="1" x14ac:dyDescent="0.25"/>
    <row r="38" spans="1:21" ht="20.399999999999999" x14ac:dyDescent="0.25">
      <c r="A38" s="90" t="s">
        <v>371</v>
      </c>
      <c r="B38" s="90" t="str">
        <f>"Šport "&amp;K40</f>
        <v>Šport biatlon</v>
      </c>
      <c r="C38" s="109" t="s">
        <v>406</v>
      </c>
      <c r="D38" s="109" t="s">
        <v>407</v>
      </c>
      <c r="E38" s="109" t="s">
        <v>408</v>
      </c>
      <c r="F38" s="109" t="s">
        <v>409</v>
      </c>
      <c r="G38" s="109" t="s">
        <v>410</v>
      </c>
      <c r="H38" s="109" t="s">
        <v>411</v>
      </c>
      <c r="I38" s="90" t="s">
        <v>362</v>
      </c>
      <c r="L38" s="82">
        <f>COUNTIF(FP!N:N,Doklady!B1&amp;"aB")</f>
        <v>1</v>
      </c>
    </row>
    <row r="39" spans="1:21" x14ac:dyDescent="0.25">
      <c r="A39" s="102" t="s">
        <v>374</v>
      </c>
      <c r="B39" s="110" t="s">
        <v>412</v>
      </c>
      <c r="C39" s="111">
        <f>I39*0</f>
        <v>0</v>
      </c>
      <c r="D39" s="111">
        <f>I39*0</f>
        <v>0</v>
      </c>
      <c r="E39" s="111">
        <f>I39*0</f>
        <v>0</v>
      </c>
      <c r="F39" s="111">
        <f>+I39*0.2</f>
        <v>140036.6</v>
      </c>
      <c r="G39" s="111">
        <f>+MAX(I39-C39-D39-E39-F39-H39,0)</f>
        <v>491696.4</v>
      </c>
      <c r="H39" s="111">
        <f>+IFERROR(VLOOKUP(K40&amp;" - kapitálové transfery",B$53:C$90,2,0),0)</f>
        <v>68450</v>
      </c>
      <c r="I39" s="103">
        <f>SUMIF(FP!K:K,K40,FP!D:D)</f>
        <v>700183</v>
      </c>
      <c r="L39" s="82">
        <f>COUNTIF(FP!N:N,Doklady!B1&amp;"aK")</f>
        <v>1</v>
      </c>
      <c r="T39" s="104"/>
    </row>
    <row r="40" spans="1:21" x14ac:dyDescent="0.25">
      <c r="A40" s="102" t="s">
        <v>374</v>
      </c>
      <c r="B40" s="110" t="s">
        <v>413</v>
      </c>
      <c r="C40" s="111">
        <f>DSUM(Doklady!A103:J10000,"GGG",Spolu!L40:M42)</f>
        <v>0</v>
      </c>
      <c r="D40" s="111">
        <f>DSUM(Doklady!A103:J10000,"GGG",Spolu!N40:O42)</f>
        <v>120051.431</v>
      </c>
      <c r="E40" s="111">
        <f>DSUM(Doklady!A103:J10000,"GGG",Spolu!P40:Q42)</f>
        <v>297773.64999999991</v>
      </c>
      <c r="F40" s="111">
        <f>DSUM(Doklady!A103:J10000,"GGG",Spolu!R40:S42)</f>
        <v>140036.6</v>
      </c>
      <c r="G40" s="111">
        <f>DSUM(Doklady!A103:J10000,"GGG",Spolu!T40:U42)-H40</f>
        <v>42211.999999999985</v>
      </c>
      <c r="H40" s="111">
        <f>+IFERROR(VLOOKUP(K40&amp;" - kapitálové transfery",B$53:D$90,3,0),0)</f>
        <v>68450</v>
      </c>
      <c r="I40" s="103">
        <f>+C40+D40+E40+F40+G40+H40</f>
        <v>668523.68099999987</v>
      </c>
      <c r="J40" s="112" t="str">
        <f t="shared" ref="J40:J42" si="4">+K45</f>
        <v>.</v>
      </c>
      <c r="K40" s="112" t="str">
        <f>IF(L38&gt;0,INDEX(FP!K:K,Doklady!B2),".")</f>
        <v>biatlon</v>
      </c>
      <c r="L40" s="96" t="s">
        <v>370</v>
      </c>
      <c r="M40" s="96" t="s">
        <v>414</v>
      </c>
      <c r="N40" s="96" t="s">
        <v>370</v>
      </c>
      <c r="O40" s="96" t="s">
        <v>414</v>
      </c>
      <c r="P40" s="96" t="s">
        <v>370</v>
      </c>
      <c r="Q40" s="96" t="s">
        <v>414</v>
      </c>
      <c r="R40" s="96" t="s">
        <v>370</v>
      </c>
      <c r="S40" s="96" t="s">
        <v>414</v>
      </c>
      <c r="T40" s="96" t="s">
        <v>370</v>
      </c>
      <c r="U40" s="96" t="s">
        <v>414</v>
      </c>
    </row>
    <row r="41" spans="1:21" ht="10.5" customHeight="1" x14ac:dyDescent="0.25">
      <c r="A41" s="102" t="s">
        <v>374</v>
      </c>
      <c r="B41" s="113" t="s">
        <v>415</v>
      </c>
      <c r="C41" s="111">
        <f>MAX(C39-C40,0)</f>
        <v>0</v>
      </c>
      <c r="D41" s="111">
        <f>MAX(D39-D40,0)</f>
        <v>0</v>
      </c>
      <c r="E41" s="111">
        <f>MAX(E39-E40,0)</f>
        <v>0</v>
      </c>
      <c r="F41" s="111">
        <f>MIN(I39,MAX(-F39+F40,0))</f>
        <v>0</v>
      </c>
      <c r="G41" s="111">
        <f>MIN(J39,MAX(-G39+G40+MIN(F40-F39,0),0))</f>
        <v>0</v>
      </c>
      <c r="H41" s="111">
        <f>MAX(H39-H40,0)</f>
        <v>0</v>
      </c>
      <c r="I41" s="114">
        <f>+I39-I42</f>
        <v>31659.319000000134</v>
      </c>
      <c r="J41" s="115">
        <f t="shared" si="4"/>
        <v>0</v>
      </c>
      <c r="K41" s="115">
        <f t="shared" ref="K41:K42" si="5">+I41-H41</f>
        <v>31659.319000000134</v>
      </c>
      <c r="L41" s="98" t="str">
        <f>IF(L38&gt;0,"a - "&amp;INDEX(FP!C:C,Doklady!B2),2)</f>
        <v>a - biatlon - bežné transfery</v>
      </c>
      <c r="M41" s="96">
        <v>1</v>
      </c>
      <c r="N41" s="98" t="str">
        <f t="shared" ref="N41:N47" si="6">+L41</f>
        <v>a - biatlon - bežné transfery</v>
      </c>
      <c r="O41" s="96">
        <v>2</v>
      </c>
      <c r="P41" s="98" t="str">
        <f t="shared" ref="P41:P47" si="7">+L41</f>
        <v>a - biatlon - bežné transfery</v>
      </c>
      <c r="Q41" s="96">
        <v>3</v>
      </c>
      <c r="R41" s="98" t="str">
        <f t="shared" ref="R41:R47" si="8">+L41</f>
        <v>a - biatlon - bežné transfery</v>
      </c>
      <c r="S41" s="96">
        <v>4</v>
      </c>
      <c r="T41" s="98" t="str">
        <f t="shared" ref="T41:T47" si="9">+L41</f>
        <v>a - biatlon - bežné transfery</v>
      </c>
      <c r="U41" s="96">
        <v>5</v>
      </c>
    </row>
    <row r="42" spans="1:21" ht="10.5" customHeight="1" x14ac:dyDescent="0.25">
      <c r="A42" s="102" t="s">
        <v>374</v>
      </c>
      <c r="B42" s="110" t="s">
        <v>416</v>
      </c>
      <c r="C42" s="103">
        <f>+C40</f>
        <v>0</v>
      </c>
      <c r="D42" s="116">
        <f>+D40</f>
        <v>120051.431</v>
      </c>
      <c r="E42" s="116">
        <f>+E40</f>
        <v>297773.64999999991</v>
      </c>
      <c r="F42" s="116">
        <f>+MIN(F39:F40)</f>
        <v>140036.6</v>
      </c>
      <c r="G42" s="116">
        <f>+MIN(G39+MAX(F39-F40,0)-MAX(E40-E39,0)-MAX(D40-D39,0)-MAX(C40-C39,0),G40)</f>
        <v>42211.999999999985</v>
      </c>
      <c r="H42" s="116">
        <f>+MIN(H39:H40)</f>
        <v>68450</v>
      </c>
      <c r="I42" s="103">
        <f>+C42+D42+E42+MIN(F39:F40)+G42+H42</f>
        <v>668523.68099999987</v>
      </c>
      <c r="J42" s="115">
        <f t="shared" si="4"/>
        <v>0</v>
      </c>
      <c r="K42" s="115">
        <f t="shared" si="5"/>
        <v>600073.68099999987</v>
      </c>
      <c r="L42" s="98" t="str">
        <f>+SUBSTITUTE(L41,"bežné","kapitálové")</f>
        <v>a - biatlon - kapitálové transfery</v>
      </c>
      <c r="M42" s="96">
        <v>1</v>
      </c>
      <c r="N42" s="98" t="str">
        <f t="shared" si="6"/>
        <v>a - biatlon - kapitálové transfery</v>
      </c>
      <c r="O42" s="96">
        <v>2</v>
      </c>
      <c r="P42" s="98" t="str">
        <f t="shared" si="7"/>
        <v>a - biatlon - kapitálové transfery</v>
      </c>
      <c r="Q42" s="96">
        <v>3</v>
      </c>
      <c r="R42" s="98" t="str">
        <f t="shared" si="8"/>
        <v>a - biatlon - kapitálové transfery</v>
      </c>
      <c r="S42" s="96">
        <v>4</v>
      </c>
      <c r="T42" s="98" t="str">
        <f t="shared" si="9"/>
        <v>a - biatlon - kapitálové transfery</v>
      </c>
      <c r="U42" s="96">
        <v>5</v>
      </c>
    </row>
    <row r="43" spans="1:21" ht="20.399999999999999" x14ac:dyDescent="0.25">
      <c r="A43" s="90" t="s">
        <v>371</v>
      </c>
      <c r="B43" s="90" t="str">
        <f>IF(L38&gt;2,"Šport "&amp;INDEX(FP!K:K,Doklady!B2+2),"Šport "&amp;K45)</f>
        <v>Šport .</v>
      </c>
      <c r="C43" s="109" t="s">
        <v>406</v>
      </c>
      <c r="D43" s="109" t="s">
        <v>407</v>
      </c>
      <c r="E43" s="109" t="s">
        <v>408</v>
      </c>
      <c r="F43" s="109" t="s">
        <v>409</v>
      </c>
      <c r="G43" s="109" t="s">
        <v>410</v>
      </c>
      <c r="H43" s="109" t="s">
        <v>411</v>
      </c>
      <c r="I43" s="90" t="s">
        <v>362</v>
      </c>
      <c r="K43" s="112"/>
      <c r="L43" s="82">
        <f>L38-1</f>
        <v>0</v>
      </c>
    </row>
    <row r="44" spans="1:21" x14ac:dyDescent="0.25">
      <c r="A44" s="102" t="s">
        <v>374</v>
      </c>
      <c r="B44" s="110" t="s">
        <v>412</v>
      </c>
      <c r="C44" s="111">
        <f>I44*0</f>
        <v>0</v>
      </c>
      <c r="D44" s="111">
        <f>I44*0</f>
        <v>0</v>
      </c>
      <c r="E44" s="111">
        <f>I44*0</f>
        <v>0</v>
      </c>
      <c r="F44" s="111">
        <f>+I44*0.2</f>
        <v>0</v>
      </c>
      <c r="G44" s="111">
        <f>+MAX(I44-C44-D44-E44-F44-H44,0)</f>
        <v>0</v>
      </c>
      <c r="H44" s="111">
        <f>+IFERROR(VLOOKUP(K45&amp;" - kapitálové transfery",B$53:C$90,2,0),0)</f>
        <v>0</v>
      </c>
      <c r="I44" s="103">
        <f>SUMIF(FP!K:K,K45,FP!D:D)</f>
        <v>0</v>
      </c>
      <c r="K44" s="112"/>
    </row>
    <row r="45" spans="1:21" x14ac:dyDescent="0.25">
      <c r="A45" s="102" t="s">
        <v>374</v>
      </c>
      <c r="B45" s="110" t="s">
        <v>413</v>
      </c>
      <c r="C45" s="111">
        <f>DSUM(Doklady!A103:J10000,"GGG",Spolu!L45:M47)</f>
        <v>0</v>
      </c>
      <c r="D45" s="111">
        <f>DSUM(Doklady!A103:J10000,"GGG",Spolu!N45:O47)</f>
        <v>0</v>
      </c>
      <c r="E45" s="111">
        <f>DSUM(Doklady!A103:J10000,"GGG",Spolu!P45:Q47)</f>
        <v>0</v>
      </c>
      <c r="F45" s="111">
        <f>DSUM(Doklady!A103:J10000,"GGG",Spolu!R45:S47)</f>
        <v>0</v>
      </c>
      <c r="G45" s="111">
        <f>DSUM(Doklady!A103:J10000,"GGG",Spolu!T45:U47)-H45</f>
        <v>0</v>
      </c>
      <c r="H45" s="111">
        <f>+IFERROR(VLOOKUP(K45&amp;" - kapitálové transfery",B$53:D$90,3,0),0)</f>
        <v>0</v>
      </c>
      <c r="I45" s="103">
        <f>+C45+D45+E45+F45+G45+H45</f>
        <v>0</v>
      </c>
      <c r="K45" s="112" t="str">
        <f>IF(L38&gt;1,INDEX(FP!K:K,Doklady!B2+1),".")</f>
        <v>.</v>
      </c>
      <c r="L45" s="96" t="s">
        <v>370</v>
      </c>
      <c r="M45" s="96" t="s">
        <v>414</v>
      </c>
      <c r="N45" s="96" t="s">
        <v>370</v>
      </c>
      <c r="O45" s="96" t="s">
        <v>414</v>
      </c>
      <c r="P45" s="96" t="s">
        <v>370</v>
      </c>
      <c r="Q45" s="96" t="s">
        <v>414</v>
      </c>
      <c r="R45" s="96" t="s">
        <v>370</v>
      </c>
      <c r="S45" s="96" t="s">
        <v>414</v>
      </c>
      <c r="T45" s="96" t="s">
        <v>370</v>
      </c>
      <c r="U45" s="96" t="s">
        <v>414</v>
      </c>
    </row>
    <row r="46" spans="1:21" x14ac:dyDescent="0.25">
      <c r="A46" s="102" t="s">
        <v>374</v>
      </c>
      <c r="B46" s="113" t="s">
        <v>415</v>
      </c>
      <c r="C46" s="111">
        <f>MAX(C44-C45,0)</f>
        <v>0</v>
      </c>
      <c r="D46" s="111">
        <f>MAX(D44-D45,0)</f>
        <v>0</v>
      </c>
      <c r="E46" s="111">
        <f>MAX(E44-E45,0)</f>
        <v>0</v>
      </c>
      <c r="F46" s="111">
        <f>MIN(I44,MAX(-F44+F45,0))</f>
        <v>0</v>
      </c>
      <c r="G46" s="111">
        <f>MIN(J44,MAX(-G44+G45+MIN(F45-F44,0),0))</f>
        <v>0</v>
      </c>
      <c r="H46" s="111">
        <f>MAX(H44-H45,0)</f>
        <v>0</v>
      </c>
      <c r="I46" s="114">
        <f>+I44-I47</f>
        <v>0</v>
      </c>
      <c r="K46" s="115">
        <f t="shared" ref="K46:K47" si="10">+I46-H46</f>
        <v>0</v>
      </c>
      <c r="L46" s="98">
        <f>IF(L43&gt;0,"a - "&amp;INDEX(FP!C:C,Doklady!B2+1),2)</f>
        <v>2</v>
      </c>
      <c r="M46" s="96">
        <v>1</v>
      </c>
      <c r="N46" s="98">
        <f t="shared" si="6"/>
        <v>2</v>
      </c>
      <c r="O46" s="96">
        <v>2</v>
      </c>
      <c r="P46" s="98">
        <f t="shared" si="7"/>
        <v>2</v>
      </c>
      <c r="Q46" s="96">
        <v>3</v>
      </c>
      <c r="R46" s="98">
        <f t="shared" si="8"/>
        <v>2</v>
      </c>
      <c r="S46" s="96">
        <v>4</v>
      </c>
      <c r="T46" s="98">
        <f t="shared" si="9"/>
        <v>2</v>
      </c>
      <c r="U46" s="96">
        <v>5</v>
      </c>
    </row>
    <row r="47" spans="1:21" x14ac:dyDescent="0.25">
      <c r="A47" s="102" t="s">
        <v>374</v>
      </c>
      <c r="B47" s="110" t="s">
        <v>416</v>
      </c>
      <c r="C47" s="103">
        <f>+C45</f>
        <v>0</v>
      </c>
      <c r="D47" s="116">
        <f>+D45</f>
        <v>0</v>
      </c>
      <c r="E47" s="116">
        <f>+E45</f>
        <v>0</v>
      </c>
      <c r="F47" s="116">
        <f>+MIN(F44:F45)</f>
        <v>0</v>
      </c>
      <c r="G47" s="116">
        <f>+MIN(G44+MAX(F44-F45,0)-MAX(E45-E44,0)-MAX(D45-D44,0)-MAX(C45-C44,0),G45)</f>
        <v>0</v>
      </c>
      <c r="H47" s="116">
        <f>+MIN(H44:H45)</f>
        <v>0</v>
      </c>
      <c r="I47" s="103">
        <f>+C47+D47+E47+MIN(F44:F45)+G47+H47</f>
        <v>0</v>
      </c>
      <c r="K47" s="115">
        <f t="shared" si="10"/>
        <v>0</v>
      </c>
      <c r="L47" s="98" t="str">
        <f>+SUBSTITUTE(L46,"bežné","kapitálové")</f>
        <v>2</v>
      </c>
      <c r="M47" s="96">
        <v>1</v>
      </c>
      <c r="N47" s="98" t="str">
        <f t="shared" si="6"/>
        <v>2</v>
      </c>
      <c r="O47" s="96">
        <v>2</v>
      </c>
      <c r="P47" s="98" t="str">
        <f t="shared" si="7"/>
        <v>2</v>
      </c>
      <c r="Q47" s="96">
        <v>3</v>
      </c>
      <c r="R47" s="98" t="str">
        <f t="shared" si="8"/>
        <v>2</v>
      </c>
      <c r="S47" s="96">
        <v>4</v>
      </c>
      <c r="T47" s="98" t="str">
        <f t="shared" si="9"/>
        <v>2</v>
      </c>
      <c r="U47" s="96">
        <v>5</v>
      </c>
    </row>
    <row r="48" spans="1:21" ht="11.25" hidden="1" customHeight="1" x14ac:dyDescent="0.25">
      <c r="A48" s="117"/>
      <c r="B48" s="118"/>
      <c r="C48" s="119"/>
      <c r="T48" s="104"/>
    </row>
    <row r="49" spans="1:20" x14ac:dyDescent="0.25">
      <c r="A49" s="117"/>
      <c r="B49" s="119"/>
      <c r="C49" s="119"/>
      <c r="F49" s="120"/>
      <c r="I49" s="121"/>
      <c r="T49" s="104"/>
    </row>
    <row r="50" spans="1:20" x14ac:dyDescent="0.25">
      <c r="A50" s="317"/>
      <c r="B50" s="317"/>
      <c r="C50" s="317"/>
      <c r="D50" s="317"/>
      <c r="E50" s="317"/>
      <c r="F50" s="317"/>
      <c r="G50" s="317"/>
      <c r="H50" s="317"/>
      <c r="I50" s="317"/>
      <c r="T50" s="104"/>
    </row>
    <row r="51" spans="1:20" x14ac:dyDescent="0.25">
      <c r="A51" s="117"/>
      <c r="B51" s="118"/>
      <c r="C51" s="119"/>
      <c r="G51" s="122"/>
      <c r="T51" s="104"/>
    </row>
    <row r="52" spans="1:20" ht="20.399999999999999" x14ac:dyDescent="0.25">
      <c r="A52" s="123" t="s">
        <v>371</v>
      </c>
      <c r="B52" s="90" t="s">
        <v>417</v>
      </c>
      <c r="C52" s="109" t="s">
        <v>418</v>
      </c>
      <c r="D52" s="109" t="s">
        <v>419</v>
      </c>
      <c r="E52" s="109" t="s">
        <v>420</v>
      </c>
      <c r="F52" s="109" t="s">
        <v>421</v>
      </c>
      <c r="G52" s="124" t="s">
        <v>422</v>
      </c>
      <c r="H52" s="109"/>
      <c r="I52" s="109" t="s">
        <v>423</v>
      </c>
      <c r="K52" s="82" t="s">
        <v>350</v>
      </c>
      <c r="L52" s="82" t="s">
        <v>424</v>
      </c>
      <c r="M52" s="82" t="s">
        <v>425</v>
      </c>
    </row>
    <row r="53" spans="1:20" ht="12" customHeight="1" x14ac:dyDescent="0.25">
      <c r="A53" s="125" t="str">
        <f>Doklady!D1</f>
        <v>a</v>
      </c>
      <c r="B53" s="126" t="str">
        <f>Doklady!H1</f>
        <v>biatlon - bežné transfery</v>
      </c>
      <c r="C53" s="103">
        <f>IF(A53&lt;&gt;"",INDEX(FP!D:D,Doklady!B$2+(ROW()-53)),"")</f>
        <v>631733</v>
      </c>
      <c r="D53" s="103">
        <f>IF(A53&lt;&gt;"",Doklady!I1-Doklady!J1,"")</f>
        <v>600073.68099999987</v>
      </c>
      <c r="E53" s="103">
        <f>IF(A53&lt;&gt;"",MIN(D53,C53)*Doklady!C1/(1-Doklady!C1),"")</f>
        <v>0</v>
      </c>
      <c r="F53" s="111">
        <f>IF(A53&lt;&gt;"",Doklady!J1,"")</f>
        <v>0</v>
      </c>
      <c r="G53" s="103">
        <f t="shared" ref="G53:G99" si="11">+IFERROR(HLOOKUP(IF(RIGHT(B53,15)="bežné transfery",LEFT(B53,LEN(B53)-18),0),$J$40:$K$42,3,0),MIN(C53,D53))</f>
        <v>600073.68099999987</v>
      </c>
      <c r="H53" s="111"/>
      <c r="I53" s="103">
        <f t="shared" ref="I53:I99" si="12">IF(A53&lt;&gt;"",MAX(IF(G53&lt;C53,C53-G53,0)+IF(F53&lt;E53,E53-F53,0),0),0)</f>
        <v>31659.319000000134</v>
      </c>
      <c r="J53" s="82" t="str">
        <f t="shared" ref="J53:J99" si="13">IF(D53&gt;C53,"Vyúčtované prostriedky nemôžu byť väčšie ako poskytnuté. Opravte v hárku ""Doklady""","")</f>
        <v/>
      </c>
      <c r="K53" s="82" t="str">
        <f>Doklady!F1</f>
        <v>026 02</v>
      </c>
      <c r="L53" s="82" t="str">
        <f>IF(A53&lt;&gt;"",INDEX(FP!H:H,Doklady!B$2+(ROW()-52)),"")</f>
        <v>K</v>
      </c>
      <c r="M53" s="82" t="str">
        <f t="shared" ref="M53:M99" si="14">K53&amp;L53</f>
        <v>026 02K</v>
      </c>
      <c r="T53" s="104"/>
    </row>
    <row r="54" spans="1:20" ht="12" customHeight="1" x14ac:dyDescent="0.25">
      <c r="A54" s="125" t="str">
        <f>Doklady!D2</f>
        <v>a</v>
      </c>
      <c r="B54" s="126" t="str">
        <f>Doklady!H2</f>
        <v>biatlon - kapitálové transfery</v>
      </c>
      <c r="C54" s="103">
        <f>IF(A54&lt;&gt;"",INDEX(FP!D:D,Doklady!B$2+(ROW()-53)),"")</f>
        <v>68450</v>
      </c>
      <c r="D54" s="103">
        <f>IF(A54&lt;&gt;"",Doklady!I2-Doklady!J2,"")</f>
        <v>68450</v>
      </c>
      <c r="E54" s="103">
        <f>IF(A54&lt;&gt;"",MIN(D54,C54)*Doklady!C2/(1-Doklady!C2),"")</f>
        <v>0</v>
      </c>
      <c r="F54" s="111">
        <f>IF(A54&lt;&gt;"",Doklady!J2,"")</f>
        <v>0</v>
      </c>
      <c r="G54" s="103">
        <f t="shared" si="11"/>
        <v>68450</v>
      </c>
      <c r="H54" s="111"/>
      <c r="I54" s="103">
        <f t="shared" si="12"/>
        <v>0</v>
      </c>
      <c r="J54" s="82" t="str">
        <f t="shared" si="13"/>
        <v/>
      </c>
      <c r="K54" s="82" t="str">
        <f>Doklady!F2</f>
        <v>026 02</v>
      </c>
      <c r="L54" s="82" t="str">
        <f>IF(A54&lt;&gt;"",INDEX(FP!H:H,Doklady!B$2+(ROW()-52)),"")</f>
        <v>B</v>
      </c>
      <c r="M54" s="82" t="str">
        <f t="shared" si="14"/>
        <v>026 02B</v>
      </c>
    </row>
    <row r="55" spans="1:20" ht="12" customHeight="1" x14ac:dyDescent="0.25">
      <c r="A55" s="125" t="str">
        <f>Doklady!D3</f>
        <v>d</v>
      </c>
      <c r="B55" s="126" t="str">
        <f>Doklady!H3</f>
        <v>Bátovská Fialková Paulína</v>
      </c>
      <c r="C55" s="103">
        <f>IF(A55&lt;&gt;"",INDEX(FP!D:D,Doklady!B$2+(ROW()-53)),"")</f>
        <v>15000</v>
      </c>
      <c r="D55" s="103">
        <f>IF(A55&lt;&gt;"",Doklady!I3-Doklady!J3,"")</f>
        <v>6937.65</v>
      </c>
      <c r="E55" s="103">
        <f>IF(A55&lt;&gt;"",MIN(D55,C55)*Doklady!C3/(1-Doklady!C3),"")</f>
        <v>0</v>
      </c>
      <c r="F55" s="111">
        <f>IF(A55&lt;&gt;"",Doklady!J3,"")</f>
        <v>0</v>
      </c>
      <c r="G55" s="103">
        <f t="shared" si="11"/>
        <v>6937.65</v>
      </c>
      <c r="H55" s="111"/>
      <c r="I55" s="103">
        <f t="shared" si="12"/>
        <v>8062.35</v>
      </c>
      <c r="J55" s="82" t="str">
        <f t="shared" si="13"/>
        <v/>
      </c>
      <c r="K55" s="82" t="str">
        <f>Doklady!F3</f>
        <v>026 03</v>
      </c>
      <c r="L55" s="82" t="str">
        <f>IF(A55&lt;&gt;"",INDEX(FP!H:H,Doklady!B$2+(ROW()-52)),"")</f>
        <v>B</v>
      </c>
      <c r="M55" s="82" t="str">
        <f t="shared" si="14"/>
        <v>026 03B</v>
      </c>
    </row>
    <row r="56" spans="1:20" x14ac:dyDescent="0.25">
      <c r="A56" s="125" t="str">
        <f>Doklady!D4</f>
        <v>d</v>
      </c>
      <c r="B56" s="126" t="str">
        <f>Doklady!H4</f>
        <v>Borguľa Jakub</v>
      </c>
      <c r="C56" s="103">
        <f>IF(A56&lt;&gt;"",INDEX(FP!D:D,Doklady!B$2+(ROW()-53)),"")</f>
        <v>40000</v>
      </c>
      <c r="D56" s="103">
        <f>IF(A56&lt;&gt;"",Doklady!I4-Doklady!J4,"")</f>
        <v>26783.339999999997</v>
      </c>
      <c r="E56" s="103">
        <f>IF(A56&lt;&gt;"",MIN(D56,C56)*Doklady!C4/(1-Doklady!C4),"")</f>
        <v>0</v>
      </c>
      <c r="F56" s="111">
        <f>IF(A56&lt;&gt;"",Doklady!J4,"")</f>
        <v>0</v>
      </c>
      <c r="G56" s="103">
        <f t="shared" si="11"/>
        <v>26783.339999999997</v>
      </c>
      <c r="H56" s="111"/>
      <c r="I56" s="103">
        <f t="shared" si="12"/>
        <v>13216.660000000003</v>
      </c>
      <c r="J56" s="82" t="str">
        <f t="shared" si="13"/>
        <v/>
      </c>
      <c r="K56" s="82" t="str">
        <f>Doklady!F4</f>
        <v>026 03</v>
      </c>
      <c r="L56" s="82" t="str">
        <f>IF(A56&lt;&gt;"",INDEX(FP!H:H,Doklady!B$2+(ROW()-52)),"")</f>
        <v>B</v>
      </c>
      <c r="M56" s="82" t="str">
        <f t="shared" si="14"/>
        <v>026 03B</v>
      </c>
    </row>
    <row r="57" spans="1:20" x14ac:dyDescent="0.25">
      <c r="A57" s="125" t="str">
        <f>Doklady!D5</f>
        <v>d</v>
      </c>
      <c r="B57" s="126" t="str">
        <f>Doklady!H5</f>
        <v>Kapustová Ema</v>
      </c>
      <c r="C57" s="103">
        <f>IF(A57&lt;&gt;"",INDEX(FP!D:D,Doklady!B$2+(ROW()-53)),"")</f>
        <v>10000</v>
      </c>
      <c r="D57" s="103">
        <f>IF(A57&lt;&gt;"",Doklady!I5-Doklady!J5,"")</f>
        <v>10000</v>
      </c>
      <c r="E57" s="103">
        <f>IF(A57&lt;&gt;"",MIN(D57,C57)*Doklady!C5/(1-Doklady!C5),"")</f>
        <v>0</v>
      </c>
      <c r="F57" s="111">
        <f>IF(A57&lt;&gt;"",Doklady!J5,"")</f>
        <v>0</v>
      </c>
      <c r="G57" s="103">
        <f t="shared" si="11"/>
        <v>10000</v>
      </c>
      <c r="H57" s="111"/>
      <c r="I57" s="103">
        <f t="shared" si="12"/>
        <v>0</v>
      </c>
      <c r="J57" s="82" t="str">
        <f t="shared" si="13"/>
        <v/>
      </c>
      <c r="K57" s="82" t="str">
        <f>Doklady!F5</f>
        <v>026 03</v>
      </c>
      <c r="L57" s="82" t="str">
        <f>IF(A57&lt;&gt;"",INDEX(FP!H:H,Doklady!B$2+(ROW()-52)),"")</f>
        <v>B</v>
      </c>
      <c r="M57" s="82" t="str">
        <f t="shared" si="14"/>
        <v>026 03B</v>
      </c>
    </row>
    <row r="58" spans="1:20" ht="12" customHeight="1" x14ac:dyDescent="0.25">
      <c r="A58" s="125" t="str">
        <f>Doklady!D6</f>
        <v>d</v>
      </c>
      <c r="B58" s="126" t="str">
        <f>Doklady!H6</f>
        <v>Kuzminová Anastasiya</v>
      </c>
      <c r="C58" s="103">
        <f>IF(A58&lt;&gt;"",INDEX(FP!D:D,Doklady!B$2+(ROW()-53)),"")</f>
        <v>10000</v>
      </c>
      <c r="D58" s="103">
        <f>IF(A58&lt;&gt;"",Doklady!I6-Doklady!J6,"")</f>
        <v>2142.1999999999998</v>
      </c>
      <c r="E58" s="103">
        <f>IF(A58&lt;&gt;"",MIN(D58,C58)*Doklady!C6/(1-Doklady!C6),"")</f>
        <v>0</v>
      </c>
      <c r="F58" s="111">
        <f>IF(A58&lt;&gt;"",Doklady!J6,"")</f>
        <v>0</v>
      </c>
      <c r="G58" s="103">
        <f t="shared" si="11"/>
        <v>2142.1999999999998</v>
      </c>
      <c r="H58" s="111"/>
      <c r="I58" s="103">
        <f t="shared" si="12"/>
        <v>7857.8</v>
      </c>
      <c r="J58" s="82" t="str">
        <f t="shared" si="13"/>
        <v/>
      </c>
      <c r="K58" s="82" t="str">
        <f>Doklady!F6</f>
        <v>026 03</v>
      </c>
      <c r="L58" s="82" t="str">
        <f>IF(A58&lt;&gt;"",INDEX(FP!H:H,Doklady!B$2+(ROW()-52)),"")</f>
        <v>B</v>
      </c>
      <c r="M58" s="82" t="str">
        <f t="shared" si="14"/>
        <v>026 03B</v>
      </c>
    </row>
    <row r="59" spans="1:20" ht="12" customHeight="1" x14ac:dyDescent="0.25">
      <c r="A59" s="125" t="str">
        <f>Doklady!D7</f>
        <v>d</v>
      </c>
      <c r="B59" s="126" t="str">
        <f>Doklady!H7</f>
        <v>Remeňová Mária</v>
      </c>
      <c r="C59" s="103">
        <f>IF(A59&lt;&gt;"",INDEX(FP!D:D,Doklady!B$2+(ROW()-53)),"")</f>
        <v>10000</v>
      </c>
      <c r="D59" s="103">
        <f>IF(A59&lt;&gt;"",Doklady!I7-Doklady!J7,"")</f>
        <v>6806.25</v>
      </c>
      <c r="E59" s="103">
        <f>IF(A59&lt;&gt;"",MIN(D59,C59)*Doklady!C7/(1-Doklady!C7),"")</f>
        <v>0</v>
      </c>
      <c r="F59" s="111">
        <f>IF(A59&lt;&gt;"",Doklady!J7,"")</f>
        <v>0</v>
      </c>
      <c r="G59" s="103">
        <f t="shared" si="11"/>
        <v>6806.25</v>
      </c>
      <c r="H59" s="111"/>
      <c r="I59" s="103">
        <f t="shared" si="12"/>
        <v>3193.75</v>
      </c>
      <c r="J59" s="82" t="str">
        <f t="shared" si="13"/>
        <v/>
      </c>
      <c r="K59" s="82" t="str">
        <f>Doklady!F7</f>
        <v>026 03</v>
      </c>
      <c r="L59" s="82" t="str">
        <f>IF(A59&lt;&gt;"",INDEX(FP!H:H,Doklady!B$2+(ROW()-52)),"")</f>
        <v>B</v>
      </c>
      <c r="M59" s="82" t="str">
        <f t="shared" si="14"/>
        <v>026 03B</v>
      </c>
    </row>
    <row r="60" spans="1:20" ht="12" customHeight="1" x14ac:dyDescent="0.25">
      <c r="A60" s="125" t="str">
        <f>Doklady!D8</f>
        <v>d</v>
      </c>
      <c r="B60" s="126" t="str">
        <f>Doklady!H8</f>
        <v>Remeňová Zuzana</v>
      </c>
      <c r="C60" s="103">
        <f>IF(A60&lt;&gt;"",INDEX(FP!D:D,Doklady!B$2+(ROW()-53)),"")</f>
        <v>10000</v>
      </c>
      <c r="D60" s="103">
        <f>IF(A60&lt;&gt;"",Doklady!I8-Doklady!J8,"")</f>
        <v>6575.23</v>
      </c>
      <c r="E60" s="103">
        <f>IF(A60&lt;&gt;"",MIN(D60,C60)*Doklady!C8/(1-Doklady!C8),"")</f>
        <v>0</v>
      </c>
      <c r="F60" s="111">
        <f>IF(A60&lt;&gt;"",Doklady!J8,"")</f>
        <v>0</v>
      </c>
      <c r="G60" s="103">
        <f t="shared" si="11"/>
        <v>6575.23</v>
      </c>
      <c r="H60" s="111"/>
      <c r="I60" s="103">
        <f t="shared" si="12"/>
        <v>3424.7700000000004</v>
      </c>
      <c r="J60" s="82" t="str">
        <f t="shared" si="13"/>
        <v/>
      </c>
      <c r="K60" s="82" t="str">
        <f>Doklady!F8</f>
        <v>026 03</v>
      </c>
      <c r="L60" s="82" t="str">
        <f>IF(A60&lt;&gt;"",INDEX(FP!H:H,Doklady!B$2+(ROW()-52)),"")</f>
        <v>B</v>
      </c>
      <c r="M60" s="82" t="str">
        <f t="shared" si="14"/>
        <v>026 03B</v>
      </c>
    </row>
    <row r="61" spans="1:20" ht="12" customHeight="1" x14ac:dyDescent="0.25">
      <c r="A61" s="125" t="str">
        <f>Doklady!D9</f>
        <v>d</v>
      </c>
      <c r="B61" s="126" t="str">
        <f>Doklady!H9</f>
        <v>štafeta - biatlon - juniori</v>
      </c>
      <c r="C61" s="103">
        <f>IF(A61&lt;&gt;"",INDEX(FP!D:D,Doklady!B$2+(ROW()-53)),"")</f>
        <v>12500</v>
      </c>
      <c r="D61" s="103">
        <f>IF(A61&lt;&gt;"",Doklady!I9-Doklady!J9,"")</f>
        <v>6620.75</v>
      </c>
      <c r="E61" s="103">
        <f>IF(A61&lt;&gt;"",MIN(D61,C61)*Doklady!C9/(1-Doklady!C9),"")</f>
        <v>0</v>
      </c>
      <c r="F61" s="111">
        <f>IF(A61&lt;&gt;"",Doklady!J9,"")</f>
        <v>0</v>
      </c>
      <c r="G61" s="103">
        <f t="shared" si="11"/>
        <v>6620.75</v>
      </c>
      <c r="H61" s="111"/>
      <c r="I61" s="103">
        <f t="shared" si="12"/>
        <v>5879.25</v>
      </c>
      <c r="J61" s="82" t="str">
        <f t="shared" si="13"/>
        <v/>
      </c>
      <c r="K61" s="82" t="str">
        <f>Doklady!F9</f>
        <v>026 03</v>
      </c>
      <c r="L61" s="82" t="str">
        <f>IF(A61&lt;&gt;"",INDEX(FP!H:H,Doklady!B$2+(ROW()-52)),"")</f>
        <v>B</v>
      </c>
      <c r="M61" s="82" t="str">
        <f t="shared" si="14"/>
        <v>026 03B</v>
      </c>
    </row>
    <row r="62" spans="1:20" ht="12" customHeight="1" x14ac:dyDescent="0.25">
      <c r="A62" s="125" t="str">
        <f>Doklady!D10</f>
        <v>d</v>
      </c>
      <c r="B62" s="126" t="str">
        <f>Doklady!H10</f>
        <v>štafeta - biatlon - juniorky</v>
      </c>
      <c r="C62" s="103">
        <f>IF(A62&lt;&gt;"",INDEX(FP!D:D,Doklady!B$2+(ROW()-53)),"")</f>
        <v>12500</v>
      </c>
      <c r="D62" s="103">
        <f>IF(A62&lt;&gt;"",Doklady!I10-Doklady!J10,"")</f>
        <v>3886</v>
      </c>
      <c r="E62" s="103">
        <f>IF(A62&lt;&gt;"",MIN(D62,C62)*Doklady!C10/(1-Doklady!C10),"")</f>
        <v>0</v>
      </c>
      <c r="F62" s="111">
        <f>IF(A62&lt;&gt;"",Doklady!J10,"")</f>
        <v>0</v>
      </c>
      <c r="G62" s="103">
        <f t="shared" si="11"/>
        <v>3886</v>
      </c>
      <c r="H62" s="111"/>
      <c r="I62" s="103">
        <f t="shared" si="12"/>
        <v>8614</v>
      </c>
      <c r="J62" s="82" t="str">
        <f t="shared" si="13"/>
        <v/>
      </c>
      <c r="K62" s="82" t="str">
        <f>Doklady!F10</f>
        <v>026 03</v>
      </c>
      <c r="L62" s="82" t="str">
        <f>IF(A62&lt;&gt;"",INDEX(FP!H:H,Doklady!B$2+(ROW()-52)),"")</f>
        <v>B</v>
      </c>
      <c r="M62" s="82" t="str">
        <f t="shared" si="14"/>
        <v>026 03B</v>
      </c>
    </row>
    <row r="63" spans="1:20" ht="12" customHeight="1" x14ac:dyDescent="0.25">
      <c r="A63" s="125" t="str">
        <f>Doklady!D11</f>
        <v>f</v>
      </c>
      <c r="B63" s="126" t="str">
        <f>Doklady!H11</f>
        <v>biatlon - 20 % navýšenie</v>
      </c>
      <c r="C63" s="103">
        <f>IF(A63&lt;&gt;"",INDEX(FP!D:D,Doklady!B$2+(ROW()-53)),"")</f>
        <v>131878</v>
      </c>
      <c r="D63" s="103">
        <f>IF(A63&lt;&gt;"",Doklady!I11-Doklady!J11,"")</f>
        <v>131878.00000000003</v>
      </c>
      <c r="E63" s="103">
        <f>IF(A63&lt;&gt;"",MIN(D63,C63)*Doklady!C11/(1-Doklady!C11),"")</f>
        <v>0</v>
      </c>
      <c r="F63" s="111">
        <f>IF(A63&lt;&gt;"",Doklady!J11,"")</f>
        <v>0</v>
      </c>
      <c r="G63" s="103">
        <f t="shared" si="11"/>
        <v>131878</v>
      </c>
      <c r="H63" s="111"/>
      <c r="I63" s="103">
        <f t="shared" si="12"/>
        <v>0</v>
      </c>
      <c r="J63" s="82" t="str">
        <f t="shared" si="13"/>
        <v/>
      </c>
      <c r="K63" s="82" t="str">
        <f>Doklady!F11</f>
        <v>026 03</v>
      </c>
      <c r="L63" s="82" t="str">
        <f>IF(A63&lt;&gt;"",INDEX(FP!H:H,Doklady!B$2+(ROW()-52)),"")</f>
        <v>B</v>
      </c>
      <c r="M63" s="82" t="str">
        <f t="shared" si="14"/>
        <v>026 03B</v>
      </c>
    </row>
    <row r="64" spans="1:20" ht="12" customHeight="1" x14ac:dyDescent="0.25">
      <c r="A64" s="125" t="str">
        <f>Doklady!D12</f>
        <v/>
      </c>
      <c r="B64" s="126" t="str">
        <f>Doklady!H12</f>
        <v/>
      </c>
      <c r="C64" s="103" t="str">
        <f>IF(A64&lt;&gt;"",INDEX(FP!D:D,Doklady!B$2+(ROW()-53)),"")</f>
        <v/>
      </c>
      <c r="D64" s="103" t="str">
        <f>IF(A64&lt;&gt;"",Doklady!I12-Doklady!J12,"")</f>
        <v/>
      </c>
      <c r="E64" s="103" t="str">
        <f>IF(A64&lt;&gt;"",MIN(D64,C64)*Doklady!C12/(1-Doklady!C12),"")</f>
        <v/>
      </c>
      <c r="F64" s="111" t="str">
        <f>IF(A64&lt;&gt;"",Doklady!J12,"")</f>
        <v/>
      </c>
      <c r="G64" s="103">
        <f t="shared" si="11"/>
        <v>0</v>
      </c>
      <c r="H64" s="111"/>
      <c r="I64" s="103">
        <f t="shared" si="12"/>
        <v>0</v>
      </c>
      <c r="J64" s="82" t="s">
        <v>426</v>
      </c>
      <c r="K64" s="82" t="str">
        <f>Doklady!F12</f>
        <v/>
      </c>
      <c r="L64" s="82" t="str">
        <f>IF(A64&lt;&gt;"",INDEX(FP!H:H,Doklady!B$2+(ROW()-52)),"")</f>
        <v/>
      </c>
      <c r="M64" s="82" t="str">
        <f t="shared" si="14"/>
        <v/>
      </c>
    </row>
    <row r="65" spans="1:13" ht="12" customHeight="1" x14ac:dyDescent="0.25">
      <c r="A65" s="125" t="str">
        <f>Doklady!D13</f>
        <v/>
      </c>
      <c r="B65" s="126" t="str">
        <f>Doklady!H13</f>
        <v/>
      </c>
      <c r="C65" s="103" t="str">
        <f>IF(A65&lt;&gt;"",INDEX(FP!D:D,Doklady!B$2+(ROW()-53)),"")</f>
        <v/>
      </c>
      <c r="D65" s="103" t="str">
        <f>IF(A65&lt;&gt;"",Doklady!I13-Doklady!J13,"")</f>
        <v/>
      </c>
      <c r="E65" s="103" t="str">
        <f>IF(A65&lt;&gt;"",MIN(D65,C65)*Doklady!C13/(1-Doklady!C13),"")</f>
        <v/>
      </c>
      <c r="F65" s="111" t="str">
        <f>IF(A65&lt;&gt;"",Doklady!J13,"")</f>
        <v/>
      </c>
      <c r="G65" s="103">
        <f t="shared" si="11"/>
        <v>0</v>
      </c>
      <c r="H65" s="111"/>
      <c r="I65" s="103">
        <f t="shared" si="12"/>
        <v>0</v>
      </c>
      <c r="J65" s="82" t="str">
        <f t="shared" si="13"/>
        <v/>
      </c>
      <c r="K65" s="82" t="str">
        <f>Doklady!F13</f>
        <v/>
      </c>
      <c r="L65" s="82" t="str">
        <f>IF(A65&lt;&gt;"",INDEX(FP!H:H,Doklady!B$2+(ROW()-52)),"")</f>
        <v/>
      </c>
      <c r="M65" s="82" t="str">
        <f t="shared" si="14"/>
        <v/>
      </c>
    </row>
    <row r="66" spans="1:13" ht="12" customHeight="1" x14ac:dyDescent="0.25">
      <c r="A66" s="125" t="str">
        <f>Doklady!D14</f>
        <v/>
      </c>
      <c r="B66" s="126" t="str">
        <f>Doklady!H14</f>
        <v/>
      </c>
      <c r="C66" s="103" t="str">
        <f>IF(A66&lt;&gt;"",INDEX(FP!D:D,Doklady!B$2+(ROW()-53)),"")</f>
        <v/>
      </c>
      <c r="D66" s="103" t="str">
        <f>IF(A66&lt;&gt;"",Doklady!I14-Doklady!J14,"")</f>
        <v/>
      </c>
      <c r="E66" s="103" t="str">
        <f>IF(A66&lt;&gt;"",MIN(D66,C66)*Doklady!C14/(1-Doklady!C14),"")</f>
        <v/>
      </c>
      <c r="F66" s="111" t="str">
        <f>IF(A66&lt;&gt;"",Doklady!J14,"")</f>
        <v/>
      </c>
      <c r="G66" s="103">
        <f t="shared" si="11"/>
        <v>0</v>
      </c>
      <c r="H66" s="111"/>
      <c r="I66" s="103">
        <f t="shared" si="12"/>
        <v>0</v>
      </c>
      <c r="J66" s="82" t="str">
        <f t="shared" si="13"/>
        <v/>
      </c>
      <c r="K66" s="82" t="str">
        <f>Doklady!F14</f>
        <v/>
      </c>
      <c r="L66" s="82" t="str">
        <f>IF(A66&lt;&gt;"",INDEX(FP!H:H,Doklady!B$2+(ROW()-52)),"")</f>
        <v/>
      </c>
      <c r="M66" s="82" t="str">
        <f t="shared" si="14"/>
        <v/>
      </c>
    </row>
    <row r="67" spans="1:13" ht="12" customHeight="1" x14ac:dyDescent="0.25">
      <c r="A67" s="125" t="str">
        <f>Doklady!D15</f>
        <v/>
      </c>
      <c r="B67" s="126" t="str">
        <f>Doklady!H15</f>
        <v/>
      </c>
      <c r="C67" s="103" t="str">
        <f>IF(A67&lt;&gt;"",INDEX(FP!D:D,Doklady!B$2+(ROW()-53)),"")</f>
        <v/>
      </c>
      <c r="D67" s="103" t="str">
        <f>IF(A67&lt;&gt;"",Doklady!I15-Doklady!J15,"")</f>
        <v/>
      </c>
      <c r="E67" s="103" t="str">
        <f>IF(A67&lt;&gt;"",MIN(D67,C67)*Doklady!C15/(1-Doklady!C15),"")</f>
        <v/>
      </c>
      <c r="F67" s="111" t="str">
        <f>IF(A67&lt;&gt;"",Doklady!J15,"")</f>
        <v/>
      </c>
      <c r="G67" s="103">
        <f t="shared" si="11"/>
        <v>0</v>
      </c>
      <c r="H67" s="111"/>
      <c r="I67" s="103">
        <f t="shared" si="12"/>
        <v>0</v>
      </c>
      <c r="J67" s="82" t="str">
        <f t="shared" si="13"/>
        <v/>
      </c>
      <c r="K67" s="82" t="str">
        <f>Doklady!F15</f>
        <v/>
      </c>
      <c r="L67" s="82" t="str">
        <f>IF(A67&lt;&gt;"",INDEX(FP!H:H,Doklady!B$2+(ROW()-52)),"")</f>
        <v/>
      </c>
      <c r="M67" s="82" t="str">
        <f t="shared" si="14"/>
        <v/>
      </c>
    </row>
    <row r="68" spans="1:13" ht="12" customHeight="1" x14ac:dyDescent="0.25">
      <c r="A68" s="125" t="str">
        <f>Doklady!D16</f>
        <v/>
      </c>
      <c r="B68" s="126" t="str">
        <f>Doklady!H16</f>
        <v/>
      </c>
      <c r="C68" s="103" t="str">
        <f>IF(A68&lt;&gt;"",INDEX(FP!D:D,Doklady!B$2+(ROW()-53)),"")</f>
        <v/>
      </c>
      <c r="D68" s="103" t="str">
        <f>IF(A68&lt;&gt;"",Doklady!I16-Doklady!J16,"")</f>
        <v/>
      </c>
      <c r="E68" s="103" t="str">
        <f>IF(A68&lt;&gt;"",MIN(D68,C68)*Doklady!C16/(1-Doklady!C16),"")</f>
        <v/>
      </c>
      <c r="F68" s="111" t="str">
        <f>IF(A68&lt;&gt;"",Doklady!J16,"")</f>
        <v/>
      </c>
      <c r="G68" s="103">
        <f t="shared" si="11"/>
        <v>0</v>
      </c>
      <c r="H68" s="111"/>
      <c r="I68" s="103">
        <f t="shared" si="12"/>
        <v>0</v>
      </c>
      <c r="J68" s="82" t="str">
        <f t="shared" si="13"/>
        <v/>
      </c>
      <c r="K68" s="82" t="str">
        <f>Doklady!F16</f>
        <v/>
      </c>
      <c r="L68" s="82" t="str">
        <f>IF(A68&lt;&gt;"",INDEX(FP!H:H,Doklady!B$2+(ROW()-52)),"")</f>
        <v/>
      </c>
      <c r="M68" s="82" t="str">
        <f t="shared" si="14"/>
        <v/>
      </c>
    </row>
    <row r="69" spans="1:13" ht="12" customHeight="1" x14ac:dyDescent="0.25">
      <c r="A69" s="125" t="str">
        <f>Doklady!D17</f>
        <v/>
      </c>
      <c r="B69" s="126" t="str">
        <f>Doklady!H17</f>
        <v/>
      </c>
      <c r="C69" s="103" t="str">
        <f>IF(A69&lt;&gt;"",INDEX(FP!D:D,Doklady!B$2+(ROW()-53)),"")</f>
        <v/>
      </c>
      <c r="D69" s="103" t="str">
        <f>IF(A69&lt;&gt;"",Doklady!I17-Doklady!J17,"")</f>
        <v/>
      </c>
      <c r="E69" s="103" t="str">
        <f>IF(A69&lt;&gt;"",MIN(D69,C69)*Doklady!C17/(1-Doklady!C17),"")</f>
        <v/>
      </c>
      <c r="F69" s="111" t="str">
        <f>IF(A69&lt;&gt;"",Doklady!J17,"")</f>
        <v/>
      </c>
      <c r="G69" s="103">
        <f t="shared" si="11"/>
        <v>0</v>
      </c>
      <c r="H69" s="111"/>
      <c r="I69" s="103">
        <f t="shared" si="12"/>
        <v>0</v>
      </c>
      <c r="J69" s="82" t="str">
        <f t="shared" si="13"/>
        <v/>
      </c>
      <c r="K69" s="82" t="str">
        <f>Doklady!F17</f>
        <v/>
      </c>
      <c r="L69" s="82" t="str">
        <f>IF(A69&lt;&gt;"",INDEX(FP!H:H,Doklady!B$2+(ROW()-52)),"")</f>
        <v/>
      </c>
      <c r="M69" s="82" t="str">
        <f t="shared" si="14"/>
        <v/>
      </c>
    </row>
    <row r="70" spans="1:13" ht="12" customHeight="1" x14ac:dyDescent="0.25">
      <c r="A70" s="125" t="str">
        <f>Doklady!D18</f>
        <v/>
      </c>
      <c r="B70" s="126" t="str">
        <f>Doklady!H18</f>
        <v/>
      </c>
      <c r="C70" s="103" t="str">
        <f>IF(A70&lt;&gt;"",INDEX(FP!D:D,Doklady!B$2+(ROW()-53)),"")</f>
        <v/>
      </c>
      <c r="D70" s="103" t="str">
        <f>IF(A70&lt;&gt;"",Doklady!I18-Doklady!J18,"")</f>
        <v/>
      </c>
      <c r="E70" s="103" t="str">
        <f>IF(A70&lt;&gt;"",MIN(D70,C70)*Doklady!C18/(1-Doklady!C18),"")</f>
        <v/>
      </c>
      <c r="F70" s="111" t="str">
        <f>IF(A70&lt;&gt;"",Doklady!J18,"")</f>
        <v/>
      </c>
      <c r="G70" s="103">
        <f t="shared" si="11"/>
        <v>0</v>
      </c>
      <c r="H70" s="111"/>
      <c r="I70" s="103">
        <f t="shared" si="12"/>
        <v>0</v>
      </c>
      <c r="J70" s="82" t="str">
        <f t="shared" si="13"/>
        <v/>
      </c>
      <c r="K70" s="82" t="str">
        <f>Doklady!F18</f>
        <v/>
      </c>
      <c r="L70" s="82" t="str">
        <f>IF(A70&lt;&gt;"",INDEX(FP!H:H,Doklady!B$2+(ROW()-52)),"")</f>
        <v/>
      </c>
      <c r="M70" s="82" t="str">
        <f t="shared" si="14"/>
        <v/>
      </c>
    </row>
    <row r="71" spans="1:13" ht="12" customHeight="1" x14ac:dyDescent="0.25">
      <c r="A71" s="125" t="str">
        <f>Doklady!D19</f>
        <v/>
      </c>
      <c r="B71" s="126" t="str">
        <f>Doklady!H19</f>
        <v/>
      </c>
      <c r="C71" s="103" t="str">
        <f>IF(A71&lt;&gt;"",INDEX(FP!D:D,Doklady!B$2+(ROW()-53)),"")</f>
        <v/>
      </c>
      <c r="D71" s="103" t="str">
        <f>IF(A71&lt;&gt;"",Doklady!I19-Doklady!J19,"")</f>
        <v/>
      </c>
      <c r="E71" s="103" t="str">
        <f>IF(A71&lt;&gt;"",MIN(D71,C71)*Doklady!C19/(1-Doklady!C19),"")</f>
        <v/>
      </c>
      <c r="F71" s="111" t="str">
        <f>IF(A71&lt;&gt;"",Doklady!J19,"")</f>
        <v/>
      </c>
      <c r="G71" s="103">
        <f t="shared" si="11"/>
        <v>0</v>
      </c>
      <c r="H71" s="111"/>
      <c r="I71" s="103">
        <f t="shared" si="12"/>
        <v>0</v>
      </c>
      <c r="J71" s="82" t="str">
        <f t="shared" si="13"/>
        <v/>
      </c>
      <c r="K71" s="82" t="str">
        <f>Doklady!F19</f>
        <v/>
      </c>
      <c r="L71" s="82" t="str">
        <f>IF(A71&lt;&gt;"",INDEX(FP!H:H,Doklady!B$2+(ROW()-52)),"")</f>
        <v/>
      </c>
      <c r="M71" s="82" t="str">
        <f t="shared" si="14"/>
        <v/>
      </c>
    </row>
    <row r="72" spans="1:13" x14ac:dyDescent="0.25">
      <c r="A72" s="125" t="str">
        <f>Doklady!D20</f>
        <v/>
      </c>
      <c r="B72" s="126" t="str">
        <f>Doklady!H20</f>
        <v/>
      </c>
      <c r="C72" s="103" t="str">
        <f>IF(A72&lt;&gt;"",INDEX(FP!D:D,Doklady!B$2+(ROW()-53)),"")</f>
        <v/>
      </c>
      <c r="D72" s="103" t="str">
        <f>IF(A72&lt;&gt;"",Doklady!I20-Doklady!J20,"")</f>
        <v/>
      </c>
      <c r="E72" s="103" t="str">
        <f>IF(A72&lt;&gt;"",MIN(D72,C72)*Doklady!C20/(1-Doklady!C20),"")</f>
        <v/>
      </c>
      <c r="F72" s="111" t="str">
        <f>IF(A72&lt;&gt;"",Doklady!J20,"")</f>
        <v/>
      </c>
      <c r="G72" s="103">
        <f t="shared" si="11"/>
        <v>0</v>
      </c>
      <c r="H72" s="111"/>
      <c r="I72" s="103">
        <f t="shared" si="12"/>
        <v>0</v>
      </c>
      <c r="J72" s="82" t="str">
        <f t="shared" si="13"/>
        <v/>
      </c>
      <c r="K72" s="82" t="str">
        <f>Doklady!F20</f>
        <v/>
      </c>
      <c r="L72" s="82" t="str">
        <f>IF(A72&lt;&gt;"",INDEX(FP!H:H,Doklady!B$2+(ROW()-52)),"")</f>
        <v/>
      </c>
      <c r="M72" s="82" t="str">
        <f t="shared" si="14"/>
        <v/>
      </c>
    </row>
    <row r="73" spans="1:13" x14ac:dyDescent="0.25">
      <c r="A73" s="125" t="str">
        <f>Doklady!D21</f>
        <v/>
      </c>
      <c r="B73" s="126" t="str">
        <f>Doklady!H21</f>
        <v/>
      </c>
      <c r="C73" s="103" t="str">
        <f>IF(A73&lt;&gt;"",INDEX(FP!D:D,Doklady!B$2+(ROW()-53)),"")</f>
        <v/>
      </c>
      <c r="D73" s="103" t="str">
        <f>IF(A73&lt;&gt;"",Doklady!I21-Doklady!J21,"")</f>
        <v/>
      </c>
      <c r="E73" s="103" t="str">
        <f>IF(A73&lt;&gt;"",MIN(D73,C73)*Doklady!C21/(1-Doklady!C21),"")</f>
        <v/>
      </c>
      <c r="F73" s="111" t="str">
        <f>IF(A73&lt;&gt;"",Doklady!J21,"")</f>
        <v/>
      </c>
      <c r="G73" s="103">
        <f t="shared" si="11"/>
        <v>0</v>
      </c>
      <c r="H73" s="111"/>
      <c r="I73" s="103">
        <f t="shared" si="12"/>
        <v>0</v>
      </c>
      <c r="J73" s="82" t="str">
        <f t="shared" si="13"/>
        <v/>
      </c>
      <c r="K73" s="82" t="str">
        <f>Doklady!F21</f>
        <v/>
      </c>
      <c r="L73" s="82" t="str">
        <f>IF(A73&lt;&gt;"",INDEX(FP!H:H,Doklady!B$2+(ROW()-52)),"")</f>
        <v/>
      </c>
      <c r="M73" s="82" t="str">
        <f t="shared" si="14"/>
        <v/>
      </c>
    </row>
    <row r="74" spans="1:13" ht="12" customHeight="1" x14ac:dyDescent="0.25">
      <c r="A74" s="125" t="str">
        <f>Doklady!D22</f>
        <v/>
      </c>
      <c r="B74" s="126" t="str">
        <f>Doklady!H22</f>
        <v/>
      </c>
      <c r="C74" s="103" t="str">
        <f>IF(A74&lt;&gt;"",INDEX(FP!D:D,Doklady!B$2+(ROW()-53)),"")</f>
        <v/>
      </c>
      <c r="D74" s="103" t="str">
        <f>IF(A74&lt;&gt;"",Doklady!I22-Doklady!J22,"")</f>
        <v/>
      </c>
      <c r="E74" s="103" t="str">
        <f>IF(A74&lt;&gt;"",MIN(D74,C74)*Doklady!C22/(1-Doklady!C22),"")</f>
        <v/>
      </c>
      <c r="F74" s="111" t="str">
        <f>IF(A74&lt;&gt;"",Doklady!J22,"")</f>
        <v/>
      </c>
      <c r="G74" s="103">
        <f t="shared" si="11"/>
        <v>0</v>
      </c>
      <c r="H74" s="111"/>
      <c r="I74" s="103">
        <f t="shared" si="12"/>
        <v>0</v>
      </c>
      <c r="J74" s="82" t="str">
        <f t="shared" si="13"/>
        <v/>
      </c>
      <c r="K74" s="82" t="str">
        <f>Doklady!F22</f>
        <v/>
      </c>
      <c r="L74" s="82" t="str">
        <f>IF(A74&lt;&gt;"",INDEX(FP!H:H,Doklady!B$2+(ROW()-52)),"")</f>
        <v/>
      </c>
      <c r="M74" s="82" t="str">
        <f t="shared" si="14"/>
        <v/>
      </c>
    </row>
    <row r="75" spans="1:13" ht="12" customHeight="1" x14ac:dyDescent="0.25">
      <c r="A75" s="125" t="str">
        <f>Doklady!D23</f>
        <v/>
      </c>
      <c r="B75" s="126" t="str">
        <f>Doklady!H23</f>
        <v/>
      </c>
      <c r="C75" s="103" t="str">
        <f>IF(A75&lt;&gt;"",INDEX(FP!D:D,Doklady!B$2+(ROW()-53)),"")</f>
        <v/>
      </c>
      <c r="D75" s="103" t="str">
        <f>IF(A75&lt;&gt;"",Doklady!I23-Doklady!J23,"")</f>
        <v/>
      </c>
      <c r="E75" s="103" t="str">
        <f>IF(A75&lt;&gt;"",MIN(D75,C75)*Doklady!C23/(1-Doklady!C23),"")</f>
        <v/>
      </c>
      <c r="F75" s="111" t="str">
        <f>IF(A75&lt;&gt;"",Doklady!J23,"")</f>
        <v/>
      </c>
      <c r="G75" s="103">
        <f t="shared" si="11"/>
        <v>0</v>
      </c>
      <c r="H75" s="111"/>
      <c r="I75" s="103">
        <f t="shared" si="12"/>
        <v>0</v>
      </c>
      <c r="J75" s="82" t="str">
        <f t="shared" si="13"/>
        <v/>
      </c>
      <c r="K75" s="82" t="str">
        <f>Doklady!F23</f>
        <v/>
      </c>
      <c r="L75" s="82" t="str">
        <f>IF(A75&lt;&gt;"",INDEX(FP!H:H,Doklady!B$2+(ROW()-52)),"")</f>
        <v/>
      </c>
      <c r="M75" s="82" t="str">
        <f t="shared" si="14"/>
        <v/>
      </c>
    </row>
    <row r="76" spans="1:13" ht="12" customHeight="1" x14ac:dyDescent="0.25">
      <c r="A76" s="125" t="str">
        <f>Doklady!D24</f>
        <v/>
      </c>
      <c r="B76" s="126" t="str">
        <f>Doklady!H24</f>
        <v/>
      </c>
      <c r="C76" s="103" t="str">
        <f>IF(A76&lt;&gt;"",INDEX(FP!D:D,Doklady!B$2+(ROW()-53)),"")</f>
        <v/>
      </c>
      <c r="D76" s="103" t="str">
        <f>IF(A76&lt;&gt;"",Doklady!I24-Doklady!J24,"")</f>
        <v/>
      </c>
      <c r="E76" s="103" t="str">
        <f>IF(A76&lt;&gt;"",MIN(D76,C76)*Doklady!C24/(1-Doklady!C24),"")</f>
        <v/>
      </c>
      <c r="F76" s="111" t="str">
        <f>IF(A76&lt;&gt;"",Doklady!J24,"")</f>
        <v/>
      </c>
      <c r="G76" s="103">
        <f t="shared" si="11"/>
        <v>0</v>
      </c>
      <c r="H76" s="111"/>
      <c r="I76" s="103">
        <f t="shared" si="12"/>
        <v>0</v>
      </c>
      <c r="J76" s="82" t="str">
        <f t="shared" si="13"/>
        <v/>
      </c>
      <c r="K76" s="82" t="str">
        <f>Doklady!F24</f>
        <v/>
      </c>
      <c r="L76" s="82" t="str">
        <f>IF(A76&lt;&gt;"",INDEX(FP!H:H,Doklady!B$2+(ROW()-52)),"")</f>
        <v/>
      </c>
      <c r="M76" s="82" t="str">
        <f t="shared" si="14"/>
        <v/>
      </c>
    </row>
    <row r="77" spans="1:13" ht="12" customHeight="1" x14ac:dyDescent="0.25">
      <c r="A77" s="125" t="str">
        <f>Doklady!D25</f>
        <v/>
      </c>
      <c r="B77" s="126" t="str">
        <f>Doklady!H25</f>
        <v/>
      </c>
      <c r="C77" s="103" t="str">
        <f>IF(A77&lt;&gt;"",INDEX(FP!D:D,Doklady!B$2+(ROW()-53)),"")</f>
        <v/>
      </c>
      <c r="D77" s="103" t="str">
        <f>IF(A77&lt;&gt;"",Doklady!I25-Doklady!J25,"")</f>
        <v/>
      </c>
      <c r="E77" s="103" t="str">
        <f>IF(A77&lt;&gt;"",MIN(D77,C77)*Doklady!C25/(1-Doklady!C25),"")</f>
        <v/>
      </c>
      <c r="F77" s="111" t="str">
        <f>IF(A77&lt;&gt;"",Doklady!J25,"")</f>
        <v/>
      </c>
      <c r="G77" s="103">
        <f t="shared" si="11"/>
        <v>0</v>
      </c>
      <c r="H77" s="111"/>
      <c r="I77" s="103">
        <f t="shared" si="12"/>
        <v>0</v>
      </c>
      <c r="J77" s="82" t="str">
        <f t="shared" si="13"/>
        <v/>
      </c>
      <c r="K77" s="82" t="str">
        <f>Doklady!F25</f>
        <v/>
      </c>
      <c r="L77" s="82" t="str">
        <f>IF(A77&lt;&gt;"",INDEX(FP!H:H,Doklady!B$2+(ROW()-52)),"")</f>
        <v/>
      </c>
      <c r="M77" s="82" t="str">
        <f t="shared" si="14"/>
        <v/>
      </c>
    </row>
    <row r="78" spans="1:13" ht="12" customHeight="1" x14ac:dyDescent="0.25">
      <c r="A78" s="125" t="str">
        <f>Doklady!D26</f>
        <v/>
      </c>
      <c r="B78" s="126" t="str">
        <f>Doklady!H26</f>
        <v/>
      </c>
      <c r="C78" s="103" t="str">
        <f>IF(A78&lt;&gt;"",INDEX(FP!D:D,Doklady!B$2+(ROW()-53)),"")</f>
        <v/>
      </c>
      <c r="D78" s="103" t="str">
        <f>IF(A78&lt;&gt;"",Doklady!I26-Doklady!J26,"")</f>
        <v/>
      </c>
      <c r="E78" s="103" t="str">
        <f>IF(A78&lt;&gt;"",MIN(D78,C78)*Doklady!C26/(1-Doklady!C26),"")</f>
        <v/>
      </c>
      <c r="F78" s="111" t="str">
        <f>IF(A78&lt;&gt;"",Doklady!J26,"")</f>
        <v/>
      </c>
      <c r="G78" s="103">
        <f t="shared" si="11"/>
        <v>0</v>
      </c>
      <c r="H78" s="111"/>
      <c r="I78" s="103">
        <f t="shared" si="12"/>
        <v>0</v>
      </c>
      <c r="J78" s="82" t="str">
        <f t="shared" si="13"/>
        <v/>
      </c>
      <c r="K78" s="82" t="str">
        <f>Doklady!F26</f>
        <v/>
      </c>
      <c r="L78" s="82" t="str">
        <f>IF(A78&lt;&gt;"",INDEX(FP!H:H,Doklady!B$2+(ROW()-52)),"")</f>
        <v/>
      </c>
      <c r="M78" s="82" t="str">
        <f t="shared" si="14"/>
        <v/>
      </c>
    </row>
    <row r="79" spans="1:13" ht="12" customHeight="1" x14ac:dyDescent="0.25">
      <c r="A79" s="125" t="str">
        <f>Doklady!D27</f>
        <v/>
      </c>
      <c r="B79" s="126" t="str">
        <f>Doklady!H27</f>
        <v/>
      </c>
      <c r="C79" s="103" t="str">
        <f>IF(A79&lt;&gt;"",INDEX(FP!D:D,Doklady!B$2+(ROW()-53)),"")</f>
        <v/>
      </c>
      <c r="D79" s="103" t="str">
        <f>IF(A79&lt;&gt;"",Doklady!I27-Doklady!J27,"")</f>
        <v/>
      </c>
      <c r="E79" s="103" t="str">
        <f>IF(A79&lt;&gt;"",MIN(D79,C79)*Doklady!C27/(1-Doklady!C27),"")</f>
        <v/>
      </c>
      <c r="F79" s="111" t="str">
        <f>IF(A79&lt;&gt;"",Doklady!J27,"")</f>
        <v/>
      </c>
      <c r="G79" s="103">
        <f t="shared" si="11"/>
        <v>0</v>
      </c>
      <c r="H79" s="111"/>
      <c r="I79" s="103">
        <f t="shared" si="12"/>
        <v>0</v>
      </c>
      <c r="J79" s="82" t="str">
        <f t="shared" si="13"/>
        <v/>
      </c>
      <c r="K79" s="82" t="str">
        <f>Doklady!F27</f>
        <v/>
      </c>
      <c r="L79" s="82" t="str">
        <f>IF(A79&lt;&gt;"",INDEX(FP!H:H,Doklady!B$2+(ROW()-52)),"")</f>
        <v/>
      </c>
      <c r="M79" s="82" t="str">
        <f t="shared" si="14"/>
        <v/>
      </c>
    </row>
    <row r="80" spans="1:13" ht="12" customHeight="1" x14ac:dyDescent="0.25">
      <c r="A80" s="125" t="str">
        <f>Doklady!D28</f>
        <v/>
      </c>
      <c r="B80" s="126" t="str">
        <f>Doklady!H28</f>
        <v/>
      </c>
      <c r="C80" s="103" t="str">
        <f>IF(A80&lt;&gt;"",INDEX(FP!D:D,Doklady!B$2+(ROW()-53)),"")</f>
        <v/>
      </c>
      <c r="D80" s="103" t="str">
        <f>IF(A80&lt;&gt;"",Doklady!I28-Doklady!J28,"")</f>
        <v/>
      </c>
      <c r="E80" s="103" t="str">
        <f>IF(A80&lt;&gt;"",MIN(D80,C80)*Doklady!C28/(1-Doklady!C28),"")</f>
        <v/>
      </c>
      <c r="F80" s="111" t="str">
        <f>IF(A80&lt;&gt;"",Doklady!J28,"")</f>
        <v/>
      </c>
      <c r="G80" s="103">
        <f t="shared" si="11"/>
        <v>0</v>
      </c>
      <c r="H80" s="111"/>
      <c r="I80" s="103">
        <f t="shared" si="12"/>
        <v>0</v>
      </c>
      <c r="J80" s="82" t="str">
        <f t="shared" si="13"/>
        <v/>
      </c>
      <c r="K80" s="82" t="str">
        <f>Doklady!F28</f>
        <v/>
      </c>
      <c r="L80" s="82" t="str">
        <f>IF(A80&lt;&gt;"",INDEX(FP!H:H,Doklady!B$2+(ROW()-52)),"")</f>
        <v/>
      </c>
      <c r="M80" s="82" t="str">
        <f t="shared" si="14"/>
        <v/>
      </c>
    </row>
    <row r="81" spans="1:13" ht="12" customHeight="1" x14ac:dyDescent="0.25">
      <c r="A81" s="125" t="str">
        <f>Doklady!D29</f>
        <v/>
      </c>
      <c r="B81" s="126" t="str">
        <f>Doklady!H29</f>
        <v/>
      </c>
      <c r="C81" s="103" t="str">
        <f>IF(A81&lt;&gt;"",INDEX(FP!D:D,Doklady!B$2+(ROW()-53)),"")</f>
        <v/>
      </c>
      <c r="D81" s="103" t="str">
        <f>IF(A81&lt;&gt;"",Doklady!I29-Doklady!J29,"")</f>
        <v/>
      </c>
      <c r="E81" s="103" t="str">
        <f>IF(A81&lt;&gt;"",MIN(D81,C81)*Doklady!C29/(1-Doklady!C29),"")</f>
        <v/>
      </c>
      <c r="F81" s="111" t="str">
        <f>IF(A81&lt;&gt;"",Doklady!J29,"")</f>
        <v/>
      </c>
      <c r="G81" s="103">
        <f t="shared" si="11"/>
        <v>0</v>
      </c>
      <c r="H81" s="111"/>
      <c r="I81" s="103">
        <f t="shared" si="12"/>
        <v>0</v>
      </c>
      <c r="J81" s="82" t="str">
        <f t="shared" si="13"/>
        <v/>
      </c>
      <c r="K81" s="82" t="str">
        <f>Doklady!F29</f>
        <v/>
      </c>
      <c r="L81" s="82" t="str">
        <f>IF(A81&lt;&gt;"",INDEX(FP!H:H,Doklady!B$2+(ROW()-52)),"")</f>
        <v/>
      </c>
      <c r="M81" s="82" t="str">
        <f t="shared" si="14"/>
        <v/>
      </c>
    </row>
    <row r="82" spans="1:13" ht="12" customHeight="1" x14ac:dyDescent="0.25">
      <c r="A82" s="125" t="str">
        <f>Doklady!D30</f>
        <v/>
      </c>
      <c r="B82" s="126" t="str">
        <f>Doklady!H30</f>
        <v/>
      </c>
      <c r="C82" s="103" t="str">
        <f>IF(A82&lt;&gt;"",INDEX(FP!D:D,Doklady!B$2+(ROW()-53)),"")</f>
        <v/>
      </c>
      <c r="D82" s="103" t="str">
        <f>IF(A82&lt;&gt;"",Doklady!I30-Doklady!J30,"")</f>
        <v/>
      </c>
      <c r="E82" s="103" t="str">
        <f>IF(A82&lt;&gt;"",MIN(D82,C82)*Doklady!C30/(1-Doklady!C30),"")</f>
        <v/>
      </c>
      <c r="F82" s="111" t="str">
        <f>IF(A82&lt;&gt;"",Doklady!J30,"")</f>
        <v/>
      </c>
      <c r="G82" s="103">
        <f t="shared" si="11"/>
        <v>0</v>
      </c>
      <c r="H82" s="111"/>
      <c r="I82" s="103">
        <f t="shared" si="12"/>
        <v>0</v>
      </c>
      <c r="J82" s="82" t="str">
        <f t="shared" si="13"/>
        <v/>
      </c>
      <c r="K82" s="82" t="str">
        <f>Doklady!F30</f>
        <v/>
      </c>
      <c r="L82" s="82" t="str">
        <f>IF(A82&lt;&gt;"",INDEX(FP!H:H,Doklady!B$2+(ROW()-52)),"")</f>
        <v/>
      </c>
      <c r="M82" s="82" t="str">
        <f t="shared" si="14"/>
        <v/>
      </c>
    </row>
    <row r="83" spans="1:13" ht="12" customHeight="1" x14ac:dyDescent="0.25">
      <c r="A83" s="125" t="str">
        <f>Doklady!D31</f>
        <v/>
      </c>
      <c r="B83" s="126" t="str">
        <f>Doklady!H31</f>
        <v/>
      </c>
      <c r="C83" s="103" t="str">
        <f>IF(A83&lt;&gt;"",INDEX(FP!D:D,Doklady!B$2+(ROW()-53)),"")</f>
        <v/>
      </c>
      <c r="D83" s="103" t="str">
        <f>IF(A83&lt;&gt;"",Doklady!I31-Doklady!J31,"")</f>
        <v/>
      </c>
      <c r="E83" s="103" t="str">
        <f>IF(A83&lt;&gt;"",MIN(D83,C83)*Doklady!C31/(1-Doklady!C31),"")</f>
        <v/>
      </c>
      <c r="F83" s="111" t="str">
        <f>IF(A83&lt;&gt;"",Doklady!J31,"")</f>
        <v/>
      </c>
      <c r="G83" s="103">
        <f t="shared" si="11"/>
        <v>0</v>
      </c>
      <c r="H83" s="111"/>
      <c r="I83" s="103">
        <f t="shared" si="12"/>
        <v>0</v>
      </c>
      <c r="J83" s="82" t="str">
        <f t="shared" si="13"/>
        <v/>
      </c>
      <c r="K83" s="82" t="str">
        <f>Doklady!F31</f>
        <v/>
      </c>
      <c r="L83" s="82" t="str">
        <f>IF(A83&lt;&gt;"",INDEX(FP!H:H,Doklady!B$2+(ROW()-52)),"")</f>
        <v/>
      </c>
      <c r="M83" s="82" t="str">
        <f t="shared" si="14"/>
        <v/>
      </c>
    </row>
    <row r="84" spans="1:13" ht="12" customHeight="1" x14ac:dyDescent="0.25">
      <c r="A84" s="125" t="str">
        <f>Doklady!D32</f>
        <v/>
      </c>
      <c r="B84" s="126" t="str">
        <f>Doklady!H32</f>
        <v/>
      </c>
      <c r="C84" s="103" t="str">
        <f>IF(A84&lt;&gt;"",INDEX(FP!D:D,Doklady!B$2+(ROW()-53)),"")</f>
        <v/>
      </c>
      <c r="D84" s="103" t="str">
        <f>IF(A84&lt;&gt;"",Doklady!I32-Doklady!J32,"")</f>
        <v/>
      </c>
      <c r="E84" s="103" t="str">
        <f>IF(A84&lt;&gt;"",MIN(D84,C84)*Doklady!C32/(1-Doklady!C32),"")</f>
        <v/>
      </c>
      <c r="F84" s="111" t="str">
        <f>IF(A84&lt;&gt;"",Doklady!J32,"")</f>
        <v/>
      </c>
      <c r="G84" s="103">
        <f t="shared" si="11"/>
        <v>0</v>
      </c>
      <c r="H84" s="111"/>
      <c r="I84" s="103">
        <f t="shared" si="12"/>
        <v>0</v>
      </c>
      <c r="J84" s="82" t="str">
        <f t="shared" si="13"/>
        <v/>
      </c>
      <c r="K84" s="82" t="str">
        <f>Doklady!F32</f>
        <v/>
      </c>
      <c r="L84" s="82" t="str">
        <f>IF(A84&lt;&gt;"",INDEX(FP!H:H,Doklady!B$2+(ROW()-52)),"")</f>
        <v/>
      </c>
      <c r="M84" s="82" t="str">
        <f t="shared" si="14"/>
        <v/>
      </c>
    </row>
    <row r="85" spans="1:13" ht="12" customHeight="1" x14ac:dyDescent="0.25">
      <c r="A85" s="125" t="str">
        <f>Doklady!D33</f>
        <v/>
      </c>
      <c r="B85" s="126" t="str">
        <f>Doklady!H33</f>
        <v/>
      </c>
      <c r="C85" s="103" t="str">
        <f>IF(A85&lt;&gt;"",INDEX(FP!D:D,Doklady!B$2+(ROW()-53)),"")</f>
        <v/>
      </c>
      <c r="D85" s="103" t="str">
        <f>IF(A85&lt;&gt;"",Doklady!I33-Doklady!J33,"")</f>
        <v/>
      </c>
      <c r="E85" s="103" t="str">
        <f>IF(A85&lt;&gt;"",MIN(D85,C85)*Doklady!C33/(1-Doklady!C33),"")</f>
        <v/>
      </c>
      <c r="F85" s="111" t="str">
        <f>IF(A85&lt;&gt;"",Doklady!J33,"")</f>
        <v/>
      </c>
      <c r="G85" s="103">
        <f t="shared" si="11"/>
        <v>0</v>
      </c>
      <c r="H85" s="111"/>
      <c r="I85" s="103">
        <f t="shared" si="12"/>
        <v>0</v>
      </c>
      <c r="J85" s="82" t="str">
        <f t="shared" si="13"/>
        <v/>
      </c>
      <c r="K85" s="82" t="str">
        <f>Doklady!F33</f>
        <v/>
      </c>
      <c r="L85" s="82" t="str">
        <f>IF(A85&lt;&gt;"",INDEX(FP!H:H,Doklady!B$2+(ROW()-52)),"")</f>
        <v/>
      </c>
      <c r="M85" s="82" t="str">
        <f t="shared" si="14"/>
        <v/>
      </c>
    </row>
    <row r="86" spans="1:13" ht="12" customHeight="1" x14ac:dyDescent="0.25">
      <c r="A86" s="125" t="str">
        <f>Doklady!D34</f>
        <v/>
      </c>
      <c r="B86" s="126" t="str">
        <f>Doklady!H34</f>
        <v/>
      </c>
      <c r="C86" s="103" t="str">
        <f>IF(A86&lt;&gt;"",INDEX(FP!D:D,Doklady!B$2+(ROW()-53)),"")</f>
        <v/>
      </c>
      <c r="D86" s="103" t="str">
        <f>IF(A86&lt;&gt;"",Doklady!I34-Doklady!J34,"")</f>
        <v/>
      </c>
      <c r="E86" s="103" t="str">
        <f>IF(A86&lt;&gt;"",MIN(D86,C86)*Doklady!C34/(1-Doklady!C34),"")</f>
        <v/>
      </c>
      <c r="F86" s="111" t="str">
        <f>IF(A86&lt;&gt;"",Doklady!J34,"")</f>
        <v/>
      </c>
      <c r="G86" s="103">
        <f t="shared" si="11"/>
        <v>0</v>
      </c>
      <c r="H86" s="111"/>
      <c r="I86" s="103">
        <f t="shared" si="12"/>
        <v>0</v>
      </c>
      <c r="J86" s="82" t="str">
        <f t="shared" si="13"/>
        <v/>
      </c>
      <c r="K86" s="82" t="str">
        <f>Doklady!F34</f>
        <v/>
      </c>
      <c r="L86" s="82" t="str">
        <f>IF(A86&lt;&gt;"",INDEX(FP!H:H,Doklady!B$2+(ROW()-52)),"")</f>
        <v/>
      </c>
      <c r="M86" s="82" t="str">
        <f t="shared" si="14"/>
        <v/>
      </c>
    </row>
    <row r="87" spans="1:13" ht="12" customHeight="1" x14ac:dyDescent="0.25">
      <c r="A87" s="125" t="str">
        <f>Doklady!D35</f>
        <v/>
      </c>
      <c r="B87" s="126" t="str">
        <f>Doklady!H35</f>
        <v/>
      </c>
      <c r="C87" s="103" t="str">
        <f>IF(A87&lt;&gt;"",INDEX(FP!D:D,Doklady!B$2+(ROW()-53)),"")</f>
        <v/>
      </c>
      <c r="D87" s="103" t="str">
        <f>IF(A87&lt;&gt;"",Doklady!I35-Doklady!J35,"")</f>
        <v/>
      </c>
      <c r="E87" s="103" t="str">
        <f>IF(A87&lt;&gt;"",MIN(D87,C87)*Doklady!C35/(1-Doklady!C35),"")</f>
        <v/>
      </c>
      <c r="F87" s="111" t="str">
        <f>IF(A87&lt;&gt;"",Doklady!J35,"")</f>
        <v/>
      </c>
      <c r="G87" s="103">
        <f t="shared" si="11"/>
        <v>0</v>
      </c>
      <c r="H87" s="111"/>
      <c r="I87" s="103">
        <f t="shared" si="12"/>
        <v>0</v>
      </c>
      <c r="J87" s="82" t="str">
        <f t="shared" si="13"/>
        <v/>
      </c>
      <c r="K87" s="82" t="str">
        <f>Doklady!F35</f>
        <v/>
      </c>
      <c r="L87" s="82" t="str">
        <f>IF(A87&lt;&gt;"",INDEX(FP!H:H,Doklady!B$2+(ROW()-52)),"")</f>
        <v/>
      </c>
      <c r="M87" s="82" t="str">
        <f t="shared" si="14"/>
        <v/>
      </c>
    </row>
    <row r="88" spans="1:13" ht="12" customHeight="1" x14ac:dyDescent="0.25">
      <c r="A88" s="125" t="str">
        <f>Doklady!D36</f>
        <v/>
      </c>
      <c r="B88" s="126" t="str">
        <f>Doklady!H36</f>
        <v/>
      </c>
      <c r="C88" s="103" t="str">
        <f>IF(A88&lt;&gt;"",INDEX(FP!D:D,Doklady!B$2+(ROW()-53)),"")</f>
        <v/>
      </c>
      <c r="D88" s="103" t="str">
        <f>IF(A88&lt;&gt;"",Doklady!I36-Doklady!J36,"")</f>
        <v/>
      </c>
      <c r="E88" s="103" t="str">
        <f>IF(A88&lt;&gt;"",MIN(D88,C88)*Doklady!C36/(1-Doklady!C36),"")</f>
        <v/>
      </c>
      <c r="F88" s="111" t="str">
        <f>IF(A88&lt;&gt;"",Doklady!J36,"")</f>
        <v/>
      </c>
      <c r="G88" s="103">
        <f t="shared" si="11"/>
        <v>0</v>
      </c>
      <c r="H88" s="111"/>
      <c r="I88" s="103">
        <f t="shared" si="12"/>
        <v>0</v>
      </c>
      <c r="J88" s="82" t="str">
        <f t="shared" si="13"/>
        <v/>
      </c>
      <c r="K88" s="82" t="str">
        <f>Doklady!F36</f>
        <v/>
      </c>
      <c r="L88" s="82" t="str">
        <f>IF(A88&lt;&gt;"",INDEX(FP!H:H,Doklady!B$2+(ROW()-52)),"")</f>
        <v/>
      </c>
      <c r="M88" s="82" t="str">
        <f t="shared" si="14"/>
        <v/>
      </c>
    </row>
    <row r="89" spans="1:13" ht="12" customHeight="1" x14ac:dyDescent="0.25">
      <c r="A89" s="125" t="str">
        <f>Doklady!D37</f>
        <v/>
      </c>
      <c r="B89" s="126" t="str">
        <f>Doklady!H37</f>
        <v/>
      </c>
      <c r="C89" s="103" t="str">
        <f>IF(A89&lt;&gt;"",INDEX(FP!D:D,Doklady!B$2+(ROW()-53)),"")</f>
        <v/>
      </c>
      <c r="D89" s="103" t="str">
        <f>IF(A89&lt;&gt;"",Doklady!I37-Doklady!J37,"")</f>
        <v/>
      </c>
      <c r="E89" s="103" t="str">
        <f>IF(A89&lt;&gt;"",MIN(D89,C89)*Doklady!C37/(1-Doklady!C37),"")</f>
        <v/>
      </c>
      <c r="F89" s="111" t="str">
        <f>IF(A89&lt;&gt;"",Doklady!J37,"")</f>
        <v/>
      </c>
      <c r="G89" s="103">
        <f t="shared" si="11"/>
        <v>0</v>
      </c>
      <c r="H89" s="111"/>
      <c r="I89" s="103">
        <f t="shared" si="12"/>
        <v>0</v>
      </c>
      <c r="J89" s="82" t="str">
        <f t="shared" si="13"/>
        <v/>
      </c>
      <c r="K89" s="82" t="str">
        <f>Doklady!F37</f>
        <v/>
      </c>
      <c r="L89" s="82" t="str">
        <f>IF(A89&lt;&gt;"",INDEX(FP!H:H,Doklady!B$2+(ROW()-52)),"")</f>
        <v/>
      </c>
      <c r="M89" s="82" t="str">
        <f t="shared" si="14"/>
        <v/>
      </c>
    </row>
    <row r="90" spans="1:13" ht="12" customHeight="1" x14ac:dyDescent="0.25">
      <c r="A90" s="125" t="str">
        <f>Doklady!D38</f>
        <v/>
      </c>
      <c r="B90" s="126" t="str">
        <f>Doklady!H38</f>
        <v/>
      </c>
      <c r="C90" s="103" t="str">
        <f>IF(A90&lt;&gt;"",INDEX(FP!D:D,Doklady!B$2+(ROW()-53)),"")</f>
        <v/>
      </c>
      <c r="D90" s="103" t="str">
        <f>IF(A90&lt;&gt;"",Doklady!I38-Doklady!J38,"")</f>
        <v/>
      </c>
      <c r="E90" s="103" t="str">
        <f>IF(A90&lt;&gt;"",MIN(D90,C90)*Doklady!C38/(1-Doklady!C38),"")</f>
        <v/>
      </c>
      <c r="F90" s="111" t="str">
        <f>IF(A90&lt;&gt;"",Doklady!J38,"")</f>
        <v/>
      </c>
      <c r="G90" s="103">
        <f t="shared" si="11"/>
        <v>0</v>
      </c>
      <c r="H90" s="111"/>
      <c r="I90" s="103">
        <f t="shared" si="12"/>
        <v>0</v>
      </c>
      <c r="J90" s="82" t="str">
        <f t="shared" si="13"/>
        <v/>
      </c>
      <c r="K90" s="82" t="str">
        <f>Doklady!F38</f>
        <v/>
      </c>
      <c r="L90" s="82" t="str">
        <f>IF(A90&lt;&gt;"",INDEX(FP!H:H,Doklady!B$2+(ROW()-52)),"")</f>
        <v/>
      </c>
      <c r="M90" s="82" t="str">
        <f t="shared" si="14"/>
        <v/>
      </c>
    </row>
    <row r="91" spans="1:13" ht="12" customHeight="1" x14ac:dyDescent="0.25">
      <c r="A91" s="125" t="str">
        <f>Doklady!D39</f>
        <v/>
      </c>
      <c r="B91" s="126" t="str">
        <f>Doklady!H39</f>
        <v/>
      </c>
      <c r="C91" s="103" t="str">
        <f>IF(A91&lt;&gt;"",INDEX(FP!D:D,Doklady!B$2+(ROW()-53)),"")</f>
        <v/>
      </c>
      <c r="D91" s="103" t="str">
        <f>IF(A91&lt;&gt;"",Doklady!I39-Doklady!J39,"")</f>
        <v/>
      </c>
      <c r="E91" s="103" t="str">
        <f>IF(A91&lt;&gt;"",MIN(D91,C91)*Doklady!C39/(1-Doklady!C39),"")</f>
        <v/>
      </c>
      <c r="F91" s="111" t="str">
        <f>IF(A91&lt;&gt;"",Doklady!J39,"")</f>
        <v/>
      </c>
      <c r="G91" s="103">
        <f t="shared" si="11"/>
        <v>0</v>
      </c>
      <c r="H91" s="111"/>
      <c r="I91" s="103">
        <f t="shared" si="12"/>
        <v>0</v>
      </c>
      <c r="J91" s="82" t="str">
        <f t="shared" si="13"/>
        <v/>
      </c>
      <c r="K91" s="82" t="str">
        <f>Doklady!F39</f>
        <v/>
      </c>
      <c r="L91" s="82" t="str">
        <f>IF(A91&lt;&gt;"",INDEX(FP!H:H,Doklady!B$2+(ROW()-52)),"")</f>
        <v/>
      </c>
      <c r="M91" s="82" t="str">
        <f t="shared" si="14"/>
        <v/>
      </c>
    </row>
    <row r="92" spans="1:13" ht="12" customHeight="1" x14ac:dyDescent="0.25">
      <c r="A92" s="125" t="str">
        <f>Doklady!D40</f>
        <v/>
      </c>
      <c r="B92" s="126" t="str">
        <f>Doklady!H40</f>
        <v/>
      </c>
      <c r="C92" s="103" t="str">
        <f>IF(A92&lt;&gt;"",INDEX(FP!D:D,Doklady!B$2+(ROW()-53)),"")</f>
        <v/>
      </c>
      <c r="D92" s="103" t="str">
        <f>IF(A92&lt;&gt;"",Doklady!I40-Doklady!J40,"")</f>
        <v/>
      </c>
      <c r="E92" s="103" t="str">
        <f>IF(A92&lt;&gt;"",MIN(D92,C92)*Doklady!C40/(1-Doklady!C40),"")</f>
        <v/>
      </c>
      <c r="F92" s="111" t="str">
        <f>IF(A92&lt;&gt;"",Doklady!J40,"")</f>
        <v/>
      </c>
      <c r="G92" s="103">
        <f t="shared" si="11"/>
        <v>0</v>
      </c>
      <c r="H92" s="111"/>
      <c r="I92" s="103">
        <f t="shared" si="12"/>
        <v>0</v>
      </c>
      <c r="J92" s="82" t="str">
        <f t="shared" si="13"/>
        <v/>
      </c>
      <c r="K92" s="82" t="str">
        <f>Doklady!F40</f>
        <v/>
      </c>
      <c r="L92" s="82" t="str">
        <f>IF(A92&lt;&gt;"",INDEX(FP!H:H,Doklady!B$2+(ROW()-52)),"")</f>
        <v/>
      </c>
      <c r="M92" s="82" t="str">
        <f t="shared" si="14"/>
        <v/>
      </c>
    </row>
    <row r="93" spans="1:13" ht="12" customHeight="1" x14ac:dyDescent="0.25">
      <c r="A93" s="125" t="str">
        <f>Doklady!D41</f>
        <v/>
      </c>
      <c r="B93" s="126" t="str">
        <f>Doklady!H41</f>
        <v/>
      </c>
      <c r="C93" s="103" t="str">
        <f>IF(A93&lt;&gt;"",INDEX(FP!D:D,Doklady!B$2+(ROW()-53)),"")</f>
        <v/>
      </c>
      <c r="D93" s="103" t="str">
        <f>IF(A93&lt;&gt;"",Doklady!I41-Doklady!J41,"")</f>
        <v/>
      </c>
      <c r="E93" s="103" t="str">
        <f>IF(A93&lt;&gt;"",MIN(D93,C93)*Doklady!C41/(1-Doklady!C41),"")</f>
        <v/>
      </c>
      <c r="F93" s="111" t="str">
        <f>IF(A93&lt;&gt;"",Doklady!J41,"")</f>
        <v/>
      </c>
      <c r="G93" s="103">
        <f t="shared" si="11"/>
        <v>0</v>
      </c>
      <c r="H93" s="111"/>
      <c r="I93" s="103">
        <f t="shared" si="12"/>
        <v>0</v>
      </c>
      <c r="J93" s="82" t="str">
        <f t="shared" si="13"/>
        <v/>
      </c>
      <c r="K93" s="82" t="str">
        <f>Doklady!F41</f>
        <v/>
      </c>
      <c r="L93" s="82" t="str">
        <f>IF(A93&lt;&gt;"",INDEX(FP!H:H,Doklady!B$2+(ROW()-52)),"")</f>
        <v/>
      </c>
      <c r="M93" s="82" t="str">
        <f t="shared" si="14"/>
        <v/>
      </c>
    </row>
    <row r="94" spans="1:13" ht="12" customHeight="1" x14ac:dyDescent="0.25">
      <c r="A94" s="125" t="str">
        <f>Doklady!D42</f>
        <v/>
      </c>
      <c r="B94" s="126" t="str">
        <f>Doklady!H42</f>
        <v/>
      </c>
      <c r="C94" s="103" t="str">
        <f>IF(A94&lt;&gt;"",INDEX(FP!D:D,Doklady!B$2+(ROW()-53)),"")</f>
        <v/>
      </c>
      <c r="D94" s="103" t="str">
        <f>IF(A94&lt;&gt;"",Doklady!I42-Doklady!J42,"")</f>
        <v/>
      </c>
      <c r="E94" s="103" t="str">
        <f>IF(A94&lt;&gt;"",MIN(D94,C94)*Doklady!C42/(1-Doklady!C42),"")</f>
        <v/>
      </c>
      <c r="F94" s="111" t="str">
        <f>IF(A94&lt;&gt;"",Doklady!J42,"")</f>
        <v/>
      </c>
      <c r="G94" s="103">
        <f t="shared" si="11"/>
        <v>0</v>
      </c>
      <c r="H94" s="111"/>
      <c r="I94" s="103">
        <f t="shared" si="12"/>
        <v>0</v>
      </c>
      <c r="J94" s="82" t="str">
        <f t="shared" si="13"/>
        <v/>
      </c>
      <c r="K94" s="82" t="str">
        <f>Doklady!F42</f>
        <v/>
      </c>
      <c r="L94" s="82" t="str">
        <f>IF(A94&lt;&gt;"",INDEX(FP!H:H,Doklady!B$2+(ROW()-52)),"")</f>
        <v/>
      </c>
      <c r="M94" s="82" t="str">
        <f t="shared" si="14"/>
        <v/>
      </c>
    </row>
    <row r="95" spans="1:13" ht="12" customHeight="1" x14ac:dyDescent="0.25">
      <c r="A95" s="125" t="str">
        <f>Doklady!D43</f>
        <v/>
      </c>
      <c r="B95" s="126" t="str">
        <f>Doklady!H43</f>
        <v/>
      </c>
      <c r="C95" s="103" t="str">
        <f>IF(A95&lt;&gt;"",INDEX(FP!D:D,Doklady!B$2+(ROW()-53)),"")</f>
        <v/>
      </c>
      <c r="D95" s="103" t="str">
        <f>IF(A95&lt;&gt;"",Doklady!I43-Doklady!J43,"")</f>
        <v/>
      </c>
      <c r="E95" s="103" t="str">
        <f>IF(A95&lt;&gt;"",MIN(D95,C95)*Doklady!C43/(1-Doklady!C43),"")</f>
        <v/>
      </c>
      <c r="F95" s="111" t="str">
        <f>IF(A95&lt;&gt;"",Doklady!J43,"")</f>
        <v/>
      </c>
      <c r="G95" s="103">
        <f t="shared" si="11"/>
        <v>0</v>
      </c>
      <c r="H95" s="111"/>
      <c r="I95" s="103">
        <f t="shared" si="12"/>
        <v>0</v>
      </c>
      <c r="J95" s="82" t="str">
        <f t="shared" si="13"/>
        <v/>
      </c>
      <c r="K95" s="82" t="str">
        <f>Doklady!F43</f>
        <v/>
      </c>
      <c r="L95" s="82" t="str">
        <f>IF(A95&lt;&gt;"",INDEX(FP!H:H,Doklady!B$2+(ROW()-52)),"")</f>
        <v/>
      </c>
      <c r="M95" s="82" t="str">
        <f t="shared" si="14"/>
        <v/>
      </c>
    </row>
    <row r="96" spans="1:13" ht="12" customHeight="1" x14ac:dyDescent="0.25">
      <c r="A96" s="125" t="str">
        <f>Doklady!D44</f>
        <v/>
      </c>
      <c r="B96" s="126" t="str">
        <f>Doklady!H44</f>
        <v/>
      </c>
      <c r="C96" s="103" t="str">
        <f>IF(A96&lt;&gt;"",INDEX(FP!D:D,Doklady!B$2+(ROW()-53)),"")</f>
        <v/>
      </c>
      <c r="D96" s="103" t="str">
        <f>IF(A96&lt;&gt;"",Doklady!I44-Doklady!J44,"")</f>
        <v/>
      </c>
      <c r="E96" s="103" t="str">
        <f>IF(A96&lt;&gt;"",MIN(D96,C96)*Doklady!C44/(1-Doklady!C44),"")</f>
        <v/>
      </c>
      <c r="F96" s="111" t="str">
        <f>IF(A96&lt;&gt;"",Doklady!J44,"")</f>
        <v/>
      </c>
      <c r="G96" s="103">
        <f t="shared" si="11"/>
        <v>0</v>
      </c>
      <c r="H96" s="111"/>
      <c r="I96" s="103">
        <f t="shared" si="12"/>
        <v>0</v>
      </c>
      <c r="J96" s="82" t="str">
        <f t="shared" si="13"/>
        <v/>
      </c>
      <c r="K96" s="82" t="str">
        <f>Doklady!F44</f>
        <v/>
      </c>
      <c r="L96" s="82" t="str">
        <f>IF(A96&lt;&gt;"",INDEX(FP!H:H,Doklady!B$2+(ROW()-52)),"")</f>
        <v/>
      </c>
      <c r="M96" s="82" t="str">
        <f t="shared" si="14"/>
        <v/>
      </c>
    </row>
    <row r="97" spans="1:13" ht="12" customHeight="1" x14ac:dyDescent="0.25">
      <c r="A97" s="125" t="str">
        <f>Doklady!D45</f>
        <v/>
      </c>
      <c r="B97" s="126" t="str">
        <f>Doklady!H45</f>
        <v/>
      </c>
      <c r="C97" s="103" t="str">
        <f>IF(A97&lt;&gt;"",INDEX(FP!D:D,Doklady!B$2+(ROW()-53)),"")</f>
        <v/>
      </c>
      <c r="D97" s="103" t="str">
        <f>IF(A97&lt;&gt;"",Doklady!I45-Doklady!J45,"")</f>
        <v/>
      </c>
      <c r="E97" s="103" t="str">
        <f>IF(A97&lt;&gt;"",MIN(D97,C97)*Doklady!C45/(1-Doklady!C45),"")</f>
        <v/>
      </c>
      <c r="F97" s="111" t="str">
        <f>IF(A97&lt;&gt;"",Doklady!J45,"")</f>
        <v/>
      </c>
      <c r="G97" s="103">
        <f t="shared" si="11"/>
        <v>0</v>
      </c>
      <c r="H97" s="111"/>
      <c r="I97" s="103">
        <f t="shared" si="12"/>
        <v>0</v>
      </c>
      <c r="J97" s="82" t="str">
        <f t="shared" si="13"/>
        <v/>
      </c>
      <c r="K97" s="82" t="str">
        <f>Doklady!F45</f>
        <v/>
      </c>
      <c r="L97" s="82" t="str">
        <f>IF(A97&lt;&gt;"",INDEX(FP!H:H,Doklady!B$2+(ROW()-52)),"")</f>
        <v/>
      </c>
      <c r="M97" s="82" t="str">
        <f t="shared" si="14"/>
        <v/>
      </c>
    </row>
    <row r="98" spans="1:13" ht="12" customHeight="1" x14ac:dyDescent="0.25">
      <c r="A98" s="125" t="str">
        <f>Doklady!D46</f>
        <v/>
      </c>
      <c r="B98" s="126" t="str">
        <f>Doklady!H46</f>
        <v/>
      </c>
      <c r="C98" s="103" t="str">
        <f>IF(A98&lt;&gt;"",INDEX(FP!D:D,Doklady!B$2+(ROW()-53)),"")</f>
        <v/>
      </c>
      <c r="D98" s="103" t="str">
        <f>IF(A98&lt;&gt;"",Doklady!I46-Doklady!J46,"")</f>
        <v/>
      </c>
      <c r="E98" s="103" t="str">
        <f>IF(A98&lt;&gt;"",MIN(D98,C98)*Doklady!C46/(1-Doklady!C46),"")</f>
        <v/>
      </c>
      <c r="F98" s="111" t="str">
        <f>IF(A98&lt;&gt;"",Doklady!J46,"")</f>
        <v/>
      </c>
      <c r="G98" s="103">
        <f t="shared" si="11"/>
        <v>0</v>
      </c>
      <c r="H98" s="111"/>
      <c r="I98" s="103">
        <f t="shared" si="12"/>
        <v>0</v>
      </c>
      <c r="J98" s="82" t="str">
        <f t="shared" si="13"/>
        <v/>
      </c>
      <c r="K98" s="82" t="str">
        <f>Doklady!F46</f>
        <v/>
      </c>
      <c r="L98" s="82" t="str">
        <f>IF(A98&lt;&gt;"",INDEX(FP!H:H,Doklady!B$2+(ROW()-52)),"")</f>
        <v/>
      </c>
      <c r="M98" s="82" t="str">
        <f t="shared" si="14"/>
        <v/>
      </c>
    </row>
    <row r="99" spans="1:13" ht="12" customHeight="1" x14ac:dyDescent="0.25">
      <c r="A99" s="125" t="str">
        <f>Doklady!D47</f>
        <v/>
      </c>
      <c r="B99" s="126" t="str">
        <f>Doklady!H47</f>
        <v/>
      </c>
      <c r="C99" s="103" t="str">
        <f>IF(A99&lt;&gt;"",INDEX(FP!D:D,Doklady!B$2+(ROW()-53)),"")</f>
        <v/>
      </c>
      <c r="D99" s="103" t="str">
        <f>IF(A99&lt;&gt;"",Doklady!I47-Doklady!J47,"")</f>
        <v/>
      </c>
      <c r="E99" s="103" t="str">
        <f>IF(A99&lt;&gt;"",MIN(D99,C99)*Doklady!C47/(1-Doklady!C47),"")</f>
        <v/>
      </c>
      <c r="F99" s="111" t="str">
        <f>IF(A99&lt;&gt;"",Doklady!J47,"")</f>
        <v/>
      </c>
      <c r="G99" s="103">
        <f t="shared" si="11"/>
        <v>0</v>
      </c>
      <c r="H99" s="111"/>
      <c r="I99" s="103">
        <f t="shared" si="12"/>
        <v>0</v>
      </c>
      <c r="J99" s="82" t="str">
        <f t="shared" si="13"/>
        <v/>
      </c>
      <c r="K99" s="82" t="str">
        <f>Doklady!F47</f>
        <v/>
      </c>
      <c r="L99" s="82" t="str">
        <f>IF(A99&lt;&gt;"",INDEX(FP!H:H,Doklady!B$2+(ROW()-52)),"")</f>
        <v/>
      </c>
      <c r="M99" s="82" t="str">
        <f t="shared" si="14"/>
        <v/>
      </c>
    </row>
    <row r="100" spans="1:13" ht="12" customHeight="1" x14ac:dyDescent="0.25">
      <c r="A100" s="125" t="str">
        <f>Doklady!D48</f>
        <v/>
      </c>
      <c r="B100" s="126" t="str">
        <f>Doklady!H48</f>
        <v/>
      </c>
      <c r="C100" s="103" t="str">
        <f>IF(A100&lt;&gt;"",INDEX(FP!D:D,Doklady!B$2+(ROW()-53)),"")</f>
        <v/>
      </c>
      <c r="D100" s="103" t="str">
        <f>IF(A100&lt;&gt;"",Doklady!I48-Doklady!J48,"")</f>
        <v/>
      </c>
      <c r="E100" s="103" t="str">
        <f>IF(A100&lt;&gt;"",MIN(D100,C100)*Doklady!C48/(1-Doklady!C48),"")</f>
        <v/>
      </c>
      <c r="F100" s="111" t="str">
        <f>IF(A100&lt;&gt;"",Doklady!J48,"")</f>
        <v/>
      </c>
      <c r="G100" s="103">
        <f t="shared" ref="G100:G128" si="15">+IFERROR(HLOOKUP(IF(RIGHT(B100,15)="bežné transfery",LEFT(B100,LEN(B100)-18),0),$J$40:$K$42,3,0),MIN(C100,D100))</f>
        <v>0</v>
      </c>
      <c r="H100" s="111"/>
      <c r="I100" s="103">
        <f t="shared" ref="I100:I128" si="16">IF(A100&lt;&gt;"",MAX(IF(G100&lt;C100,C100-G100,0)+IF(F100&lt;E100,E100-F100,0),0),0)</f>
        <v>0</v>
      </c>
      <c r="J100" s="82" t="str">
        <f t="shared" ref="J100:J130" si="17">IF(D100&gt;C100,"Vyúčtované prostriedky nemôžu byť väčšie ako poskytnuté. Opravte v hárku ""Doklady""","")</f>
        <v/>
      </c>
      <c r="K100" s="82" t="str">
        <f>Doklady!F48</f>
        <v/>
      </c>
      <c r="L100" s="82" t="str">
        <f>IF(A100&lt;&gt;"",INDEX(FP!H:H,Doklady!B$2+(ROW()-52)),"")</f>
        <v/>
      </c>
      <c r="M100" s="82" t="str">
        <f t="shared" ref="M100:M129" si="18">K100&amp;L100</f>
        <v/>
      </c>
    </row>
    <row r="101" spans="1:13" ht="12" customHeight="1" x14ac:dyDescent="0.25">
      <c r="A101" s="125" t="str">
        <f>Doklady!D49</f>
        <v/>
      </c>
      <c r="B101" s="126" t="str">
        <f>Doklady!H49</f>
        <v/>
      </c>
      <c r="C101" s="103" t="str">
        <f>IF(A101&lt;&gt;"",INDEX(FP!D:D,Doklady!B$2+(ROW()-53)),"")</f>
        <v/>
      </c>
      <c r="D101" s="103" t="str">
        <f>IF(A101&lt;&gt;"",Doklady!I49-Doklady!J49,"")</f>
        <v/>
      </c>
      <c r="E101" s="103" t="str">
        <f>IF(A101&lt;&gt;"",MIN(D101,C101)*Doklady!C49/(1-Doklady!C49),"")</f>
        <v/>
      </c>
      <c r="F101" s="111" t="str">
        <f>IF(A101&lt;&gt;"",Doklady!J49,"")</f>
        <v/>
      </c>
      <c r="G101" s="103">
        <f t="shared" si="15"/>
        <v>0</v>
      </c>
      <c r="H101" s="111"/>
      <c r="I101" s="103">
        <f t="shared" si="16"/>
        <v>0</v>
      </c>
      <c r="J101" s="82" t="str">
        <f t="shared" si="17"/>
        <v/>
      </c>
      <c r="K101" s="82" t="str">
        <f>Doklady!F49</f>
        <v/>
      </c>
      <c r="L101" s="82" t="str">
        <f>IF(A101&lt;&gt;"",INDEX(FP!H:H,Doklady!B$2+(ROW()-52)),"")</f>
        <v/>
      </c>
      <c r="M101" s="82" t="str">
        <f t="shared" si="18"/>
        <v/>
      </c>
    </row>
    <row r="102" spans="1:13" ht="12" customHeight="1" x14ac:dyDescent="0.25">
      <c r="A102" s="125" t="str">
        <f>Doklady!D50</f>
        <v/>
      </c>
      <c r="B102" s="126" t="str">
        <f>Doklady!H50</f>
        <v/>
      </c>
      <c r="C102" s="103" t="str">
        <f>IF(A102&lt;&gt;"",INDEX(FP!D:D,Doklady!B$2+(ROW()-53)),"")</f>
        <v/>
      </c>
      <c r="D102" s="103" t="str">
        <f>IF(A102&lt;&gt;"",Doklady!I50-Doklady!J50,"")</f>
        <v/>
      </c>
      <c r="E102" s="103" t="str">
        <f>IF(A102&lt;&gt;"",MIN(D102,C102)*Doklady!C50/(1-Doklady!C50),"")</f>
        <v/>
      </c>
      <c r="F102" s="111" t="str">
        <f>IF(A102&lt;&gt;"",Doklady!J50,"")</f>
        <v/>
      </c>
      <c r="G102" s="103">
        <f t="shared" si="15"/>
        <v>0</v>
      </c>
      <c r="H102" s="111"/>
      <c r="I102" s="103">
        <f t="shared" si="16"/>
        <v>0</v>
      </c>
      <c r="J102" s="82" t="str">
        <f t="shared" si="17"/>
        <v/>
      </c>
      <c r="K102" s="82" t="str">
        <f>Doklady!F50</f>
        <v/>
      </c>
      <c r="L102" s="82" t="str">
        <f>IF(A102&lt;&gt;"",INDEX(FP!H:H,Doklady!B$2+(ROW()-52)),"")</f>
        <v/>
      </c>
      <c r="M102" s="82" t="str">
        <f t="shared" si="18"/>
        <v/>
      </c>
    </row>
    <row r="103" spans="1:13" ht="12" hidden="1" customHeight="1" x14ac:dyDescent="0.25">
      <c r="A103" s="125" t="str">
        <f>Doklady!D51</f>
        <v/>
      </c>
      <c r="B103" s="126" t="str">
        <f>Doklady!H51</f>
        <v/>
      </c>
      <c r="C103" s="103" t="str">
        <f>IF(A103&lt;&gt;"",INDEX(FP!D:D,Doklady!B$2+(ROW()-53)),"")</f>
        <v/>
      </c>
      <c r="D103" s="103" t="str">
        <f>IF(A103&lt;&gt;"",Doklady!I51-Doklady!J51,"")</f>
        <v/>
      </c>
      <c r="E103" s="103" t="str">
        <f>IF(A103&lt;&gt;"",MIN(D103,C103)*Doklady!C51/(1-Doklady!C51),"")</f>
        <v/>
      </c>
      <c r="F103" s="111" t="str">
        <f>IF(A103&lt;&gt;"",Doklady!J51,"")</f>
        <v/>
      </c>
      <c r="G103" s="103">
        <f t="shared" si="15"/>
        <v>0</v>
      </c>
      <c r="H103" s="111"/>
      <c r="I103" s="103">
        <f t="shared" si="16"/>
        <v>0</v>
      </c>
      <c r="J103" s="82" t="str">
        <f t="shared" si="17"/>
        <v/>
      </c>
      <c r="K103" s="82" t="str">
        <f>Doklady!F51</f>
        <v/>
      </c>
      <c r="L103" s="82" t="str">
        <f>IF(A103&lt;&gt;"",INDEX(FP!H:H,Doklady!B$2+(ROW()-52)),"")</f>
        <v/>
      </c>
      <c r="M103" s="82" t="str">
        <f t="shared" si="18"/>
        <v/>
      </c>
    </row>
    <row r="104" spans="1:13" ht="12" hidden="1" customHeight="1" x14ac:dyDescent="0.25">
      <c r="A104" s="125" t="str">
        <f>Doklady!D52</f>
        <v/>
      </c>
      <c r="B104" s="126" t="str">
        <f>Doklady!H52</f>
        <v/>
      </c>
      <c r="C104" s="103" t="str">
        <f>IF(A104&lt;&gt;"",INDEX(FP!D:D,Doklady!B$2+(ROW()-53)),"")</f>
        <v/>
      </c>
      <c r="D104" s="103" t="str">
        <f>IF(A104&lt;&gt;"",Doklady!I52-Doklady!J52,"")</f>
        <v/>
      </c>
      <c r="E104" s="103" t="str">
        <f>IF(A104&lt;&gt;"",MIN(D104,C104)*Doklady!C52/(1-Doklady!C52),"")</f>
        <v/>
      </c>
      <c r="F104" s="111" t="str">
        <f>IF(A104&lt;&gt;"",Doklady!J52,"")</f>
        <v/>
      </c>
      <c r="G104" s="103">
        <f t="shared" si="15"/>
        <v>0</v>
      </c>
      <c r="H104" s="111"/>
      <c r="I104" s="103">
        <f t="shared" si="16"/>
        <v>0</v>
      </c>
      <c r="J104" s="82" t="str">
        <f t="shared" si="17"/>
        <v/>
      </c>
      <c r="K104" s="82" t="str">
        <f>Doklady!F52</f>
        <v/>
      </c>
      <c r="L104" s="82" t="str">
        <f>IF(A104&lt;&gt;"",INDEX(FP!H:H,Doklady!B$2+(ROW()-52)),"")</f>
        <v/>
      </c>
      <c r="M104" s="82" t="str">
        <f t="shared" si="18"/>
        <v/>
      </c>
    </row>
    <row r="105" spans="1:13" ht="12" hidden="1" customHeight="1" x14ac:dyDescent="0.25">
      <c r="A105" s="125" t="str">
        <f>Doklady!D53</f>
        <v/>
      </c>
      <c r="B105" s="126" t="str">
        <f>Doklady!H53</f>
        <v/>
      </c>
      <c r="C105" s="103" t="str">
        <f>IF(A105&lt;&gt;"",INDEX(FP!D:D,Doklady!B$2+(ROW()-53)),"")</f>
        <v/>
      </c>
      <c r="D105" s="103" t="str">
        <f>IF(A105&lt;&gt;"",Doklady!I53-Doklady!J53,"")</f>
        <v/>
      </c>
      <c r="E105" s="103" t="str">
        <f>IF(A105&lt;&gt;"",MIN(D105,C105)*Doklady!C53/(1-Doklady!C53),"")</f>
        <v/>
      </c>
      <c r="F105" s="111" t="str">
        <f>IF(A105&lt;&gt;"",Doklady!J53,"")</f>
        <v/>
      </c>
      <c r="G105" s="103">
        <f t="shared" si="15"/>
        <v>0</v>
      </c>
      <c r="H105" s="111"/>
      <c r="I105" s="103">
        <f t="shared" si="16"/>
        <v>0</v>
      </c>
      <c r="J105" s="82" t="str">
        <f t="shared" si="17"/>
        <v/>
      </c>
      <c r="K105" s="82" t="str">
        <f>Doklady!F53</f>
        <v/>
      </c>
      <c r="L105" s="82" t="str">
        <f>IF(A105&lt;&gt;"",INDEX(FP!H:H,Doklady!B$2+(ROW()-52)),"")</f>
        <v/>
      </c>
      <c r="M105" s="82" t="str">
        <f t="shared" si="18"/>
        <v/>
      </c>
    </row>
    <row r="106" spans="1:13" ht="12" hidden="1" customHeight="1" x14ac:dyDescent="0.25">
      <c r="A106" s="125" t="str">
        <f>Doklady!D54</f>
        <v/>
      </c>
      <c r="B106" s="126" t="str">
        <f>Doklady!H54</f>
        <v/>
      </c>
      <c r="C106" s="103" t="str">
        <f>IF(A106&lt;&gt;"",INDEX(FP!D:D,Doklady!B$2+(ROW()-53)),"")</f>
        <v/>
      </c>
      <c r="D106" s="103" t="str">
        <f>IF(A106&lt;&gt;"",Doklady!I54-Doklady!J54,"")</f>
        <v/>
      </c>
      <c r="E106" s="103" t="str">
        <f>IF(A106&lt;&gt;"",MIN(D106,C106)*Doklady!C54/(1-Doklady!C54),"")</f>
        <v/>
      </c>
      <c r="F106" s="111" t="str">
        <f>IF(A106&lt;&gt;"",Doklady!J54,"")</f>
        <v/>
      </c>
      <c r="G106" s="103">
        <f t="shared" si="15"/>
        <v>0</v>
      </c>
      <c r="H106" s="111"/>
      <c r="I106" s="103">
        <f t="shared" si="16"/>
        <v>0</v>
      </c>
      <c r="J106" s="82" t="str">
        <f t="shared" si="17"/>
        <v/>
      </c>
      <c r="K106" s="82" t="str">
        <f>Doklady!F54</f>
        <v/>
      </c>
      <c r="L106" s="82" t="str">
        <f>IF(A106&lt;&gt;"",INDEX(FP!H:H,Doklady!B$2+(ROW()-52)),"")</f>
        <v/>
      </c>
      <c r="M106" s="82" t="str">
        <f t="shared" si="18"/>
        <v/>
      </c>
    </row>
    <row r="107" spans="1:13" ht="12" hidden="1" customHeight="1" x14ac:dyDescent="0.25">
      <c r="A107" s="125" t="str">
        <f>Doklady!D55</f>
        <v/>
      </c>
      <c r="B107" s="126" t="str">
        <f>Doklady!H55</f>
        <v/>
      </c>
      <c r="C107" s="103" t="str">
        <f>IF(A107&lt;&gt;"",INDEX(FP!D:D,Doklady!B$2+(ROW()-53)),"")</f>
        <v/>
      </c>
      <c r="D107" s="103" t="str">
        <f>IF(A107&lt;&gt;"",Doklady!I55-Doklady!J55,"")</f>
        <v/>
      </c>
      <c r="E107" s="103" t="str">
        <f>IF(A107&lt;&gt;"",MIN(D107,C107)*Doklady!C55/(1-Doklady!C55),"")</f>
        <v/>
      </c>
      <c r="F107" s="111" t="str">
        <f>IF(A107&lt;&gt;"",Doklady!J55,"")</f>
        <v/>
      </c>
      <c r="G107" s="103">
        <f t="shared" si="15"/>
        <v>0</v>
      </c>
      <c r="H107" s="111"/>
      <c r="I107" s="103">
        <f t="shared" si="16"/>
        <v>0</v>
      </c>
      <c r="J107" s="82" t="str">
        <f t="shared" si="17"/>
        <v/>
      </c>
      <c r="K107" s="82" t="str">
        <f>Doklady!F55</f>
        <v/>
      </c>
      <c r="L107" s="82" t="str">
        <f>IF(A107&lt;&gt;"",INDEX(FP!H:H,Doklady!B$2+(ROW()-52)),"")</f>
        <v/>
      </c>
      <c r="M107" s="82" t="str">
        <f t="shared" si="18"/>
        <v/>
      </c>
    </row>
    <row r="108" spans="1:13" ht="12" hidden="1" customHeight="1" x14ac:dyDescent="0.25">
      <c r="A108" s="125" t="str">
        <f>Doklady!D56</f>
        <v/>
      </c>
      <c r="B108" s="126" t="str">
        <f>Doklady!H56</f>
        <v/>
      </c>
      <c r="C108" s="103" t="str">
        <f>IF(A108&lt;&gt;"",INDEX(FP!D:D,Doklady!B$2+(ROW()-53)),"")</f>
        <v/>
      </c>
      <c r="D108" s="103" t="str">
        <f>IF(A108&lt;&gt;"",Doklady!I56-Doklady!J56,"")</f>
        <v/>
      </c>
      <c r="E108" s="103" t="str">
        <f>IF(A108&lt;&gt;"",MIN(D108,C108)*Doklady!C56/(1-Doklady!C56),"")</f>
        <v/>
      </c>
      <c r="F108" s="111" t="str">
        <f>IF(A108&lt;&gt;"",Doklady!J56,"")</f>
        <v/>
      </c>
      <c r="G108" s="103">
        <f t="shared" si="15"/>
        <v>0</v>
      </c>
      <c r="H108" s="111"/>
      <c r="I108" s="103">
        <f t="shared" si="16"/>
        <v>0</v>
      </c>
      <c r="J108" s="82" t="str">
        <f t="shared" si="17"/>
        <v/>
      </c>
      <c r="K108" s="82" t="str">
        <f>Doklady!F56</f>
        <v/>
      </c>
      <c r="L108" s="82" t="str">
        <f>IF(A108&lt;&gt;"",INDEX(FP!H:H,Doklady!B$2+(ROW()-52)),"")</f>
        <v/>
      </c>
      <c r="M108" s="82" t="str">
        <f t="shared" si="18"/>
        <v/>
      </c>
    </row>
    <row r="109" spans="1:13" ht="12" hidden="1" customHeight="1" x14ac:dyDescent="0.25">
      <c r="A109" s="125" t="str">
        <f>Doklady!D57</f>
        <v/>
      </c>
      <c r="B109" s="126" t="str">
        <f>Doklady!H57</f>
        <v/>
      </c>
      <c r="C109" s="103" t="str">
        <f>IF(A109&lt;&gt;"",INDEX(FP!D:D,Doklady!B$2+(ROW()-53)),"")</f>
        <v/>
      </c>
      <c r="D109" s="103" t="str">
        <f>IF(A109&lt;&gt;"",Doklady!I57-Doklady!J57,"")</f>
        <v/>
      </c>
      <c r="E109" s="103" t="str">
        <f>IF(A109&lt;&gt;"",MIN(D109,C109)*Doklady!C57/(1-Doklady!C57),"")</f>
        <v/>
      </c>
      <c r="F109" s="111" t="str">
        <f>IF(A109&lt;&gt;"",Doklady!J57,"")</f>
        <v/>
      </c>
      <c r="G109" s="103">
        <f t="shared" si="15"/>
        <v>0</v>
      </c>
      <c r="H109" s="111"/>
      <c r="I109" s="103">
        <f t="shared" si="16"/>
        <v>0</v>
      </c>
      <c r="J109" s="82" t="str">
        <f t="shared" si="17"/>
        <v/>
      </c>
      <c r="K109" s="82" t="str">
        <f>Doklady!F57</f>
        <v/>
      </c>
      <c r="L109" s="82" t="str">
        <f>IF(A109&lt;&gt;"",INDEX(FP!H:H,Doklady!B$2+(ROW()-52)),"")</f>
        <v/>
      </c>
      <c r="M109" s="82" t="str">
        <f t="shared" si="18"/>
        <v/>
      </c>
    </row>
    <row r="110" spans="1:13" ht="12" hidden="1" customHeight="1" x14ac:dyDescent="0.25">
      <c r="A110" s="125" t="str">
        <f>Doklady!D58</f>
        <v/>
      </c>
      <c r="B110" s="126" t="str">
        <f>Doklady!H58</f>
        <v/>
      </c>
      <c r="C110" s="103" t="str">
        <f>IF(A110&lt;&gt;"",INDEX(FP!D:D,Doklady!B$2+(ROW()-53)),"")</f>
        <v/>
      </c>
      <c r="D110" s="103" t="str">
        <f>IF(A110&lt;&gt;"",Doklady!I58-Doklady!J58,"")</f>
        <v/>
      </c>
      <c r="E110" s="103" t="str">
        <f>IF(A110&lt;&gt;"",MIN(D110,C110)*Doklady!C58/(1-Doklady!C58),"")</f>
        <v/>
      </c>
      <c r="F110" s="111" t="str">
        <f>IF(A110&lt;&gt;"",Doklady!J58,"")</f>
        <v/>
      </c>
      <c r="G110" s="103">
        <f t="shared" si="15"/>
        <v>0</v>
      </c>
      <c r="H110" s="111"/>
      <c r="I110" s="103">
        <f t="shared" si="16"/>
        <v>0</v>
      </c>
      <c r="J110" s="82" t="str">
        <f t="shared" si="17"/>
        <v/>
      </c>
      <c r="K110" s="82" t="str">
        <f>Doklady!F58</f>
        <v/>
      </c>
      <c r="L110" s="82" t="str">
        <f>IF(A110&lt;&gt;"",INDEX(FP!H:H,Doklady!B$2+(ROW()-52)),"")</f>
        <v/>
      </c>
      <c r="M110" s="82" t="str">
        <f t="shared" si="18"/>
        <v/>
      </c>
    </row>
    <row r="111" spans="1:13" ht="12" hidden="1" customHeight="1" x14ac:dyDescent="0.25">
      <c r="A111" s="125" t="str">
        <f>Doklady!D59</f>
        <v/>
      </c>
      <c r="B111" s="126" t="str">
        <f>Doklady!H59</f>
        <v/>
      </c>
      <c r="C111" s="103" t="str">
        <f>IF(A111&lt;&gt;"",INDEX(FP!D:D,Doklady!B$2+(ROW()-53)),"")</f>
        <v/>
      </c>
      <c r="D111" s="103" t="str">
        <f>IF(A111&lt;&gt;"",Doklady!I59-Doklady!J59,"")</f>
        <v/>
      </c>
      <c r="E111" s="103" t="str">
        <f>IF(A111&lt;&gt;"",MIN(D111,C111)*Doklady!C59/(1-Doklady!C59),"")</f>
        <v/>
      </c>
      <c r="F111" s="111" t="str">
        <f>IF(A111&lt;&gt;"",Doklady!J59,"")</f>
        <v/>
      </c>
      <c r="G111" s="103">
        <f t="shared" si="15"/>
        <v>0</v>
      </c>
      <c r="H111" s="111"/>
      <c r="I111" s="103">
        <f t="shared" si="16"/>
        <v>0</v>
      </c>
      <c r="J111" s="82" t="str">
        <f t="shared" si="17"/>
        <v/>
      </c>
      <c r="K111" s="82" t="str">
        <f>Doklady!F59</f>
        <v/>
      </c>
      <c r="L111" s="82" t="str">
        <f>IF(A111&lt;&gt;"",INDEX(FP!H:H,Doklady!B$2+(ROW()-52)),"")</f>
        <v/>
      </c>
      <c r="M111" s="82" t="str">
        <f t="shared" si="18"/>
        <v/>
      </c>
    </row>
    <row r="112" spans="1:13" ht="12" hidden="1" customHeight="1" x14ac:dyDescent="0.25">
      <c r="A112" s="125" t="str">
        <f>Doklady!D60</f>
        <v/>
      </c>
      <c r="B112" s="126" t="str">
        <f>Doklady!H60</f>
        <v/>
      </c>
      <c r="C112" s="103" t="str">
        <f>IF(A112&lt;&gt;"",INDEX(FP!D:D,Doklady!B$2+(ROW()-53)),"")</f>
        <v/>
      </c>
      <c r="D112" s="103" t="str">
        <f>IF(A112&lt;&gt;"",Doklady!I60-Doklady!J60,"")</f>
        <v/>
      </c>
      <c r="E112" s="103" t="str">
        <f>IF(A112&lt;&gt;"",MIN(D112,C112)*Doklady!C60/(1-Doklady!C60),"")</f>
        <v/>
      </c>
      <c r="F112" s="111" t="str">
        <f>IF(A112&lt;&gt;"",Doklady!J60,"")</f>
        <v/>
      </c>
      <c r="G112" s="103">
        <f t="shared" si="15"/>
        <v>0</v>
      </c>
      <c r="H112" s="111"/>
      <c r="I112" s="103">
        <f t="shared" si="16"/>
        <v>0</v>
      </c>
      <c r="J112" s="82" t="str">
        <f t="shared" si="17"/>
        <v/>
      </c>
      <c r="K112" s="82" t="str">
        <f>Doklady!F60</f>
        <v/>
      </c>
      <c r="L112" s="82" t="str">
        <f>IF(A112&lt;&gt;"",INDEX(FP!H:H,Doklady!B$2+(ROW()-52)),"")</f>
        <v/>
      </c>
      <c r="M112" s="82" t="str">
        <f t="shared" si="18"/>
        <v/>
      </c>
    </row>
    <row r="113" spans="1:13" ht="12" hidden="1" customHeight="1" x14ac:dyDescent="0.25">
      <c r="A113" s="125" t="str">
        <f>Doklady!D61</f>
        <v/>
      </c>
      <c r="B113" s="126" t="str">
        <f>Doklady!H61</f>
        <v/>
      </c>
      <c r="C113" s="103" t="str">
        <f>IF(A113&lt;&gt;"",INDEX(FP!D:D,Doklady!B$2+(ROW()-53)),"")</f>
        <v/>
      </c>
      <c r="D113" s="103" t="str">
        <f>IF(A113&lt;&gt;"",Doklady!I61-Doklady!J61,"")</f>
        <v/>
      </c>
      <c r="E113" s="103" t="str">
        <f>IF(A113&lt;&gt;"",MIN(D113,C113)*Doklady!C61/(1-Doklady!C61),"")</f>
        <v/>
      </c>
      <c r="F113" s="111" t="str">
        <f>IF(A113&lt;&gt;"",Doklady!J61,"")</f>
        <v/>
      </c>
      <c r="G113" s="103">
        <f t="shared" si="15"/>
        <v>0</v>
      </c>
      <c r="H113" s="111"/>
      <c r="I113" s="103">
        <f t="shared" si="16"/>
        <v>0</v>
      </c>
      <c r="J113" s="82" t="str">
        <f t="shared" si="17"/>
        <v/>
      </c>
      <c r="K113" s="82" t="str">
        <f>Doklady!F61</f>
        <v/>
      </c>
      <c r="L113" s="82" t="str">
        <f>IF(A113&lt;&gt;"",INDEX(FP!H:H,Doklady!B$2+(ROW()-52)),"")</f>
        <v/>
      </c>
      <c r="M113" s="82" t="str">
        <f t="shared" si="18"/>
        <v/>
      </c>
    </row>
    <row r="114" spans="1:13" ht="12" hidden="1" customHeight="1" x14ac:dyDescent="0.25">
      <c r="A114" s="125" t="str">
        <f>Doklady!D62</f>
        <v/>
      </c>
      <c r="B114" s="126" t="str">
        <f>Doklady!H62</f>
        <v/>
      </c>
      <c r="C114" s="103" t="str">
        <f>IF(A114&lt;&gt;"",INDEX(FP!D:D,Doklady!B$2+(ROW()-53)),"")</f>
        <v/>
      </c>
      <c r="D114" s="103" t="str">
        <f>IF(A114&lt;&gt;"",Doklady!I62-Doklady!J62,"")</f>
        <v/>
      </c>
      <c r="E114" s="103" t="str">
        <f>IF(A114&lt;&gt;"",MIN(D114,C114)*Doklady!C62/(1-Doklady!C62),"")</f>
        <v/>
      </c>
      <c r="F114" s="111" t="str">
        <f>IF(A114&lt;&gt;"",Doklady!J62,"")</f>
        <v/>
      </c>
      <c r="G114" s="103">
        <f t="shared" si="15"/>
        <v>0</v>
      </c>
      <c r="H114" s="111"/>
      <c r="I114" s="103">
        <f t="shared" si="16"/>
        <v>0</v>
      </c>
      <c r="J114" s="82" t="str">
        <f t="shared" si="17"/>
        <v/>
      </c>
      <c r="K114" s="82" t="str">
        <f>Doklady!F62</f>
        <v/>
      </c>
      <c r="L114" s="82" t="str">
        <f>IF(A114&lt;&gt;"",INDEX(FP!H:H,Doklady!B$2+(ROW()-52)),"")</f>
        <v/>
      </c>
      <c r="M114" s="82" t="str">
        <f t="shared" si="18"/>
        <v/>
      </c>
    </row>
    <row r="115" spans="1:13" ht="12" hidden="1" customHeight="1" x14ac:dyDescent="0.25">
      <c r="A115" s="125" t="str">
        <f>Doklady!D63</f>
        <v/>
      </c>
      <c r="B115" s="126" t="str">
        <f>Doklady!H63</f>
        <v/>
      </c>
      <c r="C115" s="103" t="str">
        <f>IF(A115&lt;&gt;"",INDEX(FP!D:D,Doklady!B$2+(ROW()-53)),"")</f>
        <v/>
      </c>
      <c r="D115" s="103" t="str">
        <f>IF(A115&lt;&gt;"",Doklady!I63-Doklady!J63,"")</f>
        <v/>
      </c>
      <c r="E115" s="103" t="str">
        <f>IF(A115&lt;&gt;"",MIN(D115,C115)*Doklady!C63/(1-Doklady!C63),"")</f>
        <v/>
      </c>
      <c r="F115" s="111" t="str">
        <f>IF(A115&lt;&gt;"",Doklady!J63,"")</f>
        <v/>
      </c>
      <c r="G115" s="103">
        <f t="shared" si="15"/>
        <v>0</v>
      </c>
      <c r="H115" s="111"/>
      <c r="I115" s="103">
        <f t="shared" si="16"/>
        <v>0</v>
      </c>
      <c r="J115" s="82" t="str">
        <f t="shared" si="17"/>
        <v/>
      </c>
      <c r="K115" s="82" t="str">
        <f>Doklady!F63</f>
        <v/>
      </c>
      <c r="L115" s="82" t="str">
        <f>IF(A115&lt;&gt;"",INDEX(FP!H:H,Doklady!B$2+(ROW()-52)),"")</f>
        <v/>
      </c>
      <c r="M115" s="82" t="str">
        <f t="shared" si="18"/>
        <v/>
      </c>
    </row>
    <row r="116" spans="1:13" ht="12" hidden="1" customHeight="1" x14ac:dyDescent="0.25">
      <c r="A116" s="125" t="str">
        <f>Doklady!D64</f>
        <v/>
      </c>
      <c r="B116" s="126" t="str">
        <f>Doklady!H64</f>
        <v/>
      </c>
      <c r="C116" s="103" t="str">
        <f>IF(A116&lt;&gt;"",INDEX(FP!D:D,Doklady!B$2+(ROW()-53)),"")</f>
        <v/>
      </c>
      <c r="D116" s="103" t="str">
        <f>IF(A116&lt;&gt;"",Doklady!I64-Doklady!J64,"")</f>
        <v/>
      </c>
      <c r="E116" s="103" t="str">
        <f>IF(A116&lt;&gt;"",MIN(D116,C116)*Doklady!C64/(1-Doklady!C64),"")</f>
        <v/>
      </c>
      <c r="F116" s="111" t="str">
        <f>IF(A116&lt;&gt;"",Doklady!J64,"")</f>
        <v/>
      </c>
      <c r="G116" s="103">
        <f t="shared" si="15"/>
        <v>0</v>
      </c>
      <c r="H116" s="111"/>
      <c r="I116" s="103">
        <f t="shared" si="16"/>
        <v>0</v>
      </c>
      <c r="J116" s="82" t="str">
        <f t="shared" si="17"/>
        <v/>
      </c>
      <c r="K116" s="82" t="str">
        <f>Doklady!F64</f>
        <v/>
      </c>
      <c r="L116" s="82" t="str">
        <f>IF(A116&lt;&gt;"",INDEX(FP!H:H,Doklady!B$2+(ROW()-52)),"")</f>
        <v/>
      </c>
      <c r="M116" s="82" t="str">
        <f t="shared" si="18"/>
        <v/>
      </c>
    </row>
    <row r="117" spans="1:13" ht="12" hidden="1" customHeight="1" x14ac:dyDescent="0.25">
      <c r="A117" s="125" t="str">
        <f>Doklady!D65</f>
        <v/>
      </c>
      <c r="B117" s="126" t="str">
        <f>Doklady!H65</f>
        <v/>
      </c>
      <c r="C117" s="103" t="str">
        <f>IF(A117&lt;&gt;"",INDEX(FP!D:D,Doklady!B$2+(ROW()-53)),"")</f>
        <v/>
      </c>
      <c r="D117" s="103" t="str">
        <f>IF(A117&lt;&gt;"",Doklady!I65-Doklady!J65,"")</f>
        <v/>
      </c>
      <c r="E117" s="103" t="str">
        <f>IF(A117&lt;&gt;"",MIN(D117,C117)*Doklady!C65/(1-Doklady!C65),"")</f>
        <v/>
      </c>
      <c r="F117" s="111" t="str">
        <f>IF(A117&lt;&gt;"",Doklady!J65,"")</f>
        <v/>
      </c>
      <c r="G117" s="103">
        <f t="shared" si="15"/>
        <v>0</v>
      </c>
      <c r="H117" s="111"/>
      <c r="I117" s="103">
        <f t="shared" si="16"/>
        <v>0</v>
      </c>
      <c r="J117" s="82" t="str">
        <f t="shared" si="17"/>
        <v/>
      </c>
      <c r="K117" s="82" t="str">
        <f>Doklady!F65</f>
        <v/>
      </c>
      <c r="L117" s="82" t="str">
        <f>IF(A117&lt;&gt;"",INDEX(FP!H:H,Doklady!B$2+(ROW()-52)),"")</f>
        <v/>
      </c>
      <c r="M117" s="82" t="str">
        <f t="shared" si="18"/>
        <v/>
      </c>
    </row>
    <row r="118" spans="1:13" ht="12" hidden="1" customHeight="1" x14ac:dyDescent="0.25">
      <c r="A118" s="125" t="str">
        <f>Doklady!D66</f>
        <v/>
      </c>
      <c r="B118" s="126" t="str">
        <f>Doklady!H66</f>
        <v/>
      </c>
      <c r="C118" s="103" t="str">
        <f>IF(A118&lt;&gt;"",INDEX(FP!D:D,Doklady!B$2+(ROW()-53)),"")</f>
        <v/>
      </c>
      <c r="D118" s="103" t="str">
        <f>IF(A118&lt;&gt;"",Doklady!I66-Doklady!J66,"")</f>
        <v/>
      </c>
      <c r="E118" s="103" t="str">
        <f>IF(A118&lt;&gt;"",MIN(D118,C118)*Doklady!C66/(1-Doklady!C66),"")</f>
        <v/>
      </c>
      <c r="F118" s="111" t="str">
        <f>IF(A118&lt;&gt;"",Doklady!J66,"")</f>
        <v/>
      </c>
      <c r="G118" s="103">
        <f t="shared" si="15"/>
        <v>0</v>
      </c>
      <c r="H118" s="111"/>
      <c r="I118" s="103">
        <f t="shared" si="16"/>
        <v>0</v>
      </c>
      <c r="J118" s="82" t="str">
        <f t="shared" si="17"/>
        <v/>
      </c>
      <c r="K118" s="82" t="str">
        <f>Doklady!F66</f>
        <v/>
      </c>
      <c r="L118" s="82" t="str">
        <f>IF(A118&lt;&gt;"",INDEX(FP!H:H,Doklady!B$2+(ROW()-52)),"")</f>
        <v/>
      </c>
      <c r="M118" s="82" t="str">
        <f t="shared" si="18"/>
        <v/>
      </c>
    </row>
    <row r="119" spans="1:13" ht="12" hidden="1" customHeight="1" x14ac:dyDescent="0.25">
      <c r="A119" s="125" t="str">
        <f>Doklady!D67</f>
        <v/>
      </c>
      <c r="B119" s="126" t="str">
        <f>Doklady!H67</f>
        <v/>
      </c>
      <c r="C119" s="103" t="str">
        <f>IF(A119&lt;&gt;"",INDEX(FP!D:D,Doklady!B$2+(ROW()-53)),"")</f>
        <v/>
      </c>
      <c r="D119" s="103" t="str">
        <f>IF(A119&lt;&gt;"",Doklady!I67-Doklady!J67,"")</f>
        <v/>
      </c>
      <c r="E119" s="103" t="str">
        <f>IF(A119&lt;&gt;"",MIN(D119,C119)*Doklady!C67/(1-Doklady!C67),"")</f>
        <v/>
      </c>
      <c r="F119" s="111" t="str">
        <f>IF(A119&lt;&gt;"",Doklady!J67,"")</f>
        <v/>
      </c>
      <c r="G119" s="103">
        <f t="shared" si="15"/>
        <v>0</v>
      </c>
      <c r="H119" s="111"/>
      <c r="I119" s="103">
        <f t="shared" si="16"/>
        <v>0</v>
      </c>
      <c r="J119" s="82" t="str">
        <f t="shared" si="17"/>
        <v/>
      </c>
      <c r="K119" s="82" t="str">
        <f>Doklady!F67</f>
        <v/>
      </c>
      <c r="L119" s="82" t="str">
        <f>IF(A119&lt;&gt;"",INDEX(FP!H:H,Doklady!B$2+(ROW()-52)),"")</f>
        <v/>
      </c>
      <c r="M119" s="82" t="str">
        <f t="shared" si="18"/>
        <v/>
      </c>
    </row>
    <row r="120" spans="1:13" ht="12" hidden="1" customHeight="1" x14ac:dyDescent="0.25">
      <c r="A120" s="125" t="str">
        <f>Doklady!D68</f>
        <v/>
      </c>
      <c r="B120" s="126" t="str">
        <f>Doklady!H68</f>
        <v/>
      </c>
      <c r="C120" s="103" t="str">
        <f>IF(A120&lt;&gt;"",INDEX(FP!D:D,Doklady!B$2+(ROW()-53)),"")</f>
        <v/>
      </c>
      <c r="D120" s="103" t="str">
        <f>IF(A120&lt;&gt;"",Doklady!I68-Doklady!J68,"")</f>
        <v/>
      </c>
      <c r="E120" s="103" t="str">
        <f>IF(A120&lt;&gt;"",MIN(D120,C120)*Doklady!C68/(1-Doklady!C68),"")</f>
        <v/>
      </c>
      <c r="F120" s="111" t="str">
        <f>IF(A120&lt;&gt;"",Doklady!J68,"")</f>
        <v/>
      </c>
      <c r="G120" s="103">
        <f t="shared" si="15"/>
        <v>0</v>
      </c>
      <c r="H120" s="111"/>
      <c r="I120" s="103">
        <f t="shared" si="16"/>
        <v>0</v>
      </c>
      <c r="J120" s="82" t="str">
        <f t="shared" si="17"/>
        <v/>
      </c>
      <c r="K120" s="82" t="str">
        <f>Doklady!F68</f>
        <v/>
      </c>
      <c r="L120" s="82" t="str">
        <f>IF(A120&lt;&gt;"",INDEX(FP!H:H,Doklady!B$2+(ROW()-52)),"")</f>
        <v/>
      </c>
      <c r="M120" s="82" t="str">
        <f t="shared" si="18"/>
        <v/>
      </c>
    </row>
    <row r="121" spans="1:13" ht="12" hidden="1" customHeight="1" x14ac:dyDescent="0.25">
      <c r="A121" s="125" t="str">
        <f>Doklady!D69</f>
        <v/>
      </c>
      <c r="B121" s="126" t="str">
        <f>Doklady!H69</f>
        <v/>
      </c>
      <c r="C121" s="103" t="str">
        <f>IF(A121&lt;&gt;"",INDEX(FP!D:D,Doklady!B$2+(ROW()-53)),"")</f>
        <v/>
      </c>
      <c r="D121" s="103" t="str">
        <f>IF(A121&lt;&gt;"",Doklady!I69-Doklady!J69,"")</f>
        <v/>
      </c>
      <c r="E121" s="103" t="str">
        <f>IF(A121&lt;&gt;"",MIN(D121,C121)*Doklady!C69/(1-Doklady!C69),"")</f>
        <v/>
      </c>
      <c r="F121" s="111" t="str">
        <f>IF(A121&lt;&gt;"",Doklady!J69,"")</f>
        <v/>
      </c>
      <c r="G121" s="103">
        <f t="shared" si="15"/>
        <v>0</v>
      </c>
      <c r="H121" s="111"/>
      <c r="I121" s="103">
        <f t="shared" si="16"/>
        <v>0</v>
      </c>
      <c r="J121" s="82" t="str">
        <f t="shared" si="17"/>
        <v/>
      </c>
      <c r="K121" s="82" t="str">
        <f>Doklady!F69</f>
        <v/>
      </c>
      <c r="L121" s="82" t="str">
        <f>IF(A121&lt;&gt;"",INDEX(FP!H:H,Doklady!B$2+(ROW()-52)),"")</f>
        <v/>
      </c>
      <c r="M121" s="82" t="str">
        <f t="shared" si="18"/>
        <v/>
      </c>
    </row>
    <row r="122" spans="1:13" ht="12" hidden="1" customHeight="1" x14ac:dyDescent="0.25">
      <c r="A122" s="125" t="str">
        <f>Doklady!D70</f>
        <v/>
      </c>
      <c r="B122" s="126" t="str">
        <f>Doklady!H70</f>
        <v/>
      </c>
      <c r="C122" s="103" t="str">
        <f>IF(A122&lt;&gt;"",INDEX(FP!D:D,Doklady!B$2+(ROW()-53)),"")</f>
        <v/>
      </c>
      <c r="D122" s="103" t="str">
        <f>IF(A122&lt;&gt;"",Doklady!I70-Doklady!J70,"")</f>
        <v/>
      </c>
      <c r="E122" s="103" t="str">
        <f>IF(A122&lt;&gt;"",MIN(D122,C122)*Doklady!C70/(1-Doklady!C70),"")</f>
        <v/>
      </c>
      <c r="F122" s="111" t="str">
        <f>IF(A122&lt;&gt;"",Doklady!J70,"")</f>
        <v/>
      </c>
      <c r="G122" s="103">
        <f t="shared" si="15"/>
        <v>0</v>
      </c>
      <c r="H122" s="111"/>
      <c r="I122" s="103">
        <f t="shared" si="16"/>
        <v>0</v>
      </c>
      <c r="J122" s="82" t="str">
        <f t="shared" si="17"/>
        <v/>
      </c>
      <c r="K122" s="82" t="str">
        <f>Doklady!F70</f>
        <v/>
      </c>
      <c r="L122" s="82" t="str">
        <f>IF(A122&lt;&gt;"",INDEX(FP!H:H,Doklady!B$2+(ROW()-52)),"")</f>
        <v/>
      </c>
      <c r="M122" s="82" t="str">
        <f t="shared" si="18"/>
        <v/>
      </c>
    </row>
    <row r="123" spans="1:13" ht="12" hidden="1" customHeight="1" x14ac:dyDescent="0.25">
      <c r="A123" s="125" t="str">
        <f>Doklady!D71</f>
        <v/>
      </c>
      <c r="B123" s="126" t="str">
        <f>Doklady!H71</f>
        <v/>
      </c>
      <c r="C123" s="103" t="str">
        <f>IF(A123&lt;&gt;"",INDEX(FP!D:D,Doklady!B$2+(ROW()-53)),"")</f>
        <v/>
      </c>
      <c r="D123" s="103" t="str">
        <f>IF(A123&lt;&gt;"",Doklady!I71-Doklady!J71,"")</f>
        <v/>
      </c>
      <c r="E123" s="103" t="str">
        <f>IF(A123&lt;&gt;"",MIN(D123,C123)*Doklady!C71/(1-Doklady!C71),"")</f>
        <v/>
      </c>
      <c r="F123" s="111" t="str">
        <f>IF(A123&lt;&gt;"",Doklady!J71,"")</f>
        <v/>
      </c>
      <c r="G123" s="103">
        <f t="shared" si="15"/>
        <v>0</v>
      </c>
      <c r="H123" s="111"/>
      <c r="I123" s="103">
        <f t="shared" si="16"/>
        <v>0</v>
      </c>
      <c r="J123" s="82" t="str">
        <f t="shared" si="17"/>
        <v/>
      </c>
      <c r="K123" s="82" t="str">
        <f>Doklady!F71</f>
        <v/>
      </c>
      <c r="L123" s="82" t="str">
        <f>IF(A123&lt;&gt;"",INDEX(FP!H:H,Doklady!B$2+(ROW()-52)),"")</f>
        <v/>
      </c>
      <c r="M123" s="82" t="str">
        <f t="shared" si="18"/>
        <v/>
      </c>
    </row>
    <row r="124" spans="1:13" ht="12" hidden="1" customHeight="1" x14ac:dyDescent="0.25">
      <c r="A124" s="125" t="str">
        <f>Doklady!D72</f>
        <v/>
      </c>
      <c r="B124" s="126" t="str">
        <f>Doklady!H72</f>
        <v/>
      </c>
      <c r="C124" s="103" t="str">
        <f>IF(A124&lt;&gt;"",INDEX(FP!D:D,Doklady!B$2+(ROW()-53)),"")</f>
        <v/>
      </c>
      <c r="D124" s="103" t="str">
        <f>IF(A124&lt;&gt;"",Doklady!I72-Doklady!J72,"")</f>
        <v/>
      </c>
      <c r="E124" s="103" t="str">
        <f>IF(A124&lt;&gt;"",MIN(D124,C124)*Doklady!C72/(1-Doklady!C72),"")</f>
        <v/>
      </c>
      <c r="F124" s="111" t="str">
        <f>IF(A124&lt;&gt;"",Doklady!J72,"")</f>
        <v/>
      </c>
      <c r="G124" s="103">
        <f t="shared" si="15"/>
        <v>0</v>
      </c>
      <c r="H124" s="111"/>
      <c r="I124" s="103">
        <f t="shared" si="16"/>
        <v>0</v>
      </c>
      <c r="J124" s="82" t="str">
        <f t="shared" si="17"/>
        <v/>
      </c>
      <c r="K124" s="82" t="str">
        <f>Doklady!F72</f>
        <v/>
      </c>
      <c r="L124" s="82" t="str">
        <f>IF(A124&lt;&gt;"",INDEX(FP!H:H,Doklady!B$2+(ROW()-52)),"")</f>
        <v/>
      </c>
      <c r="M124" s="82" t="str">
        <f t="shared" si="18"/>
        <v/>
      </c>
    </row>
    <row r="125" spans="1:13" ht="12" hidden="1" customHeight="1" x14ac:dyDescent="0.25">
      <c r="A125" s="125" t="str">
        <f>Doklady!D73</f>
        <v/>
      </c>
      <c r="B125" s="126" t="str">
        <f>Doklady!H73</f>
        <v/>
      </c>
      <c r="C125" s="103" t="str">
        <f>IF(A125&lt;&gt;"",INDEX(FP!D:D,Doklady!B$2+(ROW()-53)),"")</f>
        <v/>
      </c>
      <c r="D125" s="103" t="str">
        <f>IF(A125&lt;&gt;"",Doklady!I73-Doklady!J73,"")</f>
        <v/>
      </c>
      <c r="E125" s="103" t="str">
        <f>IF(A125&lt;&gt;"",MIN(D125,C125)*Doklady!C73/(1-Doklady!C73),"")</f>
        <v/>
      </c>
      <c r="F125" s="111" t="str">
        <f>IF(A125&lt;&gt;"",Doklady!J73,"")</f>
        <v/>
      </c>
      <c r="G125" s="103">
        <f t="shared" si="15"/>
        <v>0</v>
      </c>
      <c r="H125" s="111"/>
      <c r="I125" s="103">
        <f t="shared" si="16"/>
        <v>0</v>
      </c>
      <c r="J125" s="82" t="str">
        <f t="shared" si="17"/>
        <v/>
      </c>
      <c r="K125" s="82" t="str">
        <f>Doklady!F73</f>
        <v/>
      </c>
      <c r="L125" s="82" t="str">
        <f>IF(A125&lt;&gt;"",INDEX(FP!H:H,Doklady!B$2+(ROW()-52)),"")</f>
        <v/>
      </c>
      <c r="M125" s="82" t="str">
        <f t="shared" si="18"/>
        <v/>
      </c>
    </row>
    <row r="126" spans="1:13" ht="12" hidden="1" customHeight="1" x14ac:dyDescent="0.25">
      <c r="A126" s="125" t="str">
        <f>Doklady!D74</f>
        <v/>
      </c>
      <c r="B126" s="126" t="str">
        <f>Doklady!H74</f>
        <v/>
      </c>
      <c r="C126" s="103" t="str">
        <f>IF(A126&lt;&gt;"",INDEX(FP!D:D,Doklady!B$2+(ROW()-53)),"")</f>
        <v/>
      </c>
      <c r="D126" s="103" t="str">
        <f>IF(A126&lt;&gt;"",Doklady!I74-Doklady!J74,"")</f>
        <v/>
      </c>
      <c r="E126" s="103" t="str">
        <f>IF(A126&lt;&gt;"",MIN(D126,C126)*Doklady!C74/(1-Doklady!C74),"")</f>
        <v/>
      </c>
      <c r="F126" s="111" t="str">
        <f>IF(A126&lt;&gt;"",Doklady!J74,"")</f>
        <v/>
      </c>
      <c r="G126" s="103">
        <f t="shared" si="15"/>
        <v>0</v>
      </c>
      <c r="H126" s="111"/>
      <c r="I126" s="103">
        <f t="shared" si="16"/>
        <v>0</v>
      </c>
      <c r="J126" s="82" t="str">
        <f t="shared" si="17"/>
        <v/>
      </c>
      <c r="K126" s="82" t="str">
        <f>Doklady!F74</f>
        <v/>
      </c>
      <c r="L126" s="82" t="str">
        <f>IF(A126&lt;&gt;"",INDEX(FP!H:H,Doklady!B$2+(ROW()-52)),"")</f>
        <v/>
      </c>
      <c r="M126" s="82" t="str">
        <f t="shared" si="18"/>
        <v/>
      </c>
    </row>
    <row r="127" spans="1:13" ht="12" hidden="1" customHeight="1" x14ac:dyDescent="0.25">
      <c r="A127" s="125" t="str">
        <f>Doklady!D75</f>
        <v/>
      </c>
      <c r="B127" s="126" t="str">
        <f>Doklady!H75</f>
        <v/>
      </c>
      <c r="C127" s="103" t="str">
        <f>IF(A127&lt;&gt;"",INDEX(FP!D:D,Doklady!B$2+(ROW()-53)),"")</f>
        <v/>
      </c>
      <c r="D127" s="103" t="str">
        <f>IF(A127&lt;&gt;"",Doklady!I75-Doklady!J75,"")</f>
        <v/>
      </c>
      <c r="E127" s="103" t="str">
        <f>IF(A127&lt;&gt;"",MIN(D127,C127)*Doklady!C75/(1-Doklady!C75),"")</f>
        <v/>
      </c>
      <c r="F127" s="111" t="str">
        <f>IF(A127&lt;&gt;"",Doklady!J75,"")</f>
        <v/>
      </c>
      <c r="G127" s="103">
        <f t="shared" si="15"/>
        <v>0</v>
      </c>
      <c r="H127" s="111"/>
      <c r="I127" s="103">
        <f t="shared" si="16"/>
        <v>0</v>
      </c>
      <c r="J127" s="82" t="str">
        <f t="shared" si="17"/>
        <v/>
      </c>
      <c r="K127" s="82" t="str">
        <f>Doklady!F75</f>
        <v/>
      </c>
      <c r="L127" s="82" t="str">
        <f>IF(A127&lt;&gt;"",INDEX(FP!H:H,Doklady!B$2+(ROW()-52)),"")</f>
        <v/>
      </c>
      <c r="M127" s="82" t="str">
        <f t="shared" si="18"/>
        <v/>
      </c>
    </row>
    <row r="128" spans="1:13" ht="12" hidden="1" customHeight="1" x14ac:dyDescent="0.25">
      <c r="A128" s="125" t="str">
        <f>Doklady!D76</f>
        <v/>
      </c>
      <c r="B128" s="126" t="str">
        <f>Doklady!H76</f>
        <v/>
      </c>
      <c r="C128" s="103" t="str">
        <f>IF(A128&lt;&gt;"",INDEX(FP!D:D,Doklady!B$2+(ROW()-53)),"")</f>
        <v/>
      </c>
      <c r="D128" s="103" t="str">
        <f>IF(A128&lt;&gt;"",Doklady!I76-Doklady!J76,"")</f>
        <v/>
      </c>
      <c r="E128" s="103" t="str">
        <f>IF(A128&lt;&gt;"",MIN(D128,C128)*Doklady!C76/(1-Doklady!C76),"")</f>
        <v/>
      </c>
      <c r="F128" s="111" t="str">
        <f>IF(A128&lt;&gt;"",Doklady!J76,"")</f>
        <v/>
      </c>
      <c r="G128" s="103">
        <f t="shared" si="15"/>
        <v>0</v>
      </c>
      <c r="H128" s="111"/>
      <c r="I128" s="103">
        <f t="shared" si="16"/>
        <v>0</v>
      </c>
      <c r="J128" s="82" t="str">
        <f t="shared" si="17"/>
        <v/>
      </c>
      <c r="K128" s="82" t="str">
        <f>Doklady!F76</f>
        <v/>
      </c>
      <c r="L128" s="82" t="str">
        <f>IF(A128&lt;&gt;"",INDEX(FP!H:H,Doklady!B$2+(ROW()-52)),"")</f>
        <v/>
      </c>
      <c r="M128" s="82" t="str">
        <f t="shared" si="18"/>
        <v/>
      </c>
    </row>
    <row r="129" spans="1:26" ht="12" hidden="1" customHeight="1" x14ac:dyDescent="0.25">
      <c r="A129" s="125"/>
      <c r="B129" s="126"/>
      <c r="C129" s="103"/>
      <c r="D129" s="103"/>
      <c r="E129" s="103"/>
      <c r="F129" s="111"/>
      <c r="G129" s="103"/>
      <c r="H129" s="111"/>
      <c r="I129" s="103"/>
      <c r="J129" s="82" t="str">
        <f t="shared" si="17"/>
        <v/>
      </c>
      <c r="K129" s="82" t="str">
        <f>Doklady!F77</f>
        <v/>
      </c>
      <c r="L129" s="82" t="str">
        <f>IF(A129&lt;&gt;"",INDEX(FP!H:H,Doklady!B$2+(ROW()-52)),"")</f>
        <v/>
      </c>
      <c r="M129" s="82" t="str">
        <f t="shared" si="18"/>
        <v/>
      </c>
    </row>
    <row r="130" spans="1:26" s="127" customFormat="1" ht="12" customHeight="1" x14ac:dyDescent="0.2">
      <c r="A130" s="128" t="str">
        <f>Doklady!D66</f>
        <v/>
      </c>
      <c r="B130" s="129" t="s">
        <v>362</v>
      </c>
      <c r="C130" s="130">
        <f t="shared" ref="C130:I130" si="19">SUM(C53:C129)</f>
        <v>952061</v>
      </c>
      <c r="D130" s="130">
        <f t="shared" si="19"/>
        <v>870153.10099999979</v>
      </c>
      <c r="E130" s="130">
        <f t="shared" si="19"/>
        <v>0</v>
      </c>
      <c r="F130" s="130">
        <f t="shared" si="19"/>
        <v>0</v>
      </c>
      <c r="G130" s="130">
        <f t="shared" si="19"/>
        <v>870153.10099999979</v>
      </c>
      <c r="H130" s="130">
        <f t="shared" si="19"/>
        <v>0</v>
      </c>
      <c r="I130" s="130">
        <f t="shared" si="19"/>
        <v>81907.899000000136</v>
      </c>
      <c r="J130" s="131" t="str">
        <f t="shared" si="17"/>
        <v/>
      </c>
      <c r="K130" s="131"/>
      <c r="L130" s="131"/>
      <c r="M130" s="131"/>
      <c r="N130" s="131"/>
      <c r="O130" s="131"/>
      <c r="P130" s="131"/>
      <c r="Q130" s="131"/>
      <c r="R130" s="131"/>
      <c r="S130" s="131"/>
      <c r="T130" s="131"/>
      <c r="U130" s="131"/>
      <c r="V130" s="131"/>
      <c r="W130" s="131"/>
      <c r="X130" s="131"/>
      <c r="Y130" s="131"/>
      <c r="Z130" s="131"/>
    </row>
    <row r="132" spans="1:26" s="83" customFormat="1" x14ac:dyDescent="0.25">
      <c r="A132" s="83" t="s">
        <v>427</v>
      </c>
      <c r="C132" s="132"/>
      <c r="D132" s="132"/>
      <c r="E132" s="132"/>
      <c r="F132" s="132"/>
      <c r="G132" s="132"/>
      <c r="H132" s="132"/>
      <c r="I132" s="132"/>
      <c r="J132" s="87"/>
      <c r="K132" s="87"/>
      <c r="L132" s="87"/>
      <c r="M132" s="87"/>
      <c r="N132" s="87"/>
      <c r="O132" s="87"/>
      <c r="P132" s="87"/>
      <c r="Q132" s="87"/>
      <c r="R132" s="87"/>
      <c r="S132" s="87"/>
      <c r="T132" s="87"/>
      <c r="U132" s="87"/>
      <c r="V132" s="87"/>
      <c r="W132" s="87"/>
      <c r="X132" s="87"/>
      <c r="Y132" s="87"/>
      <c r="Z132" s="87"/>
    </row>
    <row r="133" spans="1:26" s="83" customFormat="1" x14ac:dyDescent="0.25">
      <c r="A133" s="83" t="s">
        <v>428</v>
      </c>
      <c r="C133" s="132"/>
      <c r="D133" s="132"/>
      <c r="E133" s="132"/>
      <c r="F133" s="132"/>
      <c r="G133" s="132"/>
      <c r="H133" s="132"/>
      <c r="I133" s="132"/>
      <c r="J133" s="87"/>
      <c r="K133" s="87"/>
      <c r="L133" s="87"/>
      <c r="M133" s="87"/>
      <c r="N133" s="87"/>
      <c r="O133" s="87"/>
      <c r="P133" s="87"/>
      <c r="Q133" s="87"/>
      <c r="R133" s="87"/>
      <c r="S133" s="87"/>
      <c r="T133" s="87"/>
      <c r="U133" s="87"/>
      <c r="V133" s="87"/>
      <c r="W133" s="87"/>
      <c r="X133" s="87"/>
      <c r="Y133" s="87"/>
      <c r="Z133" s="87"/>
    </row>
    <row r="134" spans="1:26" s="83" customFormat="1" x14ac:dyDescent="0.25">
      <c r="A134" s="83" t="s">
        <v>429</v>
      </c>
      <c r="C134" s="132"/>
      <c r="D134" s="132"/>
      <c r="E134" s="132"/>
      <c r="F134" s="132"/>
      <c r="G134" s="132"/>
      <c r="H134" s="132"/>
      <c r="I134" s="132"/>
      <c r="J134" s="87"/>
      <c r="K134" s="87"/>
      <c r="L134" s="87"/>
      <c r="M134" s="87"/>
      <c r="N134" s="87"/>
      <c r="O134" s="87"/>
      <c r="P134" s="87"/>
      <c r="Q134" s="87"/>
      <c r="R134" s="87"/>
      <c r="S134" s="87"/>
      <c r="T134" s="87"/>
      <c r="U134" s="87"/>
      <c r="V134" s="87"/>
      <c r="W134" s="87"/>
      <c r="X134" s="87"/>
      <c r="Y134" s="87"/>
      <c r="Z134" s="87"/>
    </row>
    <row r="135" spans="1:26" s="83" customFormat="1" x14ac:dyDescent="0.25">
      <c r="A135" s="83" t="s">
        <v>430</v>
      </c>
      <c r="C135" s="132"/>
      <c r="D135" s="132"/>
      <c r="E135" s="132"/>
      <c r="F135" s="132"/>
      <c r="G135" s="132"/>
      <c r="H135" s="132"/>
      <c r="I135" s="132"/>
      <c r="J135" s="87"/>
      <c r="K135" s="87"/>
      <c r="L135" s="87"/>
      <c r="M135" s="87"/>
      <c r="N135" s="87"/>
      <c r="O135" s="87"/>
      <c r="P135" s="87"/>
      <c r="Q135" s="87"/>
      <c r="R135" s="87"/>
      <c r="S135" s="87"/>
      <c r="T135" s="87"/>
      <c r="U135" s="87"/>
      <c r="V135" s="87"/>
      <c r="W135" s="87"/>
      <c r="X135" s="87"/>
      <c r="Y135" s="87"/>
      <c r="Z135" s="87"/>
    </row>
    <row r="136" spans="1:26" s="83" customFormat="1" x14ac:dyDescent="0.25">
      <c r="C136" s="132"/>
      <c r="D136" s="132"/>
      <c r="E136" s="132"/>
      <c r="F136" s="132"/>
      <c r="G136" s="132"/>
      <c r="H136" s="132"/>
      <c r="I136" s="132"/>
      <c r="J136" s="87"/>
      <c r="K136" s="87"/>
      <c r="L136" s="87"/>
      <c r="M136" s="87"/>
      <c r="N136" s="87"/>
      <c r="O136" s="87"/>
      <c r="P136" s="87"/>
      <c r="Q136" s="87"/>
      <c r="R136" s="87"/>
      <c r="S136" s="87"/>
      <c r="T136" s="87"/>
      <c r="U136" s="87"/>
      <c r="V136" s="87"/>
      <c r="W136" s="87"/>
      <c r="X136" s="87"/>
      <c r="Y136" s="87"/>
      <c r="Z136" s="87"/>
    </row>
    <row r="137" spans="1:26" x14ac:dyDescent="0.25">
      <c r="A137" s="83" t="s">
        <v>431</v>
      </c>
      <c r="B137" s="83"/>
      <c r="C137" s="132"/>
      <c r="D137" s="132"/>
      <c r="E137" s="132"/>
      <c r="F137" s="132"/>
      <c r="G137" s="132"/>
      <c r="H137" s="132"/>
      <c r="I137" s="132"/>
      <c r="J137" s="87"/>
    </row>
    <row r="138" spans="1:26" x14ac:dyDescent="0.25">
      <c r="A138" s="83"/>
      <c r="B138" s="83"/>
      <c r="C138" s="132"/>
      <c r="D138" s="132"/>
      <c r="E138" s="132"/>
      <c r="F138" s="132"/>
      <c r="G138" s="132"/>
      <c r="H138" s="132"/>
      <c r="I138" s="132"/>
      <c r="J138" s="87"/>
    </row>
    <row r="139" spans="1:26" x14ac:dyDescent="0.25">
      <c r="A139" s="83" t="s">
        <v>432</v>
      </c>
      <c r="B139" s="83"/>
      <c r="C139" s="132"/>
      <c r="D139" s="132"/>
      <c r="E139" s="132"/>
      <c r="F139" s="132"/>
      <c r="G139" s="132"/>
      <c r="H139" s="132"/>
      <c r="I139" s="132"/>
      <c r="J139" s="87"/>
    </row>
    <row r="140" spans="1:26" x14ac:dyDescent="0.25">
      <c r="A140" s="83"/>
      <c r="B140" s="133"/>
      <c r="C140" s="134"/>
      <c r="D140" s="318"/>
      <c r="E140" s="318"/>
      <c r="F140" s="318"/>
      <c r="G140" s="318"/>
      <c r="H140" s="318"/>
      <c r="I140" s="318"/>
      <c r="J140" s="87"/>
    </row>
    <row r="141" spans="1:26" ht="68.25" customHeight="1" x14ac:dyDescent="0.25">
      <c r="A141" s="83"/>
      <c r="B141" s="135" t="s">
        <v>433</v>
      </c>
      <c r="C141" s="136"/>
      <c r="D141" s="319" t="s">
        <v>434</v>
      </c>
      <c r="E141" s="319"/>
      <c r="F141" s="319"/>
      <c r="G141" s="319"/>
      <c r="H141" s="319"/>
      <c r="I141" s="319"/>
      <c r="J141" s="87"/>
    </row>
    <row r="142" spans="1:26" x14ac:dyDescent="0.25">
      <c r="A142" s="83"/>
      <c r="B142" s="137"/>
      <c r="C142" s="136"/>
      <c r="D142" s="138"/>
      <c r="E142" s="138"/>
      <c r="F142" s="138"/>
      <c r="G142" s="138"/>
      <c r="H142" s="138"/>
      <c r="I142" s="138"/>
      <c r="J142" s="87"/>
    </row>
    <row r="143" spans="1:26" x14ac:dyDescent="0.25">
      <c r="A143" s="83"/>
      <c r="B143" s="137"/>
      <c r="C143" s="136"/>
      <c r="D143" s="138"/>
      <c r="E143" s="138"/>
      <c r="F143" s="138"/>
      <c r="G143" s="138"/>
      <c r="H143" s="138"/>
      <c r="I143" s="138"/>
      <c r="J143" s="87"/>
    </row>
    <row r="144" spans="1:26" x14ac:dyDescent="0.25">
      <c r="A144" s="83"/>
      <c r="B144" s="135"/>
      <c r="C144" s="136"/>
      <c r="D144" s="138"/>
      <c r="E144" s="138"/>
      <c r="F144" s="138"/>
      <c r="G144" s="138"/>
      <c r="H144" s="138"/>
      <c r="I144" s="138"/>
      <c r="J144" s="87"/>
    </row>
    <row r="145" spans="2:2" x14ac:dyDescent="0.25">
      <c r="B145" s="139"/>
    </row>
  </sheetData>
  <sheetProtection sheet="1" formatCells="0" selectLockedCells="1" autoFilter="0"/>
  <mergeCells count="30">
    <mergeCell ref="A1:I1"/>
    <mergeCell ref="C3:F3"/>
    <mergeCell ref="E9:F9"/>
    <mergeCell ref="E10:F10"/>
    <mergeCell ref="E11:F11"/>
    <mergeCell ref="E12:F12"/>
    <mergeCell ref="E13:F13"/>
    <mergeCell ref="E14:F14"/>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A50:I50"/>
    <mergeCell ref="D140:I140"/>
    <mergeCell ref="D141:I141"/>
  </mergeCells>
  <conditionalFormatting sqref="C41:I41 C46:I46">
    <cfRule type="cellIs" dxfId="131" priority="11" operator="lessThanOrEqual">
      <formula>0</formula>
    </cfRule>
    <cfRule type="cellIs" dxfId="130" priority="12" operator="greaterThan">
      <formula>0</formula>
    </cfRule>
  </conditionalFormatting>
  <conditionalFormatting sqref="D53:D129">
    <cfRule type="expression" dxfId="129" priority="6">
      <formula>$C53=$D53</formula>
    </cfRule>
    <cfRule type="expression" dxfId="128" priority="7">
      <formula>$C53&lt;&gt;$D53</formula>
    </cfRule>
  </conditionalFormatting>
  <conditionalFormatting sqref="E9:F9">
    <cfRule type="expression" dxfId="127" priority="8">
      <formula>SUM($E$10:$F$14)&gt;0</formula>
    </cfRule>
  </conditionalFormatting>
  <conditionalFormatting sqref="G53:G129">
    <cfRule type="expression" dxfId="126" priority="3">
      <formula>$C53=$G53</formula>
    </cfRule>
    <cfRule type="expression" dxfId="125" priority="4">
      <formula>$C53&lt;&gt;$G53</formula>
    </cfRule>
  </conditionalFormatting>
  <conditionalFormatting sqref="I42">
    <cfRule type="cellIs" dxfId="124" priority="2" operator="greaterThan">
      <formula>0</formula>
    </cfRule>
  </conditionalFormatting>
  <conditionalFormatting sqref="I47">
    <cfRule type="cellIs" dxfId="123" priority="5" operator="greaterThan">
      <formula>0</formula>
    </cfRule>
  </conditionalFormatting>
  <conditionalFormatting sqref="I53:I129">
    <cfRule type="cellIs" dxfId="122" priority="9" operator="equal">
      <formula>0</formula>
    </cfRule>
    <cfRule type="cellIs" dxfId="121" priority="10" operator="greaterThan">
      <formula>0</formula>
    </cfRule>
  </conditionalFormatting>
  <pageMargins left="0.19652777777777802" right="0.19652777777777802" top="0.39375000000000004" bottom="0.47291666666666693" header="0.51181102362204689" footer="0.31527777777777799"/>
  <pageSetup paperSize="9" scale="95" orientation="landscape" horizontalDpi="300" verticalDpi="300"/>
  <headerFooter>
    <oddFooter>&amp;CStrana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1363"/>
  <sheetViews>
    <sheetView topLeftCell="A610" zoomScale="115" workbookViewId="0">
      <selection activeCell="I626" sqref="I626"/>
    </sheetView>
  </sheetViews>
  <sheetFormatPr defaultColWidth="11.44140625" defaultRowHeight="13.2" x14ac:dyDescent="0.25"/>
  <cols>
    <col min="1" max="1" width="34.109375" style="140" customWidth="1"/>
    <col min="2" max="2" width="10.88671875" style="140" customWidth="1"/>
    <col min="3" max="3" width="12" style="140" customWidth="1"/>
    <col min="4" max="5" width="10.109375" style="140" customWidth="1"/>
    <col min="6" max="6" width="31.44140625" style="140" customWidth="1"/>
    <col min="7" max="7" width="9.5546875" style="140" customWidth="1"/>
    <col min="8" max="8" width="23.88671875" style="140" customWidth="1"/>
    <col min="9" max="9" width="11.6640625" style="141" customWidth="1"/>
    <col min="10" max="10" width="4.6640625" style="142" customWidth="1"/>
    <col min="11" max="11" width="5.6640625" style="143" customWidth="1"/>
    <col min="12" max="25" width="5.6640625" style="82" customWidth="1"/>
    <col min="26" max="257" width="11.44140625" style="80"/>
  </cols>
  <sheetData>
    <row r="1" spans="1:25" s="144" customFormat="1" ht="10.199999999999999" hidden="1" x14ac:dyDescent="0.2">
      <c r="A1" s="145" t="str">
        <f>IF(ROW()&lt;=B$3,INDEX(FP!F:F,B$2+ROW()-1)&amp;" - "&amp;INDEX(FP!C:C,B$2+ROW()-1),"")</f>
        <v>a - biatlon - bežné transfery</v>
      </c>
      <c r="B1" s="146" t="str">
        <f>INDEX(Adr!A:A,B102+1)</f>
        <v>35656743</v>
      </c>
      <c r="C1" s="147">
        <f>IF(ROW()&lt;=B$3,INDEX(FP!E:E,B$2+ROW()-1),"")</f>
        <v>0</v>
      </c>
      <c r="D1" s="148" t="str">
        <f>IF(ROW()&lt;=B$3,INDEX(FP!F:F,B$2+ROW()-1),"")</f>
        <v>a</v>
      </c>
      <c r="E1" s="148"/>
      <c r="F1" s="148" t="str">
        <f>IF(ROW()&lt;=B$3,INDEX(FP!G:G,B$2+ROW()-1),"")</f>
        <v>026 02</v>
      </c>
      <c r="G1" s="148"/>
      <c r="H1" s="149" t="str">
        <f>IF(ROW()&lt;=B$3,INDEX(FP!C:C,B$2+ROW()-1),"")</f>
        <v>biatlon - bežné transfery</v>
      </c>
      <c r="I1" s="150">
        <f t="shared" ref="I1:I9" si="0">IF(ROW()&lt;=B$3,SUMIF(A$107:A$10042,A1,I$107:I$10042),"")</f>
        <v>600073.68099999987</v>
      </c>
      <c r="J1" s="150">
        <f t="shared" ref="J1:J9" si="1">IF(ROW()&lt;=B$3,SUMIFS(I$103:I$50042,A$103:A$50042,K1,J$103:J$50042,L1),"")</f>
        <v>0</v>
      </c>
      <c r="K1" s="151" t="str">
        <f t="shared" ref="K1:K9" si="2">$A1</f>
        <v>a - biatlon - bežné transfery</v>
      </c>
      <c r="L1" s="152">
        <v>99</v>
      </c>
      <c r="M1" s="153"/>
      <c r="N1" s="153"/>
      <c r="O1" s="153"/>
      <c r="P1" s="153"/>
      <c r="Q1" s="153"/>
      <c r="R1" s="153"/>
      <c r="S1" s="153"/>
      <c r="T1" s="153"/>
      <c r="U1" s="153"/>
      <c r="V1" s="153"/>
      <c r="W1" s="153"/>
      <c r="X1" s="153"/>
      <c r="Y1" s="153"/>
    </row>
    <row r="2" spans="1:25" s="144" customFormat="1" ht="10.199999999999999" hidden="1" x14ac:dyDescent="0.2">
      <c r="A2" s="145" t="str">
        <f>IF(ROW()&lt;=B$3,INDEX(FP!F:F,B$2+ROW()-1)&amp;" - "&amp;INDEX(FP!C:C,B$2+ROW()-1),"")</f>
        <v>a - biatlon - kapitálové transfery</v>
      </c>
      <c r="B2" s="154">
        <f>MATCH(B1,FP!A:A,0)</f>
        <v>367</v>
      </c>
      <c r="C2" s="147">
        <f>IF(ROW()&lt;=B$3,INDEX(FP!E:E,B$2+ROW()-1),"")</f>
        <v>0</v>
      </c>
      <c r="D2" s="148" t="str">
        <f>IF(ROW()&lt;=B$3,INDEX(FP!F:F,B$2+ROW()-1),"")</f>
        <v>a</v>
      </c>
      <c r="E2" s="148"/>
      <c r="F2" s="148" t="str">
        <f>IF(ROW()&lt;=B$3,INDEX(FP!G:G,B$2+ROW()-1),"")</f>
        <v>026 02</v>
      </c>
      <c r="G2" s="148"/>
      <c r="H2" s="149" t="str">
        <f>IF(ROW()&lt;=B$3,INDEX(FP!C:C,B$2+ROW()-1),"")</f>
        <v>biatlon - kapitálové transfery</v>
      </c>
      <c r="I2" s="150">
        <f t="shared" si="0"/>
        <v>68450</v>
      </c>
      <c r="J2" s="150">
        <f t="shared" si="1"/>
        <v>0</v>
      </c>
      <c r="K2" s="151" t="str">
        <f t="shared" si="2"/>
        <v>a - biatlon - kapitálové transfery</v>
      </c>
      <c r="L2" s="152">
        <v>99</v>
      </c>
      <c r="M2" s="155" t="s">
        <v>370</v>
      </c>
      <c r="N2" s="156" t="s">
        <v>414</v>
      </c>
      <c r="O2" s="153"/>
      <c r="P2" s="153"/>
      <c r="Q2" s="153"/>
      <c r="R2" s="153"/>
      <c r="S2" s="153"/>
      <c r="T2" s="153"/>
      <c r="U2" s="153"/>
      <c r="V2" s="153"/>
      <c r="W2" s="153"/>
      <c r="X2" s="153"/>
      <c r="Y2" s="153"/>
    </row>
    <row r="3" spans="1:25" s="144" customFormat="1" ht="10.199999999999999" hidden="1" x14ac:dyDescent="0.2">
      <c r="A3" s="145" t="str">
        <f>IF(ROW()&lt;=B$3,INDEX(FP!F:F,B$2+ROW()-1)&amp;" - "&amp;INDEX(FP!C:C,B$2+ROW()-1),"")</f>
        <v>d - Bátovská Fialková Paulína</v>
      </c>
      <c r="B3" s="157">
        <f>COUNTIF(FP!A:A,Doklady!B1)</f>
        <v>11</v>
      </c>
      <c r="C3" s="147">
        <f>IF(ROW()&lt;=B$3,INDEX(FP!E:E,B$2+ROW()-1),"")</f>
        <v>0</v>
      </c>
      <c r="D3" s="148" t="str">
        <f>IF(ROW()&lt;=B$3,INDEX(FP!F:F,B$2+ROW()-1),"")</f>
        <v>d</v>
      </c>
      <c r="E3" s="148"/>
      <c r="F3" s="148" t="str">
        <f>IF(ROW()&lt;=B$3,INDEX(FP!G:G,B$2+ROW()-1),"")</f>
        <v>026 03</v>
      </c>
      <c r="G3" s="148"/>
      <c r="H3" s="149" t="str">
        <f>IF(ROW()&lt;=B$3,INDEX(FP!C:C,B$2+ROW()-1),"")</f>
        <v>Bátovská Fialková Paulína</v>
      </c>
      <c r="I3" s="150">
        <f t="shared" si="0"/>
        <v>6937.65</v>
      </c>
      <c r="J3" s="150">
        <f t="shared" si="1"/>
        <v>0</v>
      </c>
      <c r="K3" s="151" t="str">
        <f t="shared" si="2"/>
        <v>d - Bátovská Fialková Paulína</v>
      </c>
      <c r="L3" s="152">
        <v>99</v>
      </c>
      <c r="M3" s="158" t="str">
        <f>$A2</f>
        <v>a - biatlon - kapitálové transfery</v>
      </c>
      <c r="N3" s="159">
        <v>99</v>
      </c>
      <c r="O3" s="153"/>
      <c r="P3" s="153"/>
      <c r="Q3" s="153"/>
      <c r="R3" s="153"/>
      <c r="S3" s="153"/>
      <c r="T3" s="153"/>
      <c r="U3" s="153"/>
      <c r="V3" s="153"/>
      <c r="W3" s="153"/>
      <c r="X3" s="153"/>
      <c r="Y3" s="153"/>
    </row>
    <row r="4" spans="1:25" s="144" customFormat="1" ht="10.199999999999999" hidden="1" x14ac:dyDescent="0.2">
      <c r="A4" s="149" t="str">
        <f>IF(ROW()&lt;=B$3,INDEX(FP!F:F,B$2+ROW()-1)&amp;" - "&amp;INDEX(FP!C:C,B$2+ROW()-1),"")</f>
        <v>d - Borguľa Jakub</v>
      </c>
      <c r="B4" s="160"/>
      <c r="C4" s="161">
        <f>IF(ROW()&lt;=B$3,INDEX(FP!E:E,B$2+ROW()-1),"")</f>
        <v>0</v>
      </c>
      <c r="D4" s="148" t="str">
        <f>IF(ROW()&lt;=B$3,INDEX(FP!F:F,B$2+ROW()-1),"")</f>
        <v>d</v>
      </c>
      <c r="E4" s="148"/>
      <c r="F4" s="148" t="str">
        <f>IF(ROW()&lt;=B$3,INDEX(FP!G:G,B$2+ROW()-1),"")</f>
        <v>026 03</v>
      </c>
      <c r="G4" s="148"/>
      <c r="H4" s="149" t="str">
        <f>IF(ROW()&lt;=B$3,INDEX(FP!C:C,B$2+ROW()-1),"")</f>
        <v>Borguľa Jakub</v>
      </c>
      <c r="I4" s="150">
        <f t="shared" si="0"/>
        <v>26783.339999999997</v>
      </c>
      <c r="J4" s="150">
        <f t="shared" si="1"/>
        <v>0</v>
      </c>
      <c r="K4" s="151" t="str">
        <f t="shared" si="2"/>
        <v>d - Borguľa Jakub</v>
      </c>
      <c r="L4" s="152">
        <v>99</v>
      </c>
      <c r="M4" s="162" t="s">
        <v>370</v>
      </c>
      <c r="N4" s="163" t="s">
        <v>414</v>
      </c>
    </row>
    <row r="5" spans="1:25" s="144" customFormat="1" ht="10.199999999999999" hidden="1" x14ac:dyDescent="0.2">
      <c r="A5" s="149" t="str">
        <f>IF(ROW()&lt;=B$3,INDEX(FP!F:F,B$2+ROW()-1)&amp;" - "&amp;INDEX(FP!C:C,B$2+ROW()-1),"")</f>
        <v>d - Kapustová Ema</v>
      </c>
      <c r="B5" s="149"/>
      <c r="C5" s="161">
        <f>IF(ROW()&lt;=B$3,INDEX(FP!E:E,B$2+ROW()-1),"")</f>
        <v>0</v>
      </c>
      <c r="D5" s="148" t="str">
        <f>IF(ROW()&lt;=B$3,INDEX(FP!F:F,B$2+ROW()-1),"")</f>
        <v>d</v>
      </c>
      <c r="E5" s="148"/>
      <c r="F5" s="148" t="str">
        <f>IF(ROW()&lt;=B$3,INDEX(FP!G:G,B$2+ROW()-1),"")</f>
        <v>026 03</v>
      </c>
      <c r="G5" s="148"/>
      <c r="H5" s="149" t="str">
        <f>IF(ROW()&lt;=B$3,INDEX(FP!C:C,B$2+ROW()-1),"")</f>
        <v>Kapustová Ema</v>
      </c>
      <c r="I5" s="150">
        <f t="shared" si="0"/>
        <v>10000</v>
      </c>
      <c r="J5" s="150">
        <f t="shared" si="1"/>
        <v>0</v>
      </c>
      <c r="K5" s="151" t="str">
        <f t="shared" si="2"/>
        <v>d - Kapustová Ema</v>
      </c>
      <c r="L5" s="152">
        <v>99</v>
      </c>
      <c r="M5" s="164" t="str">
        <f>$A4</f>
        <v>d - Borguľa Jakub</v>
      </c>
      <c r="N5" s="165">
        <v>99</v>
      </c>
      <c r="O5" s="153"/>
      <c r="P5" s="153"/>
      <c r="Q5" s="153"/>
      <c r="R5" s="153"/>
      <c r="S5" s="153"/>
      <c r="T5" s="153"/>
      <c r="U5" s="153"/>
      <c r="V5" s="153"/>
      <c r="W5" s="153"/>
      <c r="X5" s="153"/>
      <c r="Y5" s="153"/>
    </row>
    <row r="6" spans="1:25" s="144" customFormat="1" ht="10.199999999999999" hidden="1" x14ac:dyDescent="0.2">
      <c r="A6" s="149" t="str">
        <f>IF(ROW()&lt;=B$3,INDEX(FP!F:F,B$2+ROW()-1)&amp;" - "&amp;INDEX(FP!C:C,B$2+ROW()-1),"")</f>
        <v>d - Kuzminová Anastasiya</v>
      </c>
      <c r="B6" s="149"/>
      <c r="C6" s="161">
        <f>IF(ROW()&lt;=B$3,INDEX(FP!E:E,B$2+ROW()-1),"")</f>
        <v>0</v>
      </c>
      <c r="D6" s="148" t="str">
        <f>IF(ROW()&lt;=B$3,INDEX(FP!F:F,B$2+ROW()-1),"")</f>
        <v>d</v>
      </c>
      <c r="E6" s="148"/>
      <c r="F6" s="148" t="str">
        <f>IF(ROW()&lt;=B$3,INDEX(FP!G:G,B$2+ROW()-1),"")</f>
        <v>026 03</v>
      </c>
      <c r="G6" s="148"/>
      <c r="H6" s="149" t="str">
        <f>IF(ROW()&lt;=B$3,INDEX(FP!C:C,B$2+ROW()-1),"")</f>
        <v>Kuzminová Anastasiya</v>
      </c>
      <c r="I6" s="150">
        <f t="shared" si="0"/>
        <v>2142.1999999999998</v>
      </c>
      <c r="J6" s="150">
        <f t="shared" si="1"/>
        <v>0</v>
      </c>
      <c r="K6" s="151" t="str">
        <f t="shared" si="2"/>
        <v>d - Kuzminová Anastasiya</v>
      </c>
      <c r="L6" s="152">
        <v>99</v>
      </c>
      <c r="M6" s="155" t="s">
        <v>370</v>
      </c>
      <c r="N6" s="156" t="s">
        <v>414</v>
      </c>
      <c r="Q6" s="153"/>
      <c r="R6" s="153"/>
      <c r="S6" s="153"/>
      <c r="T6" s="153"/>
      <c r="U6" s="153"/>
      <c r="V6" s="153"/>
      <c r="W6" s="153"/>
      <c r="X6" s="153"/>
      <c r="Y6" s="153"/>
    </row>
    <row r="7" spans="1:25" s="144" customFormat="1" ht="10.199999999999999" hidden="1" x14ac:dyDescent="0.2">
      <c r="A7" s="149" t="str">
        <f>IF(ROW()&lt;=B$3,INDEX(FP!F:F,B$2+ROW()-1)&amp;" - "&amp;INDEX(FP!C:C,B$2+ROW()-1),"")</f>
        <v>d - Remeňová Mária</v>
      </c>
      <c r="B7" s="149"/>
      <c r="C7" s="161">
        <f>IF(ROW()&lt;=B$3,INDEX(FP!E:E,B$2+ROW()-1),"")</f>
        <v>0</v>
      </c>
      <c r="D7" s="148" t="str">
        <f>IF(ROW()&lt;=B$3,INDEX(FP!F:F,B$2+ROW()-1),"")</f>
        <v>d</v>
      </c>
      <c r="E7" s="148"/>
      <c r="F7" s="148" t="str">
        <f>IF(ROW()&lt;=B$3,INDEX(FP!G:G,B$2+ROW()-1),"")</f>
        <v>026 03</v>
      </c>
      <c r="G7" s="148"/>
      <c r="H7" s="149" t="str">
        <f>IF(ROW()&lt;=B$3,INDEX(FP!C:C,B$2+ROW()-1),"")</f>
        <v>Remeňová Mária</v>
      </c>
      <c r="I7" s="150">
        <f t="shared" si="0"/>
        <v>6806.25</v>
      </c>
      <c r="J7" s="150">
        <f t="shared" si="1"/>
        <v>0</v>
      </c>
      <c r="K7" s="151" t="str">
        <f t="shared" si="2"/>
        <v>d - Remeňová Mária</v>
      </c>
      <c r="L7" s="152">
        <v>99</v>
      </c>
      <c r="M7" s="158" t="str">
        <f>$A6</f>
        <v>d - Kuzminová Anastasiya</v>
      </c>
      <c r="N7" s="159">
        <v>99</v>
      </c>
      <c r="S7" s="153"/>
      <c r="T7" s="153"/>
      <c r="U7" s="153"/>
      <c r="V7" s="153"/>
      <c r="W7" s="153"/>
      <c r="X7" s="153"/>
      <c r="Y7" s="153"/>
    </row>
    <row r="8" spans="1:25" s="144" customFormat="1" ht="10.199999999999999" hidden="1" x14ac:dyDescent="0.2">
      <c r="A8" s="149" t="str">
        <f>IF(ROW()&lt;=B$3,INDEX(FP!F:F,B$2+ROW()-1)&amp;" - "&amp;INDEX(FP!C:C,B$2+ROW()-1),"")</f>
        <v>d - Remeňová Zuzana</v>
      </c>
      <c r="B8" s="149"/>
      <c r="C8" s="161">
        <f>IF(ROW()&lt;=B$3,INDEX(FP!E:E,B$2+ROW()-1),"")</f>
        <v>0</v>
      </c>
      <c r="D8" s="148" t="str">
        <f>IF(ROW()&lt;=B$3,INDEX(FP!F:F,B$2+ROW()-1),"")</f>
        <v>d</v>
      </c>
      <c r="E8" s="148"/>
      <c r="F8" s="148" t="str">
        <f>IF(ROW()&lt;=B$3,INDEX(FP!G:G,B$2+ROW()-1),"")</f>
        <v>026 03</v>
      </c>
      <c r="G8" s="148"/>
      <c r="H8" s="149" t="str">
        <f>IF(ROW()&lt;=B$3,INDEX(FP!C:C,B$2+ROW()-1),"")</f>
        <v>Remeňová Zuzana</v>
      </c>
      <c r="I8" s="150">
        <f t="shared" si="0"/>
        <v>6575.23</v>
      </c>
      <c r="J8" s="150">
        <f t="shared" si="1"/>
        <v>0</v>
      </c>
      <c r="K8" s="151" t="str">
        <f t="shared" si="2"/>
        <v>d - Remeňová Zuzana</v>
      </c>
      <c r="L8" s="152">
        <v>99</v>
      </c>
      <c r="M8" s="162" t="s">
        <v>370</v>
      </c>
      <c r="N8" s="163" t="s">
        <v>414</v>
      </c>
      <c r="O8" s="153"/>
      <c r="P8" s="153"/>
      <c r="U8" s="153"/>
      <c r="V8" s="153"/>
      <c r="W8" s="153"/>
      <c r="X8" s="153"/>
      <c r="Y8" s="153"/>
    </row>
    <row r="9" spans="1:25" s="144" customFormat="1" ht="10.199999999999999" hidden="1" x14ac:dyDescent="0.2">
      <c r="A9" s="149" t="str">
        <f>IF(ROW()&lt;=B$3,INDEX(FP!F:F,B$2+ROW()-1)&amp;" - "&amp;INDEX(FP!C:C,B$2+ROW()-1),"")</f>
        <v>d - štafeta - biatlon - juniori</v>
      </c>
      <c r="B9" s="149"/>
      <c r="C9" s="161">
        <f>IF(ROW()&lt;=B$3,INDEX(FP!E:E,B$2+ROW()-1),"")</f>
        <v>0</v>
      </c>
      <c r="D9" s="148" t="str">
        <f>IF(ROW()&lt;=B$3,INDEX(FP!F:F,B$2+ROW()-1),"")</f>
        <v>d</v>
      </c>
      <c r="E9" s="148"/>
      <c r="F9" s="148" t="str">
        <f>IF(ROW()&lt;=B$3,INDEX(FP!G:G,B$2+ROW()-1),"")</f>
        <v>026 03</v>
      </c>
      <c r="G9" s="148"/>
      <c r="H9" s="149" t="str">
        <f>IF(ROW()&lt;=B$3,INDEX(FP!C:C,B$2+ROW()-1),"")</f>
        <v>štafeta - biatlon - juniori</v>
      </c>
      <c r="I9" s="150">
        <f t="shared" si="0"/>
        <v>6620.75</v>
      </c>
      <c r="J9" s="150">
        <f t="shared" si="1"/>
        <v>0</v>
      </c>
      <c r="K9" s="151" t="str">
        <f t="shared" si="2"/>
        <v>d - štafeta - biatlon - juniori</v>
      </c>
      <c r="L9" s="152">
        <v>99</v>
      </c>
      <c r="M9" s="166" t="str">
        <f>$A8</f>
        <v>d - Remeňová Zuzana</v>
      </c>
      <c r="N9" s="167">
        <v>99</v>
      </c>
      <c r="O9" s="153"/>
      <c r="P9" s="153"/>
      <c r="Q9" s="153"/>
      <c r="R9" s="153"/>
      <c r="W9" s="153"/>
      <c r="X9" s="153"/>
      <c r="Y9" s="153"/>
    </row>
    <row r="10" spans="1:25" s="144" customFormat="1" ht="10.199999999999999" hidden="1" x14ac:dyDescent="0.2">
      <c r="A10" s="149" t="str">
        <f>IF(ROW()&lt;=B$3,INDEX(FP!F:F,B$2+ROW()-1)&amp;" - "&amp;INDEX(FP!C:C,B$2+ROW()-1),"")</f>
        <v>d - štafeta - biatlon - juniorky</v>
      </c>
      <c r="B10" s="149"/>
      <c r="C10" s="161">
        <f>IF(ROW()&lt;=B$3,INDEX(FP!E:E,B$2+ROW()-1),"")</f>
        <v>0</v>
      </c>
      <c r="D10" s="148" t="str">
        <f>IF(ROW()&lt;=B$3,INDEX(FP!F:F,B$2+ROW()-1),"")</f>
        <v>d</v>
      </c>
      <c r="E10" s="148"/>
      <c r="F10" s="148" t="str">
        <f>IF(ROW()&lt;=B$3,INDEX(FP!G:G,B$2+ROW()-1),"")</f>
        <v>026 03</v>
      </c>
      <c r="G10" s="148"/>
      <c r="H10" s="149" t="str">
        <f>IF(ROW()&lt;=B$3,INDEX(FP!C:C,B$2+ROW()-1),"")</f>
        <v>štafeta - biatlon - juniorky</v>
      </c>
      <c r="I10" s="150">
        <f t="shared" ref="I10:I73" si="3">IF(ROW()&lt;=B$3,SUMIF(A$107:A$10042,A10,I$107:I$10042),"")</f>
        <v>3886</v>
      </c>
      <c r="J10" s="150">
        <f t="shared" ref="J10:J73" si="4">IF(ROW()&lt;=B$3,SUMIFS(I$103:I$50042,A$103:A$50042,K10,J$103:J$50042,L10),"")</f>
        <v>0</v>
      </c>
      <c r="K10" s="151" t="str">
        <f t="shared" ref="K10:K73" si="5">$A10</f>
        <v>d - štafeta - biatlon - juniorky</v>
      </c>
      <c r="L10" s="152">
        <v>99</v>
      </c>
      <c r="M10" s="155" t="s">
        <v>370</v>
      </c>
      <c r="N10" s="156" t="s">
        <v>414</v>
      </c>
      <c r="O10" s="153"/>
      <c r="P10" s="153"/>
      <c r="Q10" s="153"/>
      <c r="R10" s="153"/>
      <c r="S10" s="153"/>
      <c r="T10" s="153"/>
      <c r="Y10" s="153"/>
    </row>
    <row r="11" spans="1:25" s="144" customFormat="1" ht="10.199999999999999" hidden="1" x14ac:dyDescent="0.2">
      <c r="A11" s="149" t="str">
        <f>IF(ROW()&lt;=B$3,INDEX(FP!F:F,B$2+ROW()-1)&amp;" - "&amp;INDEX(FP!C:C,B$2+ROW()-1),"")</f>
        <v>f - biatlon - 20 % navýšenie</v>
      </c>
      <c r="B11" s="149"/>
      <c r="C11" s="161">
        <f>IF(ROW()&lt;=B$3,INDEX(FP!E:E,B$2+ROW()-1),"")</f>
        <v>0</v>
      </c>
      <c r="D11" s="148" t="str">
        <f>IF(ROW()&lt;=B$3,INDEX(FP!F:F,B$2+ROW()-1),"")</f>
        <v>f</v>
      </c>
      <c r="E11" s="148"/>
      <c r="F11" s="148" t="str">
        <f>IF(ROW()&lt;=B$3,INDEX(FP!G:G,B$2+ROW()-1),"")</f>
        <v>026 03</v>
      </c>
      <c r="G11" s="148"/>
      <c r="H11" s="149" t="str">
        <f>IF(ROW()&lt;=B$3,INDEX(FP!C:C,B$2+ROW()-1),"")</f>
        <v>biatlon - 20 % navýšenie</v>
      </c>
      <c r="I11" s="150">
        <f t="shared" si="3"/>
        <v>131878.00000000003</v>
      </c>
      <c r="J11" s="150">
        <f t="shared" si="4"/>
        <v>0</v>
      </c>
      <c r="K11" s="151" t="str">
        <f t="shared" si="5"/>
        <v>f - biatlon - 20 % navýšenie</v>
      </c>
      <c r="L11" s="152">
        <v>99</v>
      </c>
      <c r="M11" s="158" t="str">
        <f>$A10</f>
        <v>d - štafeta - biatlon - juniorky</v>
      </c>
      <c r="N11" s="159">
        <v>99</v>
      </c>
      <c r="O11" s="153"/>
      <c r="P11" s="153"/>
      <c r="Q11" s="153"/>
      <c r="R11" s="153"/>
      <c r="S11" s="153"/>
      <c r="T11" s="153"/>
      <c r="Y11" s="153"/>
    </row>
    <row r="12" spans="1:25" s="144" customFormat="1" ht="10.199999999999999" hidden="1" x14ac:dyDescent="0.2">
      <c r="A12" s="149" t="str">
        <f>IF(ROW()&lt;=B$3,INDEX(FP!F:F,B$2+ROW()-1)&amp;" - "&amp;INDEX(FP!C:C,B$2+ROW()-1),"")</f>
        <v/>
      </c>
      <c r="B12" s="149"/>
      <c r="C12" s="161" t="str">
        <f>IF(ROW()&lt;=B$3,INDEX(FP!E:E,B$2+ROW()-1),"")</f>
        <v/>
      </c>
      <c r="D12" s="148" t="str">
        <f>IF(ROW()&lt;=B$3,INDEX(FP!F:F,B$2+ROW()-1),"")</f>
        <v/>
      </c>
      <c r="E12" s="148"/>
      <c r="F12" s="148" t="str">
        <f>IF(ROW()&lt;=B$3,INDEX(FP!G:G,B$2+ROW()-1),"")</f>
        <v/>
      </c>
      <c r="G12" s="148"/>
      <c r="H12" s="149" t="str">
        <f>IF(ROW()&lt;=B$3,INDEX(FP!C:C,B$2+ROW()-1),"")</f>
        <v/>
      </c>
      <c r="I12" s="150" t="str">
        <f t="shared" si="3"/>
        <v/>
      </c>
      <c r="J12" s="150" t="str">
        <f t="shared" si="4"/>
        <v/>
      </c>
      <c r="K12" s="151" t="str">
        <f t="shared" si="5"/>
        <v/>
      </c>
      <c r="L12" s="152">
        <v>99</v>
      </c>
      <c r="M12" s="162" t="s">
        <v>370</v>
      </c>
      <c r="N12" s="163" t="s">
        <v>414</v>
      </c>
      <c r="O12" s="153"/>
      <c r="P12" s="153"/>
      <c r="Q12" s="153"/>
      <c r="R12" s="153"/>
      <c r="W12" s="153"/>
      <c r="X12" s="153"/>
    </row>
    <row r="13" spans="1:25" s="144" customFormat="1" ht="10.199999999999999" hidden="1" x14ac:dyDescent="0.2">
      <c r="A13" s="149" t="str">
        <f>IF(ROW()&lt;=B$3,INDEX(FP!F:F,B$2+ROW()-1)&amp;" - "&amp;INDEX(FP!C:C,B$2+ROW()-1),"")</f>
        <v/>
      </c>
      <c r="B13" s="149"/>
      <c r="C13" s="161" t="str">
        <f>IF(ROW()&lt;=B$3,INDEX(FP!E:E,B$2+ROW()-1),"")</f>
        <v/>
      </c>
      <c r="D13" s="148" t="str">
        <f>IF(ROW()&lt;=B$3,INDEX(FP!F:F,B$2+ROW()-1),"")</f>
        <v/>
      </c>
      <c r="E13" s="148"/>
      <c r="F13" s="148" t="str">
        <f>IF(ROW()&lt;=B$3,INDEX(FP!G:G,B$2+ROW()-1),"")</f>
        <v/>
      </c>
      <c r="G13" s="148"/>
      <c r="H13" s="149" t="str">
        <f>IF(ROW()&lt;=B$3,INDEX(FP!C:C,B$2+ROW()-1),"")</f>
        <v/>
      </c>
      <c r="I13" s="150" t="str">
        <f t="shared" si="3"/>
        <v/>
      </c>
      <c r="J13" s="150" t="str">
        <f t="shared" si="4"/>
        <v/>
      </c>
      <c r="K13" s="151" t="str">
        <f t="shared" si="5"/>
        <v/>
      </c>
      <c r="L13" s="152">
        <v>99</v>
      </c>
      <c r="M13" s="164" t="str">
        <f>$A12</f>
        <v/>
      </c>
      <c r="N13" s="165">
        <v>99</v>
      </c>
      <c r="O13" s="153"/>
      <c r="P13" s="153"/>
      <c r="U13" s="153"/>
      <c r="V13" s="153"/>
      <c r="W13" s="153"/>
      <c r="X13" s="153"/>
      <c r="Y13" s="153"/>
    </row>
    <row r="14" spans="1:25" s="144" customFormat="1" ht="10.199999999999999" hidden="1" x14ac:dyDescent="0.2">
      <c r="A14" s="149" t="str">
        <f>IF(ROW()&lt;=B$3,INDEX(FP!F:F,B$2+ROW()-1)&amp;" - "&amp;INDEX(FP!C:C,B$2+ROW()-1),"")</f>
        <v/>
      </c>
      <c r="B14" s="149"/>
      <c r="C14" s="161" t="str">
        <f>IF(ROW()&lt;=B$3,INDEX(FP!E:E,B$2+ROW()-1),"")</f>
        <v/>
      </c>
      <c r="D14" s="148" t="str">
        <f>IF(ROW()&lt;=B$3,INDEX(FP!F:F,B$2+ROW()-1),"")</f>
        <v/>
      </c>
      <c r="E14" s="148"/>
      <c r="F14" s="148" t="str">
        <f>IF(ROW()&lt;=B$3,INDEX(FP!G:G,B$2+ROW()-1),"")</f>
        <v/>
      </c>
      <c r="G14" s="148"/>
      <c r="H14" s="149" t="str">
        <f>IF(ROW()&lt;=B$3,INDEX(FP!C:C,B$2+ROW()-1),"")</f>
        <v/>
      </c>
      <c r="I14" s="150" t="str">
        <f t="shared" si="3"/>
        <v/>
      </c>
      <c r="J14" s="150" t="str">
        <f t="shared" si="4"/>
        <v/>
      </c>
      <c r="K14" s="151" t="str">
        <f t="shared" si="5"/>
        <v/>
      </c>
      <c r="L14" s="152">
        <v>99</v>
      </c>
      <c r="M14" s="155" t="s">
        <v>370</v>
      </c>
      <c r="N14" s="156" t="s">
        <v>414</v>
      </c>
      <c r="S14" s="153"/>
      <c r="T14" s="153"/>
      <c r="U14" s="153"/>
      <c r="V14" s="153"/>
      <c r="W14" s="153"/>
      <c r="X14" s="153"/>
      <c r="Y14" s="153"/>
    </row>
    <row r="15" spans="1:25" s="144" customFormat="1" ht="10.199999999999999" hidden="1" x14ac:dyDescent="0.2">
      <c r="A15" s="149" t="str">
        <f>IF(ROW()&lt;=B$3,INDEX(FP!F:F,B$2+ROW()-1)&amp;" - "&amp;INDEX(FP!C:C,B$2+ROW()-1),"")</f>
        <v/>
      </c>
      <c r="B15" s="149"/>
      <c r="C15" s="161" t="str">
        <f>IF(ROW()&lt;=B$3,INDEX(FP!E:E,B$2+ROW()-1),"")</f>
        <v/>
      </c>
      <c r="D15" s="148" t="str">
        <f>IF(ROW()&lt;=B$3,INDEX(FP!F:F,B$2+ROW()-1),"")</f>
        <v/>
      </c>
      <c r="E15" s="148"/>
      <c r="F15" s="148" t="str">
        <f>IF(ROW()&lt;=B$3,INDEX(FP!G:G,B$2+ROW()-1),"")</f>
        <v/>
      </c>
      <c r="G15" s="148"/>
      <c r="H15" s="149" t="str">
        <f>IF(ROW()&lt;=B$3,INDEX(FP!C:C,B$2+ROW()-1),"")</f>
        <v/>
      </c>
      <c r="I15" s="150" t="str">
        <f t="shared" si="3"/>
        <v/>
      </c>
      <c r="J15" s="150" t="str">
        <f t="shared" si="4"/>
        <v/>
      </c>
      <c r="K15" s="151" t="str">
        <f t="shared" si="5"/>
        <v/>
      </c>
      <c r="L15" s="152">
        <v>99</v>
      </c>
      <c r="M15" s="158" t="str">
        <f>$A14</f>
        <v/>
      </c>
      <c r="N15" s="159">
        <v>99</v>
      </c>
      <c r="Q15" s="153"/>
      <c r="R15" s="153"/>
      <c r="S15" s="153"/>
      <c r="T15" s="153"/>
      <c r="U15" s="153"/>
      <c r="V15" s="153"/>
      <c r="W15" s="153"/>
      <c r="X15" s="153"/>
      <c r="Y15" s="153"/>
    </row>
    <row r="16" spans="1:25" s="144" customFormat="1" ht="10.199999999999999" hidden="1" x14ac:dyDescent="0.2">
      <c r="A16" s="149" t="str">
        <f>IF(ROW()&lt;=B$3,INDEX(FP!F:F,B$2+ROW()-1)&amp;" - "&amp;INDEX(FP!C:C,B$2+ROW()-1),"")</f>
        <v/>
      </c>
      <c r="B16" s="149"/>
      <c r="C16" s="161" t="str">
        <f>IF(ROW()&lt;=B$3,INDEX(FP!E:E,B$2+ROW()-1),"")</f>
        <v/>
      </c>
      <c r="D16" s="148" t="str">
        <f>IF(ROW()&lt;=B$3,INDEX(FP!F:F,B$2+ROW()-1),"")</f>
        <v/>
      </c>
      <c r="E16" s="148"/>
      <c r="F16" s="148" t="str">
        <f>IF(ROW()&lt;=B$3,INDEX(FP!G:G,B$2+ROW()-1),"")</f>
        <v/>
      </c>
      <c r="G16" s="148"/>
      <c r="H16" s="149" t="str">
        <f>IF(ROW()&lt;=B$3,INDEX(FP!C:C,B$2+ROW()-1),"")</f>
        <v/>
      </c>
      <c r="I16" s="150" t="str">
        <f t="shared" si="3"/>
        <v/>
      </c>
      <c r="J16" s="150" t="str">
        <f t="shared" si="4"/>
        <v/>
      </c>
      <c r="K16" s="151" t="str">
        <f t="shared" si="5"/>
        <v/>
      </c>
      <c r="L16" s="152">
        <v>99</v>
      </c>
      <c r="M16" s="162" t="s">
        <v>370</v>
      </c>
      <c r="N16" s="163" t="s">
        <v>414</v>
      </c>
      <c r="O16" s="153"/>
      <c r="P16" s="153"/>
      <c r="Q16" s="153"/>
      <c r="R16" s="153"/>
      <c r="S16" s="153"/>
      <c r="T16" s="153"/>
      <c r="U16" s="153"/>
      <c r="V16" s="153"/>
      <c r="W16" s="153"/>
      <c r="X16" s="153"/>
      <c r="Y16" s="153"/>
    </row>
    <row r="17" spans="1:25" s="144" customFormat="1" ht="10.199999999999999" hidden="1" x14ac:dyDescent="0.2">
      <c r="A17" s="149" t="str">
        <f>IF(ROW()&lt;=B$3,INDEX(FP!F:F,B$2+ROW()-1)&amp;" - "&amp;INDEX(FP!C:C,B$2+ROW()-1),"")</f>
        <v/>
      </c>
      <c r="B17" s="149"/>
      <c r="C17" s="161" t="str">
        <f>IF(ROW()&lt;=B$3,INDEX(FP!E:E,B$2+ROW()-1),"")</f>
        <v/>
      </c>
      <c r="D17" s="148" t="str">
        <f>IF(ROW()&lt;=B$3,INDEX(FP!F:F,B$2+ROW()-1),"")</f>
        <v/>
      </c>
      <c r="E17" s="148"/>
      <c r="F17" s="148" t="str">
        <f>IF(ROW()&lt;=B$3,INDEX(FP!G:G,B$2+ROW()-1),"")</f>
        <v/>
      </c>
      <c r="G17" s="148"/>
      <c r="H17" s="149" t="str">
        <f>IF(ROW()&lt;=B$3,INDEX(FP!C:C,B$2+ROW()-1),"")</f>
        <v/>
      </c>
      <c r="I17" s="150" t="str">
        <f t="shared" si="3"/>
        <v/>
      </c>
      <c r="J17" s="150" t="str">
        <f t="shared" si="4"/>
        <v/>
      </c>
      <c r="K17" s="151" t="str">
        <f t="shared" si="5"/>
        <v/>
      </c>
      <c r="L17" s="152">
        <v>99</v>
      </c>
      <c r="M17" s="164" t="str">
        <f>$A16</f>
        <v/>
      </c>
      <c r="N17" s="165">
        <v>99</v>
      </c>
      <c r="O17" s="153"/>
      <c r="P17" s="153"/>
      <c r="Q17" s="153"/>
      <c r="R17" s="153"/>
      <c r="S17" s="153"/>
      <c r="T17" s="153"/>
      <c r="U17" s="153"/>
      <c r="V17" s="153"/>
      <c r="W17" s="153"/>
      <c r="X17" s="153"/>
      <c r="Y17" s="153"/>
    </row>
    <row r="18" spans="1:25" s="144" customFormat="1" ht="10.199999999999999" hidden="1" x14ac:dyDescent="0.2">
      <c r="A18" s="149" t="str">
        <f>IF(ROW()&lt;=B$3,INDEX(FP!F:F,B$2+ROW()-1)&amp;" - "&amp;INDEX(FP!C:C,B$2+ROW()-1),"")</f>
        <v/>
      </c>
      <c r="B18" s="149"/>
      <c r="C18" s="161" t="str">
        <f>IF(ROW()&lt;=B$3,INDEX(FP!E:E,B$2+ROW()-1),"")</f>
        <v/>
      </c>
      <c r="D18" s="148" t="str">
        <f>IF(ROW()&lt;=B$3,INDEX(FP!F:F,B$2+ROW()-1),"")</f>
        <v/>
      </c>
      <c r="E18" s="148"/>
      <c r="F18" s="148" t="str">
        <f>IF(ROW()&lt;=B$3,INDEX(FP!G:G,B$2+ROW()-1),"")</f>
        <v/>
      </c>
      <c r="G18" s="148"/>
      <c r="H18" s="149" t="str">
        <f>IF(ROW()&lt;=B$3,INDEX(FP!C:C,B$2+ROW()-1),"")</f>
        <v/>
      </c>
      <c r="I18" s="150" t="str">
        <f t="shared" si="3"/>
        <v/>
      </c>
      <c r="J18" s="150" t="str">
        <f t="shared" si="4"/>
        <v/>
      </c>
      <c r="K18" s="151" t="str">
        <f t="shared" si="5"/>
        <v/>
      </c>
      <c r="L18" s="152">
        <v>99</v>
      </c>
      <c r="M18" s="155" t="s">
        <v>370</v>
      </c>
      <c r="N18" s="156" t="s">
        <v>414</v>
      </c>
      <c r="Q18" s="153"/>
      <c r="R18" s="153"/>
      <c r="S18" s="153"/>
      <c r="T18" s="153"/>
      <c r="U18" s="153"/>
      <c r="V18" s="153"/>
      <c r="W18" s="153"/>
      <c r="X18" s="153"/>
      <c r="Y18" s="153"/>
    </row>
    <row r="19" spans="1:25" s="144" customFormat="1" ht="10.199999999999999" hidden="1" x14ac:dyDescent="0.2">
      <c r="A19" s="149" t="str">
        <f>IF(ROW()&lt;=B$3,INDEX(FP!F:F,B$2+ROW()-1)&amp;" - "&amp;INDEX(FP!C:C,B$2+ROW()-1),"")</f>
        <v/>
      </c>
      <c r="B19" s="149"/>
      <c r="C19" s="161" t="str">
        <f>IF(ROW()&lt;=B$3,INDEX(FP!E:E,B$2+ROW()-1),"")</f>
        <v/>
      </c>
      <c r="D19" s="148" t="str">
        <f>IF(ROW()&lt;=B$3,INDEX(FP!F:F,B$2+ROW()-1),"")</f>
        <v/>
      </c>
      <c r="E19" s="148"/>
      <c r="F19" s="148" t="str">
        <f>IF(ROW()&lt;=B$3,INDEX(FP!G:G,B$2+ROW()-1),"")</f>
        <v/>
      </c>
      <c r="G19" s="148"/>
      <c r="H19" s="149" t="str">
        <f>IF(ROW()&lt;=B$3,INDEX(FP!C:C,B$2+ROW()-1),"")</f>
        <v/>
      </c>
      <c r="I19" s="150" t="str">
        <f t="shared" si="3"/>
        <v/>
      </c>
      <c r="J19" s="150" t="str">
        <f t="shared" si="4"/>
        <v/>
      </c>
      <c r="K19" s="151" t="str">
        <f t="shared" si="5"/>
        <v/>
      </c>
      <c r="L19" s="152">
        <v>99</v>
      </c>
      <c r="M19" s="168" t="str">
        <f>$A18</f>
        <v/>
      </c>
      <c r="N19" s="169">
        <v>99</v>
      </c>
      <c r="S19" s="153"/>
      <c r="T19" s="153"/>
      <c r="U19" s="153"/>
      <c r="V19" s="153"/>
      <c r="W19" s="153"/>
      <c r="X19" s="153"/>
      <c r="Y19" s="153"/>
    </row>
    <row r="20" spans="1:25" s="144" customFormat="1" ht="10.199999999999999" hidden="1" x14ac:dyDescent="0.2">
      <c r="A20" s="149" t="str">
        <f>IF(ROW()&lt;=B$3,INDEX(FP!F:F,B$2+ROW()-1)&amp;" - "&amp;INDEX(FP!C:C,B$2+ROW()-1),"")</f>
        <v/>
      </c>
      <c r="B20" s="149"/>
      <c r="C20" s="161" t="str">
        <f>IF(ROW()&lt;=B$3,INDEX(FP!E:E,B$2+ROW()-1),"")</f>
        <v/>
      </c>
      <c r="D20" s="148" t="str">
        <f>IF(ROW()&lt;=B$3,INDEX(FP!F:F,B$2+ROW()-1),"")</f>
        <v/>
      </c>
      <c r="E20" s="148"/>
      <c r="F20" s="148" t="str">
        <f>IF(ROW()&lt;=B$3,INDEX(FP!G:G,B$2+ROW()-1),"")</f>
        <v/>
      </c>
      <c r="G20" s="148"/>
      <c r="H20" s="149" t="str">
        <f>IF(ROW()&lt;=B$3,INDEX(FP!C:C,B$2+ROW()-1),"")</f>
        <v/>
      </c>
      <c r="I20" s="150" t="str">
        <f t="shared" si="3"/>
        <v/>
      </c>
      <c r="J20" s="150" t="str">
        <f t="shared" si="4"/>
        <v/>
      </c>
      <c r="K20" s="151" t="str">
        <f t="shared" si="5"/>
        <v/>
      </c>
      <c r="L20" s="152">
        <v>99</v>
      </c>
      <c r="M20" s="162" t="s">
        <v>370</v>
      </c>
      <c r="N20" s="163" t="s">
        <v>414</v>
      </c>
      <c r="O20" s="153"/>
      <c r="P20" s="153"/>
      <c r="U20" s="153"/>
      <c r="V20" s="153"/>
      <c r="W20" s="153"/>
      <c r="X20" s="153"/>
      <c r="Y20" s="153"/>
    </row>
    <row r="21" spans="1:25" s="144" customFormat="1" ht="10.199999999999999" hidden="1" x14ac:dyDescent="0.2">
      <c r="A21" s="149" t="str">
        <f>IF(ROW()&lt;=B$3,INDEX(FP!F:F,B$2+ROW()-1)&amp;" - "&amp;INDEX(FP!C:C,B$2+ROW()-1),"")</f>
        <v/>
      </c>
      <c r="B21" s="149"/>
      <c r="C21" s="161" t="str">
        <f>IF(ROW()&lt;=B$3,INDEX(FP!E:E,B$2+ROW()-1),"")</f>
        <v/>
      </c>
      <c r="D21" s="148" t="str">
        <f>IF(ROW()&lt;=B$3,INDEX(FP!F:F,B$2+ROW()-1),"")</f>
        <v/>
      </c>
      <c r="E21" s="148"/>
      <c r="F21" s="148" t="str">
        <f>IF(ROW()&lt;=B$3,INDEX(FP!G:G,B$2+ROW()-1),"")</f>
        <v/>
      </c>
      <c r="G21" s="148"/>
      <c r="H21" s="149" t="str">
        <f>IF(ROW()&lt;=B$3,INDEX(FP!C:C,B$2+ROW()-1),"")</f>
        <v/>
      </c>
      <c r="I21" s="150" t="str">
        <f t="shared" si="3"/>
        <v/>
      </c>
      <c r="J21" s="150" t="str">
        <f t="shared" si="4"/>
        <v/>
      </c>
      <c r="K21" s="151" t="str">
        <f t="shared" si="5"/>
        <v/>
      </c>
      <c r="L21" s="152">
        <v>99</v>
      </c>
      <c r="M21" s="164" t="str">
        <f>$A20</f>
        <v/>
      </c>
      <c r="N21" s="165">
        <v>99</v>
      </c>
      <c r="O21" s="153"/>
      <c r="P21" s="153"/>
      <c r="Q21" s="153"/>
      <c r="R21" s="153"/>
      <c r="W21" s="153"/>
      <c r="X21" s="153"/>
      <c r="Y21" s="153"/>
    </row>
    <row r="22" spans="1:25" s="144" customFormat="1" ht="10.199999999999999" hidden="1" x14ac:dyDescent="0.2">
      <c r="A22" s="149" t="str">
        <f>IF(ROW()&lt;=B$3,INDEX(FP!F:F,B$2+ROW()-1)&amp;" - "&amp;INDEX(FP!C:C,B$2+ROW()-1),"")</f>
        <v/>
      </c>
      <c r="B22" s="149"/>
      <c r="C22" s="161" t="str">
        <f>IF(ROW()&lt;=B$3,INDEX(FP!E:E,B$2+ROW()-1),"")</f>
        <v/>
      </c>
      <c r="D22" s="148" t="str">
        <f>IF(ROW()&lt;=B$3,INDEX(FP!F:F,B$2+ROW()-1),"")</f>
        <v/>
      </c>
      <c r="E22" s="148"/>
      <c r="F22" s="148" t="str">
        <f>IF(ROW()&lt;=B$3,INDEX(FP!G:G,B$2+ROW()-1),"")</f>
        <v/>
      </c>
      <c r="G22" s="148"/>
      <c r="H22" s="149" t="str">
        <f>IF(ROW()&lt;=B$3,INDEX(FP!C:C,B$2+ROW()-1),"")</f>
        <v/>
      </c>
      <c r="I22" s="150" t="str">
        <f t="shared" si="3"/>
        <v/>
      </c>
      <c r="J22" s="150" t="str">
        <f t="shared" si="4"/>
        <v/>
      </c>
      <c r="K22" s="151" t="str">
        <f t="shared" si="5"/>
        <v/>
      </c>
      <c r="L22" s="152">
        <v>99</v>
      </c>
      <c r="M22" s="170" t="s">
        <v>370</v>
      </c>
      <c r="N22" s="171" t="s">
        <v>414</v>
      </c>
      <c r="O22" s="153"/>
      <c r="P22" s="153"/>
      <c r="Q22" s="153"/>
      <c r="R22" s="153"/>
      <c r="S22" s="153"/>
      <c r="T22" s="153"/>
      <c r="Y22" s="153"/>
    </row>
    <row r="23" spans="1:25" s="144" customFormat="1" ht="10.199999999999999" hidden="1" x14ac:dyDescent="0.2">
      <c r="A23" s="149" t="str">
        <f>IF(ROW()&lt;=B$3,INDEX(FP!F:F,B$2+ROW()-1)&amp;" - "&amp;INDEX(FP!C:C,B$2+ROW()-1),"")</f>
        <v/>
      </c>
      <c r="B23" s="149"/>
      <c r="C23" s="161" t="str">
        <f>IF(ROW()&lt;=B$3,INDEX(FP!E:E,B$2+ROW()-1),"")</f>
        <v/>
      </c>
      <c r="D23" s="148" t="str">
        <f>IF(ROW()&lt;=B$3,INDEX(FP!F:F,B$2+ROW()-1),"")</f>
        <v/>
      </c>
      <c r="E23" s="148"/>
      <c r="F23" s="148" t="str">
        <f>IF(ROW()&lt;=B$3,INDEX(FP!G:G,B$2+ROW()-1),"")</f>
        <v/>
      </c>
      <c r="G23" s="148"/>
      <c r="H23" s="149" t="str">
        <f>IF(ROW()&lt;=B$3,INDEX(FP!C:C,B$2+ROW()-1),"")</f>
        <v/>
      </c>
      <c r="I23" s="150" t="str">
        <f t="shared" si="3"/>
        <v/>
      </c>
      <c r="J23" s="150" t="str">
        <f t="shared" si="4"/>
        <v/>
      </c>
      <c r="K23" s="151" t="str">
        <f t="shared" si="5"/>
        <v/>
      </c>
      <c r="L23" s="152">
        <v>99</v>
      </c>
      <c r="M23" s="172" t="str">
        <f>$A22</f>
        <v/>
      </c>
      <c r="N23" s="172">
        <v>99</v>
      </c>
      <c r="O23" s="153"/>
      <c r="P23" s="153"/>
      <c r="Q23" s="153"/>
      <c r="R23" s="153"/>
      <c r="S23" s="153"/>
      <c r="T23" s="153"/>
      <c r="Y23" s="153"/>
    </row>
    <row r="24" spans="1:25" s="144" customFormat="1" ht="10.199999999999999" hidden="1" x14ac:dyDescent="0.2">
      <c r="A24" s="149" t="str">
        <f>IF(ROW()&lt;=B$3,INDEX(FP!F:F,B$2+ROW()-1)&amp;" - "&amp;INDEX(FP!C:C,B$2+ROW()-1),"")</f>
        <v/>
      </c>
      <c r="B24" s="149"/>
      <c r="C24" s="161" t="str">
        <f>IF(ROW()&lt;=B$3,INDEX(FP!E:E,B$2+ROW()-1),"")</f>
        <v/>
      </c>
      <c r="D24" s="148" t="str">
        <f>IF(ROW()&lt;=B$3,INDEX(FP!F:F,B$2+ROW()-1),"")</f>
        <v/>
      </c>
      <c r="E24" s="148"/>
      <c r="F24" s="148" t="str">
        <f>IF(ROW()&lt;=B$3,INDEX(FP!G:G,B$2+ROW()-1),"")</f>
        <v/>
      </c>
      <c r="G24" s="148"/>
      <c r="H24" s="149" t="str">
        <f>IF(ROW()&lt;=B$3,INDEX(FP!C:C,B$2+ROW()-1),"")</f>
        <v/>
      </c>
      <c r="I24" s="150" t="str">
        <f t="shared" si="3"/>
        <v/>
      </c>
      <c r="J24" s="150" t="str">
        <f t="shared" si="4"/>
        <v/>
      </c>
      <c r="K24" s="151" t="str">
        <f t="shared" si="5"/>
        <v/>
      </c>
      <c r="L24" s="152">
        <v>99</v>
      </c>
      <c r="M24" s="162" t="s">
        <v>370</v>
      </c>
      <c r="N24" s="163" t="s">
        <v>414</v>
      </c>
      <c r="O24" s="153"/>
      <c r="P24" s="153"/>
      <c r="Q24" s="153"/>
      <c r="R24" s="153"/>
      <c r="W24" s="153"/>
      <c r="X24" s="153"/>
      <c r="Y24" s="153"/>
    </row>
    <row r="25" spans="1:25" s="144" customFormat="1" ht="10.199999999999999" hidden="1" x14ac:dyDescent="0.2">
      <c r="A25" s="149" t="str">
        <f>IF(ROW()&lt;=B$3,INDEX(FP!F:F,B$2+ROW()-1)&amp;" - "&amp;INDEX(FP!C:C,B$2+ROW()-1),"")</f>
        <v/>
      </c>
      <c r="B25" s="149"/>
      <c r="C25" s="161" t="str">
        <f>IF(ROW()&lt;=B$3,INDEX(FP!E:E,B$2+ROW()-1),"")</f>
        <v/>
      </c>
      <c r="D25" s="148" t="str">
        <f>IF(ROW()&lt;=B$3,INDEX(FP!F:F,B$2+ROW()-1),"")</f>
        <v/>
      </c>
      <c r="E25" s="148"/>
      <c r="F25" s="148" t="str">
        <f>IF(ROW()&lt;=B$3,INDEX(FP!G:G,B$2+ROW()-1),"")</f>
        <v/>
      </c>
      <c r="G25" s="148"/>
      <c r="H25" s="149" t="str">
        <f>IF(ROW()&lt;=B$3,INDEX(FP!C:C,B$2+ROW()-1),"")</f>
        <v/>
      </c>
      <c r="I25" s="150" t="str">
        <f t="shared" si="3"/>
        <v/>
      </c>
      <c r="J25" s="150" t="str">
        <f t="shared" si="4"/>
        <v/>
      </c>
      <c r="K25" s="151" t="str">
        <f t="shared" si="5"/>
        <v/>
      </c>
      <c r="L25" s="152">
        <v>99</v>
      </c>
      <c r="M25" s="164" t="str">
        <f>$A24</f>
        <v/>
      </c>
      <c r="N25" s="165">
        <v>99</v>
      </c>
      <c r="O25" s="153"/>
      <c r="P25" s="153"/>
      <c r="U25" s="153"/>
      <c r="V25" s="153"/>
      <c r="W25" s="153"/>
      <c r="X25" s="153"/>
      <c r="Y25" s="153"/>
    </row>
    <row r="26" spans="1:25" s="144" customFormat="1" ht="10.199999999999999" hidden="1" x14ac:dyDescent="0.2">
      <c r="A26" s="149" t="str">
        <f>IF(ROW()&lt;=B$3,INDEX(FP!F:F,B$2+ROW()-1)&amp;" - "&amp;INDEX(FP!C:C,B$2+ROW()-1),"")</f>
        <v/>
      </c>
      <c r="B26" s="149"/>
      <c r="C26" s="161" t="str">
        <f>IF(ROW()&lt;=B$3,INDEX(FP!E:E,B$2+ROW()-1),"")</f>
        <v/>
      </c>
      <c r="D26" s="148" t="str">
        <f>IF(ROW()&lt;=B$3,INDEX(FP!F:F,B$2+ROW()-1),"")</f>
        <v/>
      </c>
      <c r="E26" s="148"/>
      <c r="F26" s="148" t="str">
        <f>IF(ROW()&lt;=B$3,INDEX(FP!G:G,B$2+ROW()-1),"")</f>
        <v/>
      </c>
      <c r="G26" s="148"/>
      <c r="H26" s="149" t="str">
        <f>IF(ROW()&lt;=B$3,INDEX(FP!C:C,B$2+ROW()-1),"")</f>
        <v/>
      </c>
      <c r="I26" s="150" t="str">
        <f t="shared" si="3"/>
        <v/>
      </c>
      <c r="J26" s="150" t="str">
        <f t="shared" si="4"/>
        <v/>
      </c>
      <c r="K26" s="151" t="str">
        <f t="shared" si="5"/>
        <v/>
      </c>
      <c r="L26" s="152">
        <v>99</v>
      </c>
      <c r="M26" s="170" t="s">
        <v>370</v>
      </c>
      <c r="N26" s="171" t="s">
        <v>414</v>
      </c>
      <c r="S26" s="153"/>
      <c r="T26" s="153"/>
      <c r="U26" s="153"/>
      <c r="V26" s="153"/>
      <c r="W26" s="153"/>
      <c r="X26" s="153"/>
      <c r="Y26" s="153"/>
    </row>
    <row r="27" spans="1:25" s="144" customFormat="1" ht="10.199999999999999" hidden="1" x14ac:dyDescent="0.2">
      <c r="A27" s="149" t="str">
        <f>IF(ROW()&lt;=B$3,INDEX(FP!F:F,B$2+ROW()-1)&amp;" - "&amp;INDEX(FP!C:C,B$2+ROW()-1),"")</f>
        <v/>
      </c>
      <c r="B27" s="149"/>
      <c r="C27" s="161" t="str">
        <f>IF(ROW()&lt;=B$3,INDEX(FP!E:E,B$2+ROW()-1),"")</f>
        <v/>
      </c>
      <c r="D27" s="148" t="str">
        <f>IF(ROW()&lt;=B$3,INDEX(FP!F:F,B$2+ROW()-1),"")</f>
        <v/>
      </c>
      <c r="E27" s="148"/>
      <c r="F27" s="148" t="str">
        <f>IF(ROW()&lt;=B$3,INDEX(FP!G:G,B$2+ROW()-1),"")</f>
        <v/>
      </c>
      <c r="G27" s="148"/>
      <c r="H27" s="149" t="str">
        <f>IF(ROW()&lt;=B$3,INDEX(FP!C:C,B$2+ROW()-1),"")</f>
        <v/>
      </c>
      <c r="I27" s="150" t="str">
        <f t="shared" si="3"/>
        <v/>
      </c>
      <c r="J27" s="150" t="str">
        <f t="shared" si="4"/>
        <v/>
      </c>
      <c r="K27" s="151" t="str">
        <f t="shared" si="5"/>
        <v/>
      </c>
      <c r="L27" s="152">
        <v>99</v>
      </c>
      <c r="M27" s="172" t="str">
        <f>$A26</f>
        <v/>
      </c>
      <c r="N27" s="172">
        <v>99</v>
      </c>
      <c r="Q27" s="153"/>
      <c r="R27" s="153"/>
      <c r="S27" s="153"/>
      <c r="T27" s="153"/>
      <c r="U27" s="153"/>
      <c r="V27" s="153"/>
      <c r="W27" s="153"/>
      <c r="X27" s="153"/>
      <c r="Y27" s="153"/>
    </row>
    <row r="28" spans="1:25" s="144" customFormat="1" ht="10.199999999999999" hidden="1" x14ac:dyDescent="0.2">
      <c r="A28" s="149" t="str">
        <f>IF(ROW()&lt;=B$3,INDEX(FP!F:F,B$2+ROW()-1)&amp;" - "&amp;INDEX(FP!C:C,B$2+ROW()-1),"")</f>
        <v/>
      </c>
      <c r="B28" s="149"/>
      <c r="C28" s="161" t="str">
        <f>IF(ROW()&lt;=B$3,INDEX(FP!E:E,B$2+ROW()-1),"")</f>
        <v/>
      </c>
      <c r="D28" s="148" t="str">
        <f>IF(ROW()&lt;=B$3,INDEX(FP!F:F,B$2+ROW()-1),"")</f>
        <v/>
      </c>
      <c r="E28" s="148"/>
      <c r="F28" s="148" t="str">
        <f>IF(ROW()&lt;=B$3,INDEX(FP!G:G,B$2+ROW()-1),"")</f>
        <v/>
      </c>
      <c r="G28" s="148"/>
      <c r="H28" s="149" t="str">
        <f>IF(ROW()&lt;=B$3,INDEX(FP!C:C,B$2+ROW()-1),"")</f>
        <v/>
      </c>
      <c r="I28" s="150" t="str">
        <f t="shared" si="3"/>
        <v/>
      </c>
      <c r="J28" s="150" t="str">
        <f t="shared" si="4"/>
        <v/>
      </c>
      <c r="K28" s="151" t="str">
        <f t="shared" si="5"/>
        <v/>
      </c>
      <c r="L28" s="152">
        <v>99</v>
      </c>
      <c r="M28" s="162" t="s">
        <v>370</v>
      </c>
      <c r="N28" s="163" t="s">
        <v>414</v>
      </c>
      <c r="O28" s="153"/>
      <c r="P28" s="153"/>
      <c r="Q28" s="153"/>
      <c r="R28" s="153"/>
      <c r="S28" s="153"/>
      <c r="T28" s="153"/>
      <c r="U28" s="153"/>
      <c r="V28" s="153"/>
      <c r="W28" s="153"/>
      <c r="X28" s="153"/>
      <c r="Y28" s="153"/>
    </row>
    <row r="29" spans="1:25" s="144" customFormat="1" ht="10.199999999999999" hidden="1" x14ac:dyDescent="0.2">
      <c r="A29" s="149" t="str">
        <f>IF(ROW()&lt;=B$3,INDEX(FP!F:F,B$2+ROW()-1)&amp;" - "&amp;INDEX(FP!C:C,B$2+ROW()-1),"")</f>
        <v/>
      </c>
      <c r="B29" s="149"/>
      <c r="C29" s="161" t="str">
        <f>IF(ROW()&lt;=B$3,INDEX(FP!E:E,B$2+ROW()-1),"")</f>
        <v/>
      </c>
      <c r="D29" s="148" t="str">
        <f>IF(ROW()&lt;=B$3,INDEX(FP!F:F,B$2+ROW()-1),"")</f>
        <v/>
      </c>
      <c r="E29" s="148"/>
      <c r="F29" s="148" t="str">
        <f>IF(ROW()&lt;=B$3,INDEX(FP!G:G,B$2+ROW()-1),"")</f>
        <v/>
      </c>
      <c r="G29" s="148"/>
      <c r="H29" s="149" t="str">
        <f>IF(ROW()&lt;=B$3,INDEX(FP!C:C,B$2+ROW()-1),"")</f>
        <v/>
      </c>
      <c r="I29" s="150" t="str">
        <f t="shared" si="3"/>
        <v/>
      </c>
      <c r="J29" s="150" t="str">
        <f t="shared" si="4"/>
        <v/>
      </c>
      <c r="K29" s="151" t="str">
        <f t="shared" si="5"/>
        <v/>
      </c>
      <c r="L29" s="152">
        <v>99</v>
      </c>
      <c r="M29" s="164" t="str">
        <f>$A28</f>
        <v/>
      </c>
      <c r="N29" s="165">
        <v>99</v>
      </c>
      <c r="O29" s="153"/>
      <c r="P29" s="153"/>
      <c r="Q29" s="153"/>
      <c r="R29" s="153"/>
      <c r="S29" s="153"/>
      <c r="T29" s="153"/>
      <c r="U29" s="153"/>
      <c r="V29" s="153"/>
      <c r="W29" s="153"/>
      <c r="X29" s="153"/>
      <c r="Y29" s="153"/>
    </row>
    <row r="30" spans="1:25" s="144" customFormat="1" ht="10.199999999999999" hidden="1" x14ac:dyDescent="0.2">
      <c r="A30" s="149" t="str">
        <f>IF(ROW()&lt;=B$3,INDEX(FP!F:F,B$2+ROW()-1)&amp;" - "&amp;INDEX(FP!C:C,B$2+ROW()-1),"")</f>
        <v/>
      </c>
      <c r="B30" s="149"/>
      <c r="C30" s="161" t="str">
        <f>IF(ROW()&lt;=B$3,INDEX(FP!E:E,B$2+ROW()-1),"")</f>
        <v/>
      </c>
      <c r="D30" s="148" t="str">
        <f>IF(ROW()&lt;=B$3,INDEX(FP!F:F,B$2+ROW()-1),"")</f>
        <v/>
      </c>
      <c r="E30" s="148"/>
      <c r="F30" s="148" t="str">
        <f>IF(ROW()&lt;=B$3,INDEX(FP!G:G,B$2+ROW()-1),"")</f>
        <v/>
      </c>
      <c r="G30" s="148"/>
      <c r="H30" s="149" t="str">
        <f>IF(ROW()&lt;=B$3,INDEX(FP!C:C,B$2+ROW()-1),"")</f>
        <v/>
      </c>
      <c r="I30" s="150" t="str">
        <f t="shared" si="3"/>
        <v/>
      </c>
      <c r="J30" s="150" t="str">
        <f t="shared" si="4"/>
        <v/>
      </c>
      <c r="K30" s="151" t="str">
        <f t="shared" si="5"/>
        <v/>
      </c>
      <c r="L30" s="152">
        <v>99</v>
      </c>
      <c r="M30" s="170" t="s">
        <v>370</v>
      </c>
      <c r="N30" s="171" t="s">
        <v>414</v>
      </c>
      <c r="Q30" s="153"/>
      <c r="R30" s="153"/>
      <c r="S30" s="153"/>
      <c r="T30" s="153"/>
      <c r="U30" s="153"/>
      <c r="V30" s="153"/>
      <c r="W30" s="153"/>
      <c r="X30" s="153"/>
      <c r="Y30" s="153"/>
    </row>
    <row r="31" spans="1:25" s="144" customFormat="1" ht="10.199999999999999" hidden="1" x14ac:dyDescent="0.2">
      <c r="A31" s="149" t="str">
        <f>IF(ROW()&lt;=B$3,INDEX(FP!F:F,B$2+ROW()-1)&amp;" - "&amp;INDEX(FP!C:C,B$2+ROW()-1),"")</f>
        <v/>
      </c>
      <c r="B31" s="149"/>
      <c r="C31" s="161" t="str">
        <f>IF(ROW()&lt;=B$3,INDEX(FP!E:E,B$2+ROW()-1),"")</f>
        <v/>
      </c>
      <c r="D31" s="148" t="str">
        <f>IF(ROW()&lt;=B$3,INDEX(FP!F:F,B$2+ROW()-1),"")</f>
        <v/>
      </c>
      <c r="E31" s="148"/>
      <c r="F31" s="148" t="str">
        <f>IF(ROW()&lt;=B$3,INDEX(FP!G:G,B$2+ROW()-1),"")</f>
        <v/>
      </c>
      <c r="G31" s="148"/>
      <c r="H31" s="149" t="str">
        <f>IF(ROW()&lt;=B$3,INDEX(FP!C:C,B$2+ROW()-1),"")</f>
        <v/>
      </c>
      <c r="I31" s="150" t="str">
        <f t="shared" si="3"/>
        <v/>
      </c>
      <c r="J31" s="150" t="str">
        <f t="shared" si="4"/>
        <v/>
      </c>
      <c r="K31" s="151" t="str">
        <f t="shared" si="5"/>
        <v/>
      </c>
      <c r="L31" s="152">
        <v>99</v>
      </c>
      <c r="M31" s="172" t="str">
        <f>$A30</f>
        <v/>
      </c>
      <c r="N31" s="172">
        <v>99</v>
      </c>
      <c r="S31" s="153"/>
      <c r="T31" s="153"/>
      <c r="U31" s="153"/>
      <c r="V31" s="153"/>
      <c r="W31" s="153"/>
      <c r="X31" s="153"/>
      <c r="Y31" s="153"/>
    </row>
    <row r="32" spans="1:25" s="144" customFormat="1" ht="10.199999999999999" hidden="1" x14ac:dyDescent="0.2">
      <c r="A32" s="149" t="str">
        <f>IF(ROW()&lt;=B$3,INDEX(FP!F:F,B$2+ROW()-1)&amp;" - "&amp;INDEX(FP!C:C,B$2+ROW()-1),"")</f>
        <v/>
      </c>
      <c r="B32" s="149"/>
      <c r="C32" s="161" t="str">
        <f>IF(ROW()&lt;=B$3,INDEX(FP!E:E,B$2+ROW()-1),"")</f>
        <v/>
      </c>
      <c r="D32" s="148" t="str">
        <f>IF(ROW()&lt;=B$3,INDEX(FP!F:F,B$2+ROW()-1),"")</f>
        <v/>
      </c>
      <c r="E32" s="148"/>
      <c r="F32" s="148" t="str">
        <f>IF(ROW()&lt;=B$3,INDEX(FP!G:G,B$2+ROW()-1),"")</f>
        <v/>
      </c>
      <c r="G32" s="148"/>
      <c r="H32" s="149" t="str">
        <f>IF(ROW()&lt;=B$3,INDEX(FP!C:C,B$2+ROW()-1),"")</f>
        <v/>
      </c>
      <c r="I32" s="150" t="str">
        <f t="shared" si="3"/>
        <v/>
      </c>
      <c r="J32" s="150" t="str">
        <f t="shared" si="4"/>
        <v/>
      </c>
      <c r="K32" s="151" t="str">
        <f t="shared" si="5"/>
        <v/>
      </c>
      <c r="L32" s="152">
        <v>99</v>
      </c>
      <c r="M32" s="162" t="s">
        <v>370</v>
      </c>
      <c r="N32" s="163" t="s">
        <v>414</v>
      </c>
      <c r="O32" s="153"/>
      <c r="P32" s="153"/>
      <c r="U32" s="153"/>
      <c r="V32" s="153"/>
      <c r="W32" s="153"/>
      <c r="X32" s="153"/>
      <c r="Y32" s="153"/>
    </row>
    <row r="33" spans="1:25" s="144" customFormat="1" ht="10.199999999999999" hidden="1" x14ac:dyDescent="0.2">
      <c r="A33" s="149" t="str">
        <f>IF(ROW()&lt;=B$3,INDEX(FP!F:F,B$2+ROW()-1)&amp;" - "&amp;INDEX(FP!C:C,B$2+ROW()-1),"")</f>
        <v/>
      </c>
      <c r="B33" s="149"/>
      <c r="C33" s="161" t="str">
        <f>IF(ROW()&lt;=B$3,INDEX(FP!E:E,B$2+ROW()-1),"")</f>
        <v/>
      </c>
      <c r="D33" s="148" t="str">
        <f>IF(ROW()&lt;=B$3,INDEX(FP!F:F,B$2+ROW()-1),"")</f>
        <v/>
      </c>
      <c r="E33" s="148"/>
      <c r="F33" s="148" t="str">
        <f>IF(ROW()&lt;=B$3,INDEX(FP!G:G,B$2+ROW()-1),"")</f>
        <v/>
      </c>
      <c r="G33" s="148"/>
      <c r="H33" s="149" t="str">
        <f>IF(ROW()&lt;=B$3,INDEX(FP!C:C,B$2+ROW()-1),"")</f>
        <v/>
      </c>
      <c r="I33" s="150" t="str">
        <f t="shared" si="3"/>
        <v/>
      </c>
      <c r="J33" s="150" t="str">
        <f t="shared" si="4"/>
        <v/>
      </c>
      <c r="K33" s="151" t="str">
        <f t="shared" si="5"/>
        <v/>
      </c>
      <c r="L33" s="152">
        <v>99</v>
      </c>
      <c r="M33" s="164" t="str">
        <f>$A32</f>
        <v/>
      </c>
      <c r="N33" s="165">
        <v>99</v>
      </c>
      <c r="O33" s="153"/>
      <c r="P33" s="153"/>
      <c r="Q33" s="153"/>
      <c r="R33" s="153"/>
      <c r="W33" s="153"/>
      <c r="X33" s="153"/>
      <c r="Y33" s="153"/>
    </row>
    <row r="34" spans="1:25" s="144" customFormat="1" ht="10.199999999999999" hidden="1" x14ac:dyDescent="0.2">
      <c r="A34" s="149" t="str">
        <f>IF(ROW()&lt;=B$3,INDEX(FP!F:F,B$2+ROW()-1)&amp;" - "&amp;INDEX(FP!C:C,B$2+ROW()-1),"")</f>
        <v/>
      </c>
      <c r="B34" s="149"/>
      <c r="C34" s="161" t="str">
        <f>IF(ROW()&lt;=B$3,INDEX(FP!E:E,B$2+ROW()-1),"")</f>
        <v/>
      </c>
      <c r="D34" s="148" t="str">
        <f>IF(ROW()&lt;=B$3,INDEX(FP!F:F,B$2+ROW()-1),"")</f>
        <v/>
      </c>
      <c r="E34" s="148"/>
      <c r="F34" s="148" t="str">
        <f>IF(ROW()&lt;=B$3,INDEX(FP!G:G,B$2+ROW()-1),"")</f>
        <v/>
      </c>
      <c r="G34" s="148"/>
      <c r="H34" s="149" t="str">
        <f>IF(ROW()&lt;=B$3,INDEX(FP!C:C,B$2+ROW()-1),"")</f>
        <v/>
      </c>
      <c r="I34" s="150" t="str">
        <f t="shared" si="3"/>
        <v/>
      </c>
      <c r="J34" s="150" t="str">
        <f t="shared" si="4"/>
        <v/>
      </c>
      <c r="K34" s="151" t="str">
        <f t="shared" si="5"/>
        <v/>
      </c>
      <c r="L34" s="152">
        <v>99</v>
      </c>
      <c r="M34" s="170" t="s">
        <v>370</v>
      </c>
      <c r="N34" s="171" t="s">
        <v>414</v>
      </c>
      <c r="O34" s="153"/>
      <c r="P34" s="153"/>
      <c r="Q34" s="153"/>
      <c r="R34" s="153"/>
      <c r="S34" s="153"/>
      <c r="T34" s="153"/>
      <c r="Y34" s="153"/>
    </row>
    <row r="35" spans="1:25" s="144" customFormat="1" ht="10.199999999999999" hidden="1" x14ac:dyDescent="0.2">
      <c r="A35" s="149" t="str">
        <f>IF(ROW()&lt;=B$3,INDEX(FP!F:F,B$2+ROW()-1)&amp;" - "&amp;INDEX(FP!C:C,B$2+ROW()-1),"")</f>
        <v/>
      </c>
      <c r="B35" s="149"/>
      <c r="C35" s="161" t="str">
        <f>IF(ROW()&lt;=B$3,INDEX(FP!E:E,B$2+ROW()-1),"")</f>
        <v/>
      </c>
      <c r="D35" s="148" t="str">
        <f>IF(ROW()&lt;=B$3,INDEX(FP!F:F,B$2+ROW()-1),"")</f>
        <v/>
      </c>
      <c r="E35" s="148"/>
      <c r="F35" s="148" t="str">
        <f>IF(ROW()&lt;=B$3,INDEX(FP!G:G,B$2+ROW()-1),"")</f>
        <v/>
      </c>
      <c r="G35" s="148"/>
      <c r="H35" s="149" t="str">
        <f>IF(ROW()&lt;=B$3,INDEX(FP!C:C,B$2+ROW()-1),"")</f>
        <v/>
      </c>
      <c r="I35" s="150" t="str">
        <f t="shared" si="3"/>
        <v/>
      </c>
      <c r="J35" s="150" t="str">
        <f t="shared" si="4"/>
        <v/>
      </c>
      <c r="K35" s="151" t="str">
        <f t="shared" si="5"/>
        <v/>
      </c>
      <c r="L35" s="152">
        <v>99</v>
      </c>
      <c r="M35" s="172" t="str">
        <f>$A34</f>
        <v/>
      </c>
      <c r="N35" s="172">
        <v>99</v>
      </c>
      <c r="O35" s="153"/>
      <c r="P35" s="153"/>
      <c r="Q35" s="153"/>
      <c r="R35" s="153"/>
      <c r="S35" s="153"/>
      <c r="T35" s="153"/>
      <c r="Y35" s="153"/>
    </row>
    <row r="36" spans="1:25" s="144" customFormat="1" ht="10.199999999999999" hidden="1" x14ac:dyDescent="0.2">
      <c r="A36" s="149" t="str">
        <f>IF(ROW()&lt;=B$3,INDEX(FP!F:F,B$2+ROW()-1)&amp;" - "&amp;INDEX(FP!C:C,B$2+ROW()-1),"")</f>
        <v/>
      </c>
      <c r="B36" s="149"/>
      <c r="C36" s="161" t="str">
        <f>IF(ROW()&lt;=B$3,INDEX(FP!E:E,B$2+ROW()-1),"")</f>
        <v/>
      </c>
      <c r="D36" s="148" t="str">
        <f>IF(ROW()&lt;=B$3,INDEX(FP!F:F,B$2+ROW()-1),"")</f>
        <v/>
      </c>
      <c r="E36" s="148"/>
      <c r="F36" s="148" t="str">
        <f>IF(ROW()&lt;=B$3,INDEX(FP!G:G,B$2+ROW()-1),"")</f>
        <v/>
      </c>
      <c r="G36" s="148"/>
      <c r="H36" s="149" t="str">
        <f>IF(ROW()&lt;=B$3,INDEX(FP!C:C,B$2+ROW()-1),"")</f>
        <v/>
      </c>
      <c r="I36" s="150" t="str">
        <f t="shared" si="3"/>
        <v/>
      </c>
      <c r="J36" s="150" t="str">
        <f t="shared" si="4"/>
        <v/>
      </c>
      <c r="K36" s="151" t="str">
        <f t="shared" si="5"/>
        <v/>
      </c>
      <c r="L36" s="152">
        <v>99</v>
      </c>
      <c r="M36" s="162" t="s">
        <v>370</v>
      </c>
      <c r="N36" s="163" t="s">
        <v>414</v>
      </c>
      <c r="O36" s="153"/>
      <c r="P36" s="153"/>
      <c r="Q36" s="153"/>
      <c r="R36" s="153"/>
      <c r="W36" s="153"/>
      <c r="X36" s="153"/>
      <c r="Y36" s="153"/>
    </row>
    <row r="37" spans="1:25" s="144" customFormat="1" ht="10.199999999999999" hidden="1" x14ac:dyDescent="0.2">
      <c r="A37" s="149" t="str">
        <f>IF(ROW()&lt;=B$3,INDEX(FP!F:F,B$2+ROW()-1)&amp;" - "&amp;INDEX(FP!C:C,B$2+ROW()-1),"")</f>
        <v/>
      </c>
      <c r="B37" s="149"/>
      <c r="C37" s="161" t="str">
        <f>IF(ROW()&lt;=B$3,INDEX(FP!E:E,B$2+ROW()-1),"")</f>
        <v/>
      </c>
      <c r="D37" s="148" t="str">
        <f>IF(ROW()&lt;=B$3,INDEX(FP!F:F,B$2+ROW()-1),"")</f>
        <v/>
      </c>
      <c r="E37" s="148"/>
      <c r="F37" s="148" t="str">
        <f>IF(ROW()&lt;=B$3,INDEX(FP!G:G,B$2+ROW()-1),"")</f>
        <v/>
      </c>
      <c r="G37" s="148"/>
      <c r="H37" s="149" t="str">
        <f>IF(ROW()&lt;=B$3,INDEX(FP!C:C,B$2+ROW()-1),"")</f>
        <v/>
      </c>
      <c r="I37" s="150" t="str">
        <f t="shared" si="3"/>
        <v/>
      </c>
      <c r="J37" s="150" t="str">
        <f t="shared" si="4"/>
        <v/>
      </c>
      <c r="K37" s="151" t="str">
        <f t="shared" si="5"/>
        <v/>
      </c>
      <c r="L37" s="152">
        <v>99</v>
      </c>
      <c r="M37" s="164" t="str">
        <f>$A36</f>
        <v/>
      </c>
      <c r="N37" s="165">
        <v>99</v>
      </c>
      <c r="O37" s="153"/>
      <c r="P37" s="153"/>
      <c r="U37" s="153"/>
      <c r="V37" s="153"/>
      <c r="W37" s="153"/>
      <c r="X37" s="153"/>
      <c r="Y37" s="153"/>
    </row>
    <row r="38" spans="1:25" s="144" customFormat="1" ht="10.199999999999999" hidden="1" x14ac:dyDescent="0.2">
      <c r="A38" s="149" t="str">
        <f>IF(ROW()&lt;=B$3,INDEX(FP!F:F,B$2+ROW()-1)&amp;" - "&amp;INDEX(FP!C:C,B$2+ROW()-1),"")</f>
        <v/>
      </c>
      <c r="B38" s="149"/>
      <c r="C38" s="161" t="str">
        <f>IF(ROW()&lt;=B$3,INDEX(FP!E:E,B$2+ROW()-1),"")</f>
        <v/>
      </c>
      <c r="D38" s="148" t="str">
        <f>IF(ROW()&lt;=B$3,INDEX(FP!F:F,B$2+ROW()-1),"")</f>
        <v/>
      </c>
      <c r="E38" s="148"/>
      <c r="F38" s="148" t="str">
        <f>IF(ROW()&lt;=B$3,INDEX(FP!G:G,B$2+ROW()-1),"")</f>
        <v/>
      </c>
      <c r="G38" s="148"/>
      <c r="H38" s="149" t="str">
        <f>IF(ROW()&lt;=B$3,INDEX(FP!C:C,B$2+ROW()-1),"")</f>
        <v/>
      </c>
      <c r="I38" s="150" t="str">
        <f t="shared" si="3"/>
        <v/>
      </c>
      <c r="J38" s="150" t="str">
        <f t="shared" si="4"/>
        <v/>
      </c>
      <c r="K38" s="151" t="str">
        <f t="shared" si="5"/>
        <v/>
      </c>
      <c r="L38" s="152">
        <v>99</v>
      </c>
      <c r="M38" s="170" t="s">
        <v>370</v>
      </c>
      <c r="N38" s="171" t="s">
        <v>414</v>
      </c>
      <c r="S38" s="153"/>
      <c r="T38" s="153"/>
      <c r="U38" s="153"/>
      <c r="V38" s="153"/>
      <c r="W38" s="153"/>
      <c r="X38" s="153"/>
      <c r="Y38" s="153"/>
    </row>
    <row r="39" spans="1:25" s="144" customFormat="1" ht="10.199999999999999" hidden="1" x14ac:dyDescent="0.2">
      <c r="A39" s="149" t="str">
        <f>IF(ROW()&lt;=B$3,INDEX(FP!F:F,B$2+ROW()-1)&amp;" - "&amp;INDEX(FP!C:C,B$2+ROW()-1),"")</f>
        <v/>
      </c>
      <c r="B39" s="149"/>
      <c r="C39" s="161" t="str">
        <f>IF(ROW()&lt;=B$3,INDEX(FP!E:E,B$2+ROW()-1),"")</f>
        <v/>
      </c>
      <c r="D39" s="148" t="str">
        <f>IF(ROW()&lt;=B$3,INDEX(FP!F:F,B$2+ROW()-1),"")</f>
        <v/>
      </c>
      <c r="E39" s="148"/>
      <c r="F39" s="148" t="str">
        <f>IF(ROW()&lt;=B$3,INDEX(FP!G:G,B$2+ROW()-1),"")</f>
        <v/>
      </c>
      <c r="G39" s="148"/>
      <c r="H39" s="149" t="str">
        <f>IF(ROW()&lt;=B$3,INDEX(FP!C:C,B$2+ROW()-1),"")</f>
        <v/>
      </c>
      <c r="I39" s="150" t="str">
        <f t="shared" si="3"/>
        <v/>
      </c>
      <c r="J39" s="150" t="str">
        <f t="shared" si="4"/>
        <v/>
      </c>
      <c r="K39" s="151" t="str">
        <f t="shared" si="5"/>
        <v/>
      </c>
      <c r="L39" s="152">
        <v>99</v>
      </c>
      <c r="M39" s="172" t="str">
        <f>$A38</f>
        <v/>
      </c>
      <c r="N39" s="172">
        <v>99</v>
      </c>
      <c r="Q39" s="153"/>
      <c r="R39" s="153"/>
      <c r="S39" s="153"/>
      <c r="T39" s="153"/>
      <c r="U39" s="153"/>
      <c r="V39" s="153"/>
      <c r="W39" s="153"/>
      <c r="X39" s="153"/>
      <c r="Y39" s="153"/>
    </row>
    <row r="40" spans="1:25" s="144" customFormat="1" ht="10.199999999999999" hidden="1" x14ac:dyDescent="0.2">
      <c r="A40" s="149" t="str">
        <f>IF(ROW()&lt;=B$3,INDEX(FP!F:F,B$2+ROW()-1)&amp;" - "&amp;INDEX(FP!C:C,B$2+ROW()-1),"")</f>
        <v/>
      </c>
      <c r="B40" s="149"/>
      <c r="C40" s="161" t="str">
        <f>IF(ROW()&lt;=B$3,INDEX(FP!E:E,B$2+ROW()-1),"")</f>
        <v/>
      </c>
      <c r="D40" s="148" t="str">
        <f>IF(ROW()&lt;=B$3,INDEX(FP!F:F,B$2+ROW()-1),"")</f>
        <v/>
      </c>
      <c r="E40" s="148"/>
      <c r="F40" s="148" t="str">
        <f>IF(ROW()&lt;=B$3,INDEX(FP!G:G,B$2+ROW()-1),"")</f>
        <v/>
      </c>
      <c r="G40" s="148"/>
      <c r="H40" s="149" t="str">
        <f>IF(ROW()&lt;=B$3,INDEX(FP!C:C,B$2+ROW()-1),"")</f>
        <v/>
      </c>
      <c r="I40" s="150" t="str">
        <f t="shared" si="3"/>
        <v/>
      </c>
      <c r="J40" s="150" t="str">
        <f t="shared" si="4"/>
        <v/>
      </c>
      <c r="K40" s="151" t="str">
        <f t="shared" si="5"/>
        <v/>
      </c>
      <c r="L40" s="152">
        <v>99</v>
      </c>
      <c r="M40" s="162" t="s">
        <v>370</v>
      </c>
      <c r="N40" s="163" t="s">
        <v>414</v>
      </c>
      <c r="O40" s="153"/>
      <c r="P40" s="153"/>
      <c r="Q40" s="153"/>
      <c r="R40" s="153"/>
      <c r="S40" s="153"/>
      <c r="T40" s="153"/>
      <c r="U40" s="153"/>
      <c r="V40" s="153"/>
      <c r="W40" s="153"/>
      <c r="X40" s="153"/>
      <c r="Y40" s="153"/>
    </row>
    <row r="41" spans="1:25" s="144" customFormat="1" ht="10.199999999999999" hidden="1" x14ac:dyDescent="0.2">
      <c r="A41" s="149" t="str">
        <f>IF(ROW()&lt;=B$3,INDEX(FP!F:F,B$2+ROW()-1)&amp;" - "&amp;INDEX(FP!C:C,B$2+ROW()-1),"")</f>
        <v/>
      </c>
      <c r="B41" s="149"/>
      <c r="C41" s="161" t="str">
        <f>IF(ROW()&lt;=B$3,INDEX(FP!E:E,B$2+ROW()-1),"")</f>
        <v/>
      </c>
      <c r="D41" s="148" t="str">
        <f>IF(ROW()&lt;=B$3,INDEX(FP!F:F,B$2+ROW()-1),"")</f>
        <v/>
      </c>
      <c r="E41" s="148"/>
      <c r="F41" s="148" t="str">
        <f>IF(ROW()&lt;=B$3,INDEX(FP!G:G,B$2+ROW()-1),"")</f>
        <v/>
      </c>
      <c r="G41" s="148"/>
      <c r="H41" s="149" t="str">
        <f>IF(ROW()&lt;=B$3,INDEX(FP!C:C,B$2+ROW()-1),"")</f>
        <v/>
      </c>
      <c r="I41" s="150" t="str">
        <f t="shared" si="3"/>
        <v/>
      </c>
      <c r="J41" s="150" t="str">
        <f t="shared" si="4"/>
        <v/>
      </c>
      <c r="K41" s="151" t="str">
        <f t="shared" si="5"/>
        <v/>
      </c>
      <c r="L41" s="152">
        <v>99</v>
      </c>
      <c r="M41" s="164" t="str">
        <f>$A40</f>
        <v/>
      </c>
      <c r="N41" s="165">
        <v>99</v>
      </c>
      <c r="O41" s="153"/>
      <c r="P41" s="153"/>
      <c r="Q41" s="153"/>
      <c r="R41" s="153"/>
      <c r="S41" s="153"/>
      <c r="T41" s="153"/>
      <c r="U41" s="153"/>
      <c r="V41" s="153"/>
      <c r="W41" s="153"/>
      <c r="X41" s="153"/>
      <c r="Y41" s="153"/>
    </row>
    <row r="42" spans="1:25" s="144" customFormat="1" ht="10.199999999999999" hidden="1" x14ac:dyDescent="0.2">
      <c r="A42" s="149" t="str">
        <f>IF(ROW()&lt;=B$3,INDEX(FP!F:F,B$2+ROW()-1)&amp;" - "&amp;INDEX(FP!C:C,B$2+ROW()-1),"")</f>
        <v/>
      </c>
      <c r="B42" s="149"/>
      <c r="C42" s="161" t="str">
        <f>IF(ROW()&lt;=B$3,INDEX(FP!E:E,B$2+ROW()-1),"")</f>
        <v/>
      </c>
      <c r="D42" s="148" t="str">
        <f>IF(ROW()&lt;=B$3,INDEX(FP!F:F,B$2+ROW()-1),"")</f>
        <v/>
      </c>
      <c r="E42" s="148"/>
      <c r="F42" s="148" t="str">
        <f>IF(ROW()&lt;=B$3,INDEX(FP!G:G,B$2+ROW()-1),"")</f>
        <v/>
      </c>
      <c r="G42" s="148"/>
      <c r="H42" s="149" t="str">
        <f>IF(ROW()&lt;=B$3,INDEX(FP!C:C,B$2+ROW()-1),"")</f>
        <v/>
      </c>
      <c r="I42" s="150" t="str">
        <f t="shared" si="3"/>
        <v/>
      </c>
      <c r="J42" s="150" t="str">
        <f t="shared" si="4"/>
        <v/>
      </c>
      <c r="K42" s="151" t="str">
        <f t="shared" si="5"/>
        <v/>
      </c>
      <c r="L42" s="152">
        <v>99</v>
      </c>
      <c r="M42" s="170" t="s">
        <v>370</v>
      </c>
      <c r="N42" s="171" t="s">
        <v>414</v>
      </c>
      <c r="Q42" s="153"/>
      <c r="R42" s="153"/>
      <c r="S42" s="153"/>
      <c r="T42" s="153"/>
      <c r="U42" s="153"/>
      <c r="V42" s="153"/>
      <c r="W42" s="153"/>
      <c r="X42" s="153"/>
      <c r="Y42" s="153"/>
    </row>
    <row r="43" spans="1:25" s="144" customFormat="1" ht="10.199999999999999" hidden="1" x14ac:dyDescent="0.2">
      <c r="A43" s="149" t="str">
        <f>IF(ROW()&lt;=B$3,INDEX(FP!F:F,B$2+ROW()-1)&amp;" - "&amp;INDEX(FP!C:C,B$2+ROW()-1),"")</f>
        <v/>
      </c>
      <c r="B43" s="149"/>
      <c r="C43" s="161" t="str">
        <f>IF(ROW()&lt;=B$3,INDEX(FP!E:E,B$2+ROW()-1),"")</f>
        <v/>
      </c>
      <c r="D43" s="148" t="str">
        <f>IF(ROW()&lt;=B$3,INDEX(FP!F:F,B$2+ROW()-1),"")</f>
        <v/>
      </c>
      <c r="E43" s="148"/>
      <c r="F43" s="148" t="str">
        <f>IF(ROW()&lt;=B$3,INDEX(FP!G:G,B$2+ROW()-1),"")</f>
        <v/>
      </c>
      <c r="G43" s="148"/>
      <c r="H43" s="149" t="str">
        <f>IF(ROW()&lt;=B$3,INDEX(FP!C:C,B$2+ROW()-1),"")</f>
        <v/>
      </c>
      <c r="I43" s="150" t="str">
        <f t="shared" si="3"/>
        <v/>
      </c>
      <c r="J43" s="150" t="str">
        <f t="shared" si="4"/>
        <v/>
      </c>
      <c r="K43" s="151" t="str">
        <f t="shared" si="5"/>
        <v/>
      </c>
      <c r="L43" s="152">
        <v>99</v>
      </c>
      <c r="M43" s="172" t="str">
        <f>$A42</f>
        <v/>
      </c>
      <c r="N43" s="172">
        <v>99</v>
      </c>
      <c r="S43" s="153"/>
      <c r="T43" s="153"/>
      <c r="U43" s="153"/>
      <c r="V43" s="153"/>
      <c r="W43" s="153"/>
      <c r="X43" s="153"/>
      <c r="Y43" s="153"/>
    </row>
    <row r="44" spans="1:25" s="144" customFormat="1" ht="10.199999999999999" hidden="1" x14ac:dyDescent="0.2">
      <c r="A44" s="149" t="str">
        <f>IF(ROW()&lt;=B$3,INDEX(FP!F:F,B$2+ROW()-1)&amp;" - "&amp;INDEX(FP!C:C,B$2+ROW()-1),"")</f>
        <v/>
      </c>
      <c r="B44" s="149"/>
      <c r="C44" s="161" t="str">
        <f>IF(ROW()&lt;=B$3,INDEX(FP!E:E,B$2+ROW()-1),"")</f>
        <v/>
      </c>
      <c r="D44" s="148" t="str">
        <f>IF(ROW()&lt;=B$3,INDEX(FP!F:F,B$2+ROW()-1),"")</f>
        <v/>
      </c>
      <c r="E44" s="148"/>
      <c r="F44" s="148" t="str">
        <f>IF(ROW()&lt;=B$3,INDEX(FP!G:G,B$2+ROW()-1),"")</f>
        <v/>
      </c>
      <c r="G44" s="148"/>
      <c r="H44" s="149" t="str">
        <f>IF(ROW()&lt;=B$3,INDEX(FP!C:C,B$2+ROW()-1),"")</f>
        <v/>
      </c>
      <c r="I44" s="150" t="str">
        <f t="shared" si="3"/>
        <v/>
      </c>
      <c r="J44" s="150" t="str">
        <f t="shared" si="4"/>
        <v/>
      </c>
      <c r="K44" s="151" t="str">
        <f t="shared" si="5"/>
        <v/>
      </c>
      <c r="L44" s="152">
        <v>99</v>
      </c>
      <c r="M44" s="162" t="s">
        <v>370</v>
      </c>
      <c r="N44" s="163" t="s">
        <v>414</v>
      </c>
      <c r="O44" s="153"/>
      <c r="P44" s="153"/>
      <c r="U44" s="153"/>
      <c r="V44" s="153"/>
      <c r="W44" s="153"/>
      <c r="X44" s="153"/>
      <c r="Y44" s="153"/>
    </row>
    <row r="45" spans="1:25" s="144" customFormat="1" ht="10.199999999999999" hidden="1" x14ac:dyDescent="0.2">
      <c r="A45" s="149" t="str">
        <f>IF(ROW()&lt;=B$3,INDEX(FP!F:F,B$2+ROW()-1)&amp;" - "&amp;INDEX(FP!C:C,B$2+ROW()-1),"")</f>
        <v/>
      </c>
      <c r="B45" s="149"/>
      <c r="C45" s="161" t="str">
        <f>IF(ROW()&lt;=B$3,INDEX(FP!E:E,B$2+ROW()-1),"")</f>
        <v/>
      </c>
      <c r="D45" s="148" t="str">
        <f>IF(ROW()&lt;=B$3,INDEX(FP!F:F,B$2+ROW()-1),"")</f>
        <v/>
      </c>
      <c r="E45" s="148"/>
      <c r="F45" s="148" t="str">
        <f>IF(ROW()&lt;=B$3,INDEX(FP!G:G,B$2+ROW()-1),"")</f>
        <v/>
      </c>
      <c r="G45" s="148"/>
      <c r="H45" s="149" t="str">
        <f>IF(ROW()&lt;=B$3,INDEX(FP!C:C,B$2+ROW()-1),"")</f>
        <v/>
      </c>
      <c r="I45" s="150" t="str">
        <f t="shared" si="3"/>
        <v/>
      </c>
      <c r="J45" s="150" t="str">
        <f t="shared" si="4"/>
        <v/>
      </c>
      <c r="K45" s="151" t="str">
        <f t="shared" si="5"/>
        <v/>
      </c>
      <c r="L45" s="152">
        <v>99</v>
      </c>
      <c r="M45" s="164" t="str">
        <f>$A44</f>
        <v/>
      </c>
      <c r="N45" s="165">
        <v>99</v>
      </c>
      <c r="O45" s="153"/>
      <c r="P45" s="153"/>
      <c r="Q45" s="153"/>
      <c r="R45" s="153"/>
      <c r="W45" s="153"/>
      <c r="X45" s="153"/>
      <c r="Y45" s="153"/>
    </row>
    <row r="46" spans="1:25" s="144" customFormat="1" ht="10.199999999999999" hidden="1" x14ac:dyDescent="0.2">
      <c r="A46" s="149" t="str">
        <f>IF(ROW()&lt;=B$3,INDEX(FP!F:F,B$2+ROW()-1)&amp;" - "&amp;INDEX(FP!C:C,B$2+ROW()-1),"")</f>
        <v/>
      </c>
      <c r="B46" s="149"/>
      <c r="C46" s="161" t="str">
        <f>IF(ROW()&lt;=B$3,INDEX(FP!E:E,B$2+ROW()-1),"")</f>
        <v/>
      </c>
      <c r="D46" s="148" t="str">
        <f>IF(ROW()&lt;=B$3,INDEX(FP!F:F,B$2+ROW()-1),"")</f>
        <v/>
      </c>
      <c r="E46" s="148"/>
      <c r="F46" s="148" t="str">
        <f>IF(ROW()&lt;=B$3,INDEX(FP!G:G,B$2+ROW()-1),"")</f>
        <v/>
      </c>
      <c r="G46" s="148"/>
      <c r="H46" s="149" t="str">
        <f>IF(ROW()&lt;=B$3,INDEX(FP!C:C,B$2+ROW()-1),"")</f>
        <v/>
      </c>
      <c r="I46" s="150" t="str">
        <f t="shared" si="3"/>
        <v/>
      </c>
      <c r="J46" s="150" t="str">
        <f t="shared" si="4"/>
        <v/>
      </c>
      <c r="K46" s="151" t="str">
        <f t="shared" si="5"/>
        <v/>
      </c>
      <c r="L46" s="152">
        <v>99</v>
      </c>
      <c r="M46" s="170" t="s">
        <v>370</v>
      </c>
      <c r="N46" s="171" t="s">
        <v>414</v>
      </c>
      <c r="O46" s="153"/>
      <c r="P46" s="153"/>
      <c r="Q46" s="153"/>
      <c r="R46" s="153"/>
      <c r="S46" s="153"/>
      <c r="T46" s="153"/>
      <c r="Y46" s="153"/>
    </row>
    <row r="47" spans="1:25" s="144" customFormat="1" ht="10.199999999999999" hidden="1" x14ac:dyDescent="0.2">
      <c r="A47" s="149" t="str">
        <f>IF(ROW()&lt;=B$3,INDEX(FP!F:F,B$2+ROW()-1)&amp;" - "&amp;INDEX(FP!C:C,B$2+ROW()-1),"")</f>
        <v/>
      </c>
      <c r="B47" s="149"/>
      <c r="C47" s="161" t="str">
        <f>IF(ROW()&lt;=B$3,INDEX(FP!E:E,B$2+ROW()-1),"")</f>
        <v/>
      </c>
      <c r="D47" s="148" t="str">
        <f>IF(ROW()&lt;=B$3,INDEX(FP!F:F,B$2+ROW()-1),"")</f>
        <v/>
      </c>
      <c r="E47" s="148"/>
      <c r="F47" s="148" t="str">
        <f>IF(ROW()&lt;=B$3,INDEX(FP!G:G,B$2+ROW()-1),"")</f>
        <v/>
      </c>
      <c r="G47" s="148"/>
      <c r="H47" s="149" t="str">
        <f>IF(ROW()&lt;=B$3,INDEX(FP!C:C,B$2+ROW()-1),"")</f>
        <v/>
      </c>
      <c r="I47" s="150" t="str">
        <f t="shared" si="3"/>
        <v/>
      </c>
      <c r="J47" s="150" t="str">
        <f t="shared" si="4"/>
        <v/>
      </c>
      <c r="K47" s="151" t="str">
        <f t="shared" si="5"/>
        <v/>
      </c>
      <c r="L47" s="152">
        <v>99</v>
      </c>
      <c r="M47" s="172" t="str">
        <f>$A46</f>
        <v/>
      </c>
      <c r="N47" s="172">
        <v>99</v>
      </c>
      <c r="O47" s="153"/>
      <c r="P47" s="153"/>
      <c r="Q47" s="153"/>
      <c r="R47" s="153"/>
      <c r="S47" s="153"/>
      <c r="T47" s="153"/>
      <c r="Y47" s="153"/>
    </row>
    <row r="48" spans="1:25" s="144" customFormat="1" ht="10.199999999999999" hidden="1" x14ac:dyDescent="0.2">
      <c r="A48" s="149" t="str">
        <f>IF(ROW()&lt;=B$3,INDEX(FP!F:F,B$2+ROW()-1)&amp;" - "&amp;INDEX(FP!C:C,B$2+ROW()-1),"")</f>
        <v/>
      </c>
      <c r="B48" s="149"/>
      <c r="C48" s="161" t="str">
        <f>IF(ROW()&lt;=B$3,INDEX(FP!E:E,B$2+ROW()-1),"")</f>
        <v/>
      </c>
      <c r="D48" s="148" t="str">
        <f>IF(ROW()&lt;=B$3,INDEX(FP!F:F,B$2+ROW()-1),"")</f>
        <v/>
      </c>
      <c r="E48" s="148"/>
      <c r="F48" s="148" t="str">
        <f>IF(ROW()&lt;=B$3,INDEX(FP!G:G,B$2+ROW()-1),"")</f>
        <v/>
      </c>
      <c r="G48" s="148"/>
      <c r="H48" s="149" t="str">
        <f>IF(ROW()&lt;=B$3,INDEX(FP!C:C,B$2+ROW()-1),"")</f>
        <v/>
      </c>
      <c r="I48" s="150" t="str">
        <f t="shared" si="3"/>
        <v/>
      </c>
      <c r="J48" s="150" t="str">
        <f t="shared" si="4"/>
        <v/>
      </c>
      <c r="K48" s="151" t="str">
        <f t="shared" si="5"/>
        <v/>
      </c>
      <c r="L48" s="152">
        <v>99</v>
      </c>
      <c r="M48" s="162" t="s">
        <v>370</v>
      </c>
      <c r="N48" s="163" t="s">
        <v>414</v>
      </c>
      <c r="O48" s="153"/>
      <c r="P48" s="153"/>
      <c r="Q48" s="153"/>
      <c r="R48" s="153"/>
      <c r="W48" s="153"/>
      <c r="X48" s="153"/>
      <c r="Y48" s="153"/>
    </row>
    <row r="49" spans="1:25" s="144" customFormat="1" ht="10.199999999999999" hidden="1" x14ac:dyDescent="0.2">
      <c r="A49" s="149" t="str">
        <f>IF(ROW()&lt;=B$3,INDEX(FP!F:F,B$2+ROW()-1)&amp;" - "&amp;INDEX(FP!C:C,B$2+ROW()-1),"")</f>
        <v/>
      </c>
      <c r="B49" s="149"/>
      <c r="C49" s="161" t="str">
        <f>IF(ROW()&lt;=B$3,INDEX(FP!E:E,B$2+ROW()-1),"")</f>
        <v/>
      </c>
      <c r="D49" s="148" t="str">
        <f>IF(ROW()&lt;=B$3,INDEX(FP!F:F,B$2+ROW()-1),"")</f>
        <v/>
      </c>
      <c r="E49" s="148"/>
      <c r="F49" s="148" t="str">
        <f>IF(ROW()&lt;=B$3,INDEX(FP!G:G,B$2+ROW()-1),"")</f>
        <v/>
      </c>
      <c r="G49" s="148"/>
      <c r="H49" s="149" t="str">
        <f>IF(ROW()&lt;=B$3,INDEX(FP!C:C,B$2+ROW()-1),"")</f>
        <v/>
      </c>
      <c r="I49" s="150" t="str">
        <f t="shared" si="3"/>
        <v/>
      </c>
      <c r="J49" s="150" t="str">
        <f t="shared" si="4"/>
        <v/>
      </c>
      <c r="K49" s="151" t="str">
        <f t="shared" si="5"/>
        <v/>
      </c>
      <c r="L49" s="152">
        <v>99</v>
      </c>
      <c r="M49" s="164" t="str">
        <f>$A48</f>
        <v/>
      </c>
      <c r="N49" s="165">
        <v>99</v>
      </c>
      <c r="O49" s="153"/>
      <c r="P49" s="153"/>
      <c r="U49" s="153"/>
      <c r="V49" s="153"/>
      <c r="W49" s="153"/>
      <c r="X49" s="153"/>
      <c r="Y49" s="153"/>
    </row>
    <row r="50" spans="1:25" s="144" customFormat="1" ht="10.199999999999999" hidden="1" x14ac:dyDescent="0.2">
      <c r="A50" s="149" t="str">
        <f>IF(ROW()&lt;=B$3,INDEX(FP!F:F,B$2+ROW()-1)&amp;" - "&amp;INDEX(FP!C:C,B$2+ROW()-1),"")</f>
        <v/>
      </c>
      <c r="B50" s="149"/>
      <c r="C50" s="161" t="str">
        <f>IF(ROW()&lt;=B$3,INDEX(FP!E:E,B$2+ROW()-1),"")</f>
        <v/>
      </c>
      <c r="D50" s="148" t="str">
        <f>IF(ROW()&lt;=B$3,INDEX(FP!F:F,B$2+ROW()-1),"")</f>
        <v/>
      </c>
      <c r="E50" s="148"/>
      <c r="F50" s="148" t="str">
        <f>IF(ROW()&lt;=B$3,INDEX(FP!G:G,B$2+ROW()-1),"")</f>
        <v/>
      </c>
      <c r="G50" s="148"/>
      <c r="H50" s="149" t="str">
        <f>IF(ROW()&lt;=B$3,INDEX(FP!C:C,B$2+ROW()-1),"")</f>
        <v/>
      </c>
      <c r="I50" s="150" t="str">
        <f t="shared" si="3"/>
        <v/>
      </c>
      <c r="J50" s="150" t="str">
        <f t="shared" si="4"/>
        <v/>
      </c>
      <c r="K50" s="151" t="str">
        <f t="shared" si="5"/>
        <v/>
      </c>
      <c r="L50" s="152">
        <v>99</v>
      </c>
      <c r="M50" s="170" t="s">
        <v>370</v>
      </c>
      <c r="N50" s="171" t="s">
        <v>414</v>
      </c>
      <c r="S50" s="153"/>
      <c r="T50" s="153"/>
      <c r="U50" s="153"/>
      <c r="V50" s="153"/>
      <c r="W50" s="153"/>
      <c r="X50" s="153"/>
      <c r="Y50" s="153"/>
    </row>
    <row r="51" spans="1:25" s="144" customFormat="1" ht="10.199999999999999" hidden="1" x14ac:dyDescent="0.2">
      <c r="A51" s="149" t="str">
        <f>IF(ROW()&lt;=B$3,INDEX(FP!F:F,B$2+ROW()-1)&amp;" - "&amp;INDEX(FP!C:C,B$2+ROW()-1),"")</f>
        <v/>
      </c>
      <c r="B51" s="149"/>
      <c r="C51" s="161" t="str">
        <f>IF(ROW()&lt;=B$3,INDEX(FP!E:E,B$2+ROW()-1),"")</f>
        <v/>
      </c>
      <c r="D51" s="148" t="str">
        <f>IF(ROW()&lt;=B$3,INDEX(FP!F:F,B$2+ROW()-1),"")</f>
        <v/>
      </c>
      <c r="E51" s="148"/>
      <c r="F51" s="148" t="str">
        <f>IF(ROW()&lt;=B$3,INDEX(FP!G:G,B$2+ROW()-1),"")</f>
        <v/>
      </c>
      <c r="G51" s="148"/>
      <c r="H51" s="149" t="str">
        <f>IF(ROW()&lt;=B$3,INDEX(FP!C:C,B$2+ROW()-1),"")</f>
        <v/>
      </c>
      <c r="I51" s="150" t="str">
        <f t="shared" si="3"/>
        <v/>
      </c>
      <c r="J51" s="150" t="str">
        <f t="shared" si="4"/>
        <v/>
      </c>
      <c r="K51" s="151" t="str">
        <f t="shared" si="5"/>
        <v/>
      </c>
      <c r="L51" s="152">
        <v>99</v>
      </c>
      <c r="M51" s="172" t="str">
        <f>$A50</f>
        <v/>
      </c>
      <c r="N51" s="172">
        <v>99</v>
      </c>
      <c r="Q51" s="153"/>
      <c r="R51" s="153"/>
      <c r="S51" s="153"/>
      <c r="T51" s="153"/>
      <c r="U51" s="153"/>
      <c r="V51" s="153"/>
      <c r="W51" s="153"/>
      <c r="X51" s="153"/>
      <c r="Y51" s="153"/>
    </row>
    <row r="52" spans="1:25" s="144" customFormat="1" ht="10.199999999999999" hidden="1" x14ac:dyDescent="0.2">
      <c r="A52" s="149" t="str">
        <f>IF(ROW()&lt;=B$3,INDEX(FP!F:F,B$2+ROW()-1)&amp;" - "&amp;INDEX(FP!C:C,B$2+ROW()-1),"")</f>
        <v/>
      </c>
      <c r="B52" s="149"/>
      <c r="C52" s="161" t="str">
        <f>IF(ROW()&lt;=B$3,INDEX(FP!E:E,B$2+ROW()-1),"")</f>
        <v/>
      </c>
      <c r="D52" s="148" t="str">
        <f>IF(ROW()&lt;=B$3,INDEX(FP!F:F,B$2+ROW()-1),"")</f>
        <v/>
      </c>
      <c r="E52" s="148"/>
      <c r="F52" s="148" t="str">
        <f>IF(ROW()&lt;=B$3,INDEX(FP!G:G,B$2+ROW()-1),"")</f>
        <v/>
      </c>
      <c r="G52" s="148"/>
      <c r="H52" s="149" t="str">
        <f>IF(ROW()&lt;=B$3,INDEX(FP!C:C,B$2+ROW()-1),"")</f>
        <v/>
      </c>
      <c r="I52" s="150" t="str">
        <f t="shared" si="3"/>
        <v/>
      </c>
      <c r="J52" s="150" t="str">
        <f t="shared" si="4"/>
        <v/>
      </c>
      <c r="K52" s="151" t="str">
        <f t="shared" si="5"/>
        <v/>
      </c>
      <c r="L52" s="152">
        <v>99</v>
      </c>
      <c r="M52" s="162" t="s">
        <v>370</v>
      </c>
      <c r="N52" s="163" t="s">
        <v>414</v>
      </c>
      <c r="O52" s="153"/>
      <c r="P52" s="153"/>
      <c r="Q52" s="153"/>
      <c r="R52" s="153"/>
      <c r="S52" s="153"/>
      <c r="T52" s="153"/>
      <c r="U52" s="153"/>
      <c r="V52" s="153"/>
      <c r="W52" s="153"/>
      <c r="X52" s="153"/>
      <c r="Y52" s="153"/>
    </row>
    <row r="53" spans="1:25" s="144" customFormat="1" ht="10.199999999999999" hidden="1" x14ac:dyDescent="0.2">
      <c r="A53" s="149" t="str">
        <f>IF(ROW()&lt;=B$3,INDEX(FP!F:F,B$2+ROW()-1)&amp;" - "&amp;INDEX(FP!C:C,B$2+ROW()-1),"")</f>
        <v/>
      </c>
      <c r="B53" s="149"/>
      <c r="C53" s="161" t="str">
        <f>IF(ROW()&lt;=B$3,INDEX(FP!E:E,B$2+ROW()-1),"")</f>
        <v/>
      </c>
      <c r="D53" s="148" t="str">
        <f>IF(ROW()&lt;=B$3,INDEX(FP!F:F,B$2+ROW()-1),"")</f>
        <v/>
      </c>
      <c r="E53" s="148"/>
      <c r="F53" s="148" t="str">
        <f>IF(ROW()&lt;=B$3,INDEX(FP!G:G,B$2+ROW()-1),"")</f>
        <v/>
      </c>
      <c r="G53" s="148"/>
      <c r="H53" s="149" t="str">
        <f>IF(ROW()&lt;=B$3,INDEX(FP!C:C,B$2+ROW()-1),"")</f>
        <v/>
      </c>
      <c r="I53" s="150" t="str">
        <f t="shared" si="3"/>
        <v/>
      </c>
      <c r="J53" s="150" t="str">
        <f t="shared" si="4"/>
        <v/>
      </c>
      <c r="K53" s="151" t="str">
        <f t="shared" si="5"/>
        <v/>
      </c>
      <c r="L53" s="152">
        <v>99</v>
      </c>
      <c r="M53" s="164" t="str">
        <f>$A52</f>
        <v/>
      </c>
      <c r="N53" s="165">
        <v>99</v>
      </c>
      <c r="O53" s="153"/>
      <c r="P53" s="153"/>
      <c r="Q53" s="153"/>
      <c r="R53" s="153"/>
      <c r="S53" s="153"/>
      <c r="T53" s="153"/>
      <c r="U53" s="153"/>
      <c r="V53" s="153"/>
      <c r="W53" s="153"/>
      <c r="X53" s="153"/>
      <c r="Y53" s="153"/>
    </row>
    <row r="54" spans="1:25" s="144" customFormat="1" ht="10.199999999999999" hidden="1" x14ac:dyDescent="0.2">
      <c r="A54" s="149" t="str">
        <f>IF(ROW()&lt;=B$3,INDEX(FP!F:F,B$2+ROW()-1)&amp;" - "&amp;INDEX(FP!C:C,B$2+ROW()-1),"")</f>
        <v/>
      </c>
      <c r="B54" s="149"/>
      <c r="C54" s="161" t="str">
        <f>IF(ROW()&lt;=B$3,INDEX(FP!E:E,B$2+ROW()-1),"")</f>
        <v/>
      </c>
      <c r="D54" s="148" t="str">
        <f>IF(ROW()&lt;=B$3,INDEX(FP!F:F,B$2+ROW()-1),"")</f>
        <v/>
      </c>
      <c r="E54" s="148"/>
      <c r="F54" s="148" t="str">
        <f>IF(ROW()&lt;=B$3,INDEX(FP!G:G,B$2+ROW()-1),"")</f>
        <v/>
      </c>
      <c r="G54" s="148"/>
      <c r="H54" s="149" t="str">
        <f>IF(ROW()&lt;=B$3,INDEX(FP!C:C,B$2+ROW()-1),"")</f>
        <v/>
      </c>
      <c r="I54" s="150" t="str">
        <f t="shared" si="3"/>
        <v/>
      </c>
      <c r="J54" s="150" t="str">
        <f t="shared" si="4"/>
        <v/>
      </c>
      <c r="K54" s="151" t="str">
        <f t="shared" si="5"/>
        <v/>
      </c>
      <c r="L54" s="152">
        <v>99</v>
      </c>
      <c r="M54" s="170" t="s">
        <v>370</v>
      </c>
      <c r="N54" s="171" t="s">
        <v>414</v>
      </c>
      <c r="O54" s="153"/>
      <c r="P54" s="153"/>
      <c r="Q54" s="153"/>
      <c r="R54" s="153"/>
      <c r="S54" s="153"/>
      <c r="T54" s="153"/>
      <c r="U54" s="153"/>
      <c r="V54" s="153"/>
      <c r="W54" s="153"/>
      <c r="X54" s="153"/>
      <c r="Y54" s="153"/>
    </row>
    <row r="55" spans="1:25" s="144" customFormat="1" ht="10.199999999999999" hidden="1" x14ac:dyDescent="0.2">
      <c r="A55" s="149" t="str">
        <f>IF(ROW()&lt;=B$3,INDEX(FP!F:F,B$2+ROW()-1)&amp;" - "&amp;INDEX(FP!C:C,B$2+ROW()-1),"")</f>
        <v/>
      </c>
      <c r="B55" s="149"/>
      <c r="C55" s="161" t="str">
        <f>IF(ROW()&lt;=B$3,INDEX(FP!E:E,B$2+ROW()-1),"")</f>
        <v/>
      </c>
      <c r="D55" s="148" t="str">
        <f>IF(ROW()&lt;=B$3,INDEX(FP!F:F,B$2+ROW()-1),"")</f>
        <v/>
      </c>
      <c r="E55" s="148"/>
      <c r="F55" s="148" t="str">
        <f>IF(ROW()&lt;=B$3,INDEX(FP!G:G,B$2+ROW()-1),"")</f>
        <v/>
      </c>
      <c r="G55" s="148"/>
      <c r="H55" s="149" t="str">
        <f>IF(ROW()&lt;=B$3,INDEX(FP!C:C,B$2+ROW()-1),"")</f>
        <v/>
      </c>
      <c r="I55" s="150" t="str">
        <f t="shared" si="3"/>
        <v/>
      </c>
      <c r="J55" s="150" t="str">
        <f t="shared" si="4"/>
        <v/>
      </c>
      <c r="K55" s="151" t="str">
        <f t="shared" si="5"/>
        <v/>
      </c>
      <c r="L55" s="152">
        <v>99</v>
      </c>
      <c r="M55" s="172" t="str">
        <f>$A54</f>
        <v/>
      </c>
      <c r="N55" s="172">
        <v>99</v>
      </c>
      <c r="O55" s="153"/>
      <c r="P55" s="153"/>
      <c r="Q55" s="153"/>
      <c r="R55" s="153"/>
      <c r="S55" s="153"/>
      <c r="T55" s="153"/>
      <c r="U55" s="153"/>
      <c r="V55" s="153"/>
      <c r="W55" s="153"/>
      <c r="X55" s="153"/>
      <c r="Y55" s="153"/>
    </row>
    <row r="56" spans="1:25" s="144" customFormat="1" ht="10.199999999999999" hidden="1" x14ac:dyDescent="0.2">
      <c r="A56" s="149" t="str">
        <f>IF(ROW()&lt;=B$3,INDEX(FP!F:F,B$2+ROW()-1)&amp;" - "&amp;INDEX(FP!C:C,B$2+ROW()-1),"")</f>
        <v/>
      </c>
      <c r="B56" s="149"/>
      <c r="C56" s="161" t="str">
        <f>IF(ROW()&lt;=B$3,INDEX(FP!E:E,B$2+ROW()-1),"")</f>
        <v/>
      </c>
      <c r="D56" s="148" t="str">
        <f>IF(ROW()&lt;=B$3,INDEX(FP!F:F,B$2+ROW()-1),"")</f>
        <v/>
      </c>
      <c r="E56" s="148"/>
      <c r="F56" s="148" t="str">
        <f>IF(ROW()&lt;=B$3,INDEX(FP!G:G,B$2+ROW()-1),"")</f>
        <v/>
      </c>
      <c r="G56" s="148"/>
      <c r="H56" s="149" t="str">
        <f>IF(ROW()&lt;=B$3,INDEX(FP!C:C,B$2+ROW()-1),"")</f>
        <v/>
      </c>
      <c r="I56" s="150" t="str">
        <f t="shared" si="3"/>
        <v/>
      </c>
      <c r="J56" s="150" t="str">
        <f t="shared" si="4"/>
        <v/>
      </c>
      <c r="K56" s="151" t="str">
        <f t="shared" si="5"/>
        <v/>
      </c>
      <c r="L56" s="152">
        <v>99</v>
      </c>
      <c r="M56" s="162" t="s">
        <v>370</v>
      </c>
      <c r="N56" s="163" t="s">
        <v>414</v>
      </c>
      <c r="O56" s="153"/>
      <c r="P56" s="153"/>
      <c r="Q56" s="153"/>
      <c r="R56" s="153"/>
      <c r="S56" s="153"/>
      <c r="T56" s="153"/>
      <c r="U56" s="153"/>
      <c r="V56" s="153"/>
      <c r="W56" s="153"/>
      <c r="X56" s="153"/>
      <c r="Y56" s="153"/>
    </row>
    <row r="57" spans="1:25" s="144" customFormat="1" ht="10.199999999999999" hidden="1" x14ac:dyDescent="0.2">
      <c r="A57" s="149" t="str">
        <f>IF(ROW()&lt;=B$3,INDEX(FP!F:F,B$2+ROW()-1)&amp;" - "&amp;INDEX(FP!C:C,B$2+ROW()-1),"")</f>
        <v/>
      </c>
      <c r="B57" s="149"/>
      <c r="C57" s="161" t="str">
        <f>IF(ROW()&lt;=B$3,INDEX(FP!E:E,B$2+ROW()-1),"")</f>
        <v/>
      </c>
      <c r="D57" s="148" t="str">
        <f>IF(ROW()&lt;=B$3,INDEX(FP!F:F,B$2+ROW()-1),"")</f>
        <v/>
      </c>
      <c r="E57" s="148"/>
      <c r="F57" s="148" t="str">
        <f>IF(ROW()&lt;=B$3,INDEX(FP!G:G,B$2+ROW()-1),"")</f>
        <v/>
      </c>
      <c r="G57" s="148"/>
      <c r="H57" s="149" t="str">
        <f>IF(ROW()&lt;=B$3,INDEX(FP!C:C,B$2+ROW()-1),"")</f>
        <v/>
      </c>
      <c r="I57" s="150" t="str">
        <f t="shared" si="3"/>
        <v/>
      </c>
      <c r="J57" s="150" t="str">
        <f t="shared" si="4"/>
        <v/>
      </c>
      <c r="K57" s="151" t="str">
        <f t="shared" si="5"/>
        <v/>
      </c>
      <c r="L57" s="152">
        <v>99</v>
      </c>
      <c r="M57" s="164" t="str">
        <f>$A56</f>
        <v/>
      </c>
      <c r="N57" s="165">
        <v>99</v>
      </c>
      <c r="O57" s="153"/>
      <c r="P57" s="153"/>
      <c r="Q57" s="153"/>
      <c r="R57" s="153"/>
      <c r="S57" s="153"/>
      <c r="T57" s="153"/>
      <c r="U57" s="153"/>
      <c r="V57" s="153"/>
      <c r="W57" s="153"/>
      <c r="X57" s="153"/>
      <c r="Y57" s="153"/>
    </row>
    <row r="58" spans="1:25" s="144" customFormat="1" ht="10.199999999999999" hidden="1" x14ac:dyDescent="0.2">
      <c r="A58" s="149" t="str">
        <f>IF(ROW()&lt;=B$3,INDEX(FP!F:F,B$2+ROW()-1)&amp;" - "&amp;INDEX(FP!C:C,B$2+ROW()-1),"")</f>
        <v/>
      </c>
      <c r="B58" s="149"/>
      <c r="C58" s="161" t="str">
        <f>IF(ROW()&lt;=B$3,INDEX(FP!E:E,B$2+ROW()-1),"")</f>
        <v/>
      </c>
      <c r="D58" s="148" t="str">
        <f>IF(ROW()&lt;=B$3,INDEX(FP!F:F,B$2+ROW()-1),"")</f>
        <v/>
      </c>
      <c r="E58" s="148"/>
      <c r="F58" s="148" t="str">
        <f>IF(ROW()&lt;=B$3,INDEX(FP!G:G,B$2+ROW()-1),"")</f>
        <v/>
      </c>
      <c r="G58" s="148"/>
      <c r="H58" s="149" t="str">
        <f>IF(ROW()&lt;=B$3,INDEX(FP!C:C,B$2+ROW()-1),"")</f>
        <v/>
      </c>
      <c r="I58" s="150" t="str">
        <f t="shared" si="3"/>
        <v/>
      </c>
      <c r="J58" s="150" t="str">
        <f t="shared" si="4"/>
        <v/>
      </c>
      <c r="K58" s="151" t="str">
        <f t="shared" si="5"/>
        <v/>
      </c>
      <c r="L58" s="152">
        <v>99</v>
      </c>
      <c r="M58" s="170" t="s">
        <v>370</v>
      </c>
      <c r="N58" s="171" t="s">
        <v>414</v>
      </c>
      <c r="O58" s="153"/>
      <c r="P58" s="153"/>
      <c r="Q58" s="153"/>
      <c r="R58" s="153"/>
      <c r="S58" s="153"/>
      <c r="T58" s="153"/>
      <c r="U58" s="153"/>
      <c r="V58" s="153"/>
      <c r="W58" s="153"/>
      <c r="X58" s="153"/>
      <c r="Y58" s="153"/>
    </row>
    <row r="59" spans="1:25" s="144" customFormat="1" ht="10.199999999999999" hidden="1" x14ac:dyDescent="0.2">
      <c r="A59" s="149" t="str">
        <f>IF(ROW()&lt;=B$3,INDEX(FP!F:F,B$2+ROW()-1)&amp;" - "&amp;INDEX(FP!C:C,B$2+ROW()-1),"")</f>
        <v/>
      </c>
      <c r="B59" s="149"/>
      <c r="C59" s="161" t="str">
        <f>IF(ROW()&lt;=B$3,INDEX(FP!E:E,B$2+ROW()-1),"")</f>
        <v/>
      </c>
      <c r="D59" s="148" t="str">
        <f>IF(ROW()&lt;=B$3,INDEX(FP!F:F,B$2+ROW()-1),"")</f>
        <v/>
      </c>
      <c r="E59" s="148"/>
      <c r="F59" s="148" t="str">
        <f>IF(ROW()&lt;=B$3,INDEX(FP!G:G,B$2+ROW()-1),"")</f>
        <v/>
      </c>
      <c r="G59" s="148"/>
      <c r="H59" s="149" t="str">
        <f>IF(ROW()&lt;=B$3,INDEX(FP!C:C,B$2+ROW()-1),"")</f>
        <v/>
      </c>
      <c r="I59" s="150" t="str">
        <f t="shared" si="3"/>
        <v/>
      </c>
      <c r="J59" s="150" t="str">
        <f t="shared" si="4"/>
        <v/>
      </c>
      <c r="K59" s="151" t="str">
        <f t="shared" si="5"/>
        <v/>
      </c>
      <c r="L59" s="152">
        <v>99</v>
      </c>
      <c r="M59" s="172" t="str">
        <f>$A58</f>
        <v/>
      </c>
      <c r="N59" s="172">
        <v>99</v>
      </c>
      <c r="O59" s="153"/>
      <c r="P59" s="153"/>
      <c r="Q59" s="153"/>
      <c r="R59" s="153"/>
      <c r="S59" s="153"/>
      <c r="T59" s="153"/>
      <c r="U59" s="153"/>
      <c r="V59" s="153"/>
      <c r="W59" s="153"/>
      <c r="X59" s="153"/>
      <c r="Y59" s="153"/>
    </row>
    <row r="60" spans="1:25" s="144" customFormat="1" ht="10.199999999999999" hidden="1" x14ac:dyDescent="0.2">
      <c r="A60" s="149" t="str">
        <f>IF(ROW()&lt;=B$3,INDEX(FP!F:F,B$2+ROW()-1)&amp;" - "&amp;INDEX(FP!C:C,B$2+ROW()-1),"")</f>
        <v/>
      </c>
      <c r="B60" s="149"/>
      <c r="C60" s="161" t="str">
        <f>IF(ROW()&lt;=B$3,INDEX(FP!E:E,B$2+ROW()-1),"")</f>
        <v/>
      </c>
      <c r="D60" s="148" t="str">
        <f>IF(ROW()&lt;=B$3,INDEX(FP!F:F,B$2+ROW()-1),"")</f>
        <v/>
      </c>
      <c r="E60" s="148"/>
      <c r="F60" s="148" t="str">
        <f>IF(ROW()&lt;=B$3,INDEX(FP!G:G,B$2+ROW()-1),"")</f>
        <v/>
      </c>
      <c r="G60" s="148"/>
      <c r="H60" s="149" t="str">
        <f>IF(ROW()&lt;=B$3,INDEX(FP!C:C,B$2+ROW()-1),"")</f>
        <v/>
      </c>
      <c r="I60" s="150" t="str">
        <f t="shared" si="3"/>
        <v/>
      </c>
      <c r="J60" s="150" t="str">
        <f t="shared" si="4"/>
        <v/>
      </c>
      <c r="K60" s="151" t="str">
        <f t="shared" si="5"/>
        <v/>
      </c>
      <c r="L60" s="152">
        <v>99</v>
      </c>
      <c r="M60" s="162" t="s">
        <v>370</v>
      </c>
      <c r="N60" s="163" t="s">
        <v>414</v>
      </c>
      <c r="O60" s="153"/>
      <c r="P60" s="153"/>
      <c r="Q60" s="153"/>
      <c r="R60" s="153"/>
      <c r="S60" s="153"/>
      <c r="T60" s="153"/>
      <c r="U60" s="153"/>
      <c r="V60" s="153"/>
      <c r="W60" s="153"/>
      <c r="X60" s="153"/>
      <c r="Y60" s="153"/>
    </row>
    <row r="61" spans="1:25" s="144" customFormat="1" ht="10.199999999999999" hidden="1" x14ac:dyDescent="0.2">
      <c r="A61" s="149" t="str">
        <f>IF(ROW()&lt;=B$3,INDEX(FP!F:F,B$2+ROW()-1)&amp;" - "&amp;INDEX(FP!C:C,B$2+ROW()-1),"")</f>
        <v/>
      </c>
      <c r="B61" s="149"/>
      <c r="C61" s="161" t="str">
        <f>IF(ROW()&lt;=B$3,INDEX(FP!E:E,B$2+ROW()-1),"")</f>
        <v/>
      </c>
      <c r="D61" s="148" t="str">
        <f>IF(ROW()&lt;=B$3,INDEX(FP!F:F,B$2+ROW()-1),"")</f>
        <v/>
      </c>
      <c r="E61" s="148"/>
      <c r="F61" s="148" t="str">
        <f>IF(ROW()&lt;=B$3,INDEX(FP!G:G,B$2+ROW()-1),"")</f>
        <v/>
      </c>
      <c r="G61" s="148"/>
      <c r="H61" s="149" t="str">
        <f>IF(ROW()&lt;=B$3,INDEX(FP!C:C,B$2+ROW()-1),"")</f>
        <v/>
      </c>
      <c r="I61" s="150" t="str">
        <f t="shared" si="3"/>
        <v/>
      </c>
      <c r="J61" s="150" t="str">
        <f t="shared" si="4"/>
        <v/>
      </c>
      <c r="K61" s="151" t="str">
        <f t="shared" si="5"/>
        <v/>
      </c>
      <c r="L61" s="152">
        <v>99</v>
      </c>
      <c r="M61" s="164" t="str">
        <f>$A60</f>
        <v/>
      </c>
      <c r="N61" s="165">
        <v>99</v>
      </c>
      <c r="O61" s="153"/>
      <c r="P61" s="153"/>
      <c r="Q61" s="153"/>
      <c r="R61" s="153"/>
      <c r="S61" s="153"/>
      <c r="T61" s="153"/>
      <c r="U61" s="153"/>
      <c r="V61" s="153"/>
      <c r="W61" s="153"/>
      <c r="X61" s="153"/>
      <c r="Y61" s="153"/>
    </row>
    <row r="62" spans="1:25" s="144" customFormat="1" ht="10.199999999999999" hidden="1" x14ac:dyDescent="0.2">
      <c r="A62" s="149" t="str">
        <f>IF(ROW()&lt;=B$3,INDEX(FP!F:F,B$2+ROW()-1)&amp;" - "&amp;INDEX(FP!C:C,B$2+ROW()-1),"")</f>
        <v/>
      </c>
      <c r="B62" s="149"/>
      <c r="C62" s="161" t="str">
        <f>IF(ROW()&lt;=B$3,INDEX(FP!E:E,B$2+ROW()-1),"")</f>
        <v/>
      </c>
      <c r="D62" s="148" t="str">
        <f>IF(ROW()&lt;=B$3,INDEX(FP!F:F,B$2+ROW()-1),"")</f>
        <v/>
      </c>
      <c r="E62" s="148"/>
      <c r="F62" s="148" t="str">
        <f>IF(ROW()&lt;=B$3,INDEX(FP!G:G,B$2+ROW()-1),"")</f>
        <v/>
      </c>
      <c r="G62" s="148"/>
      <c r="H62" s="149" t="str">
        <f>IF(ROW()&lt;=B$3,INDEX(FP!C:C,B$2+ROW()-1),"")</f>
        <v/>
      </c>
      <c r="I62" s="150" t="str">
        <f t="shared" si="3"/>
        <v/>
      </c>
      <c r="J62" s="150" t="str">
        <f t="shared" si="4"/>
        <v/>
      </c>
      <c r="K62" s="151" t="str">
        <f t="shared" si="5"/>
        <v/>
      </c>
      <c r="L62" s="152">
        <v>99</v>
      </c>
      <c r="M62" s="170" t="s">
        <v>370</v>
      </c>
      <c r="N62" s="171" t="s">
        <v>414</v>
      </c>
      <c r="O62" s="153"/>
      <c r="P62" s="153"/>
      <c r="Q62" s="153"/>
      <c r="R62" s="153"/>
      <c r="S62" s="153"/>
      <c r="T62" s="153"/>
      <c r="U62" s="153"/>
      <c r="V62" s="153"/>
      <c r="W62" s="153"/>
      <c r="X62" s="153"/>
      <c r="Y62" s="153"/>
    </row>
    <row r="63" spans="1:25" s="144" customFormat="1" ht="10.199999999999999" hidden="1" x14ac:dyDescent="0.2">
      <c r="A63" s="149" t="str">
        <f>IF(ROW()&lt;=B$3,INDEX(FP!F:F,B$2+ROW()-1)&amp;" - "&amp;INDEX(FP!C:C,B$2+ROW()-1),"")</f>
        <v/>
      </c>
      <c r="B63" s="149"/>
      <c r="C63" s="161" t="str">
        <f>IF(ROW()&lt;=B$3,INDEX(FP!E:E,B$2+ROW()-1),"")</f>
        <v/>
      </c>
      <c r="D63" s="148" t="str">
        <f>IF(ROW()&lt;=B$3,INDEX(FP!F:F,B$2+ROW()-1),"")</f>
        <v/>
      </c>
      <c r="E63" s="148"/>
      <c r="F63" s="148" t="str">
        <f>IF(ROW()&lt;=B$3,INDEX(FP!G:G,B$2+ROW()-1),"")</f>
        <v/>
      </c>
      <c r="G63" s="148"/>
      <c r="H63" s="149" t="str">
        <f>IF(ROW()&lt;=B$3,INDEX(FP!C:C,B$2+ROW()-1),"")</f>
        <v/>
      </c>
      <c r="I63" s="150" t="str">
        <f t="shared" si="3"/>
        <v/>
      </c>
      <c r="J63" s="150" t="str">
        <f t="shared" si="4"/>
        <v/>
      </c>
      <c r="K63" s="151" t="str">
        <f t="shared" si="5"/>
        <v/>
      </c>
      <c r="L63" s="152">
        <v>99</v>
      </c>
      <c r="M63" s="172" t="str">
        <f>$A62</f>
        <v/>
      </c>
      <c r="N63" s="172">
        <v>99</v>
      </c>
      <c r="O63" s="153"/>
      <c r="P63" s="153"/>
      <c r="Q63" s="153"/>
      <c r="R63" s="153"/>
      <c r="S63" s="153"/>
      <c r="T63" s="153"/>
      <c r="U63" s="153"/>
      <c r="V63" s="153"/>
      <c r="W63" s="153"/>
      <c r="X63" s="153"/>
      <c r="Y63" s="153"/>
    </row>
    <row r="64" spans="1:25" s="144" customFormat="1" ht="10.199999999999999" hidden="1" x14ac:dyDescent="0.2">
      <c r="A64" s="149" t="str">
        <f>IF(ROW()&lt;=B$3,INDEX(FP!F:F,B$2+ROW()-1)&amp;" - "&amp;INDEX(FP!C:C,B$2+ROW()-1),"")</f>
        <v/>
      </c>
      <c r="B64" s="149"/>
      <c r="C64" s="161" t="str">
        <f>IF(ROW()&lt;=B$3,INDEX(FP!E:E,B$2+ROW()-1),"")</f>
        <v/>
      </c>
      <c r="D64" s="148" t="str">
        <f>IF(ROW()&lt;=B$3,INDEX(FP!F:F,B$2+ROW()-1),"")</f>
        <v/>
      </c>
      <c r="E64" s="148"/>
      <c r="F64" s="148" t="str">
        <f>IF(ROW()&lt;=B$3,INDEX(FP!G:G,B$2+ROW()-1),"")</f>
        <v/>
      </c>
      <c r="G64" s="148"/>
      <c r="H64" s="149" t="str">
        <f>IF(ROW()&lt;=B$3,INDEX(FP!C:C,B$2+ROW()-1),"")</f>
        <v/>
      </c>
      <c r="I64" s="150" t="str">
        <f t="shared" si="3"/>
        <v/>
      </c>
      <c r="J64" s="150" t="str">
        <f t="shared" si="4"/>
        <v/>
      </c>
      <c r="K64" s="151" t="str">
        <f t="shared" si="5"/>
        <v/>
      </c>
      <c r="L64" s="152">
        <v>99</v>
      </c>
      <c r="M64" s="162" t="s">
        <v>370</v>
      </c>
      <c r="N64" s="163" t="s">
        <v>414</v>
      </c>
      <c r="O64" s="153"/>
      <c r="P64" s="153"/>
      <c r="Q64" s="153"/>
      <c r="R64" s="153"/>
      <c r="S64" s="153"/>
      <c r="T64" s="153"/>
      <c r="U64" s="153"/>
      <c r="V64" s="153"/>
      <c r="W64" s="153"/>
      <c r="X64" s="153"/>
      <c r="Y64" s="153"/>
    </row>
    <row r="65" spans="1:25" s="144" customFormat="1" ht="10.199999999999999" hidden="1" x14ac:dyDescent="0.2">
      <c r="A65" s="149" t="str">
        <f>IF(ROW()&lt;=B$3,INDEX(FP!F:F,B$2+ROW()-1)&amp;" - "&amp;INDEX(FP!C:C,B$2+ROW()-1),"")</f>
        <v/>
      </c>
      <c r="B65" s="149"/>
      <c r="C65" s="161" t="str">
        <f>IF(ROW()&lt;=B$3,INDEX(FP!E:E,B$2+ROW()-1),"")</f>
        <v/>
      </c>
      <c r="D65" s="148" t="str">
        <f>IF(ROW()&lt;=B$3,INDEX(FP!F:F,B$2+ROW()-1),"")</f>
        <v/>
      </c>
      <c r="E65" s="148"/>
      <c r="F65" s="148" t="str">
        <f>IF(ROW()&lt;=B$3,INDEX(FP!G:G,B$2+ROW()-1),"")</f>
        <v/>
      </c>
      <c r="G65" s="148"/>
      <c r="H65" s="149" t="str">
        <f>IF(ROW()&lt;=B$3,INDEX(FP!C:C,B$2+ROW()-1),"")</f>
        <v/>
      </c>
      <c r="I65" s="150" t="str">
        <f t="shared" si="3"/>
        <v/>
      </c>
      <c r="J65" s="150" t="str">
        <f t="shared" si="4"/>
        <v/>
      </c>
      <c r="K65" s="151" t="str">
        <f t="shared" si="5"/>
        <v/>
      </c>
      <c r="L65" s="152">
        <v>99</v>
      </c>
      <c r="M65" s="164" t="str">
        <f>$A64</f>
        <v/>
      </c>
      <c r="N65" s="165">
        <v>99</v>
      </c>
      <c r="O65" s="153"/>
      <c r="P65" s="153"/>
      <c r="Q65" s="153"/>
      <c r="R65" s="153"/>
      <c r="S65" s="153"/>
      <c r="T65" s="153"/>
      <c r="U65" s="153"/>
      <c r="V65" s="153"/>
      <c r="W65" s="153"/>
      <c r="X65" s="153"/>
      <c r="Y65" s="153"/>
    </row>
    <row r="66" spans="1:25" s="144" customFormat="1" ht="10.199999999999999" hidden="1" x14ac:dyDescent="0.2">
      <c r="A66" s="149" t="str">
        <f>IF(ROW()&lt;=B$3,INDEX(FP!F:F,B$2+ROW()-1)&amp;" - "&amp;INDEX(FP!C:C,B$2+ROW()-1),"")</f>
        <v/>
      </c>
      <c r="B66" s="149"/>
      <c r="C66" s="161" t="str">
        <f>IF(ROW()&lt;=B$3,INDEX(FP!E:E,B$2+ROW()-1),"")</f>
        <v/>
      </c>
      <c r="D66" s="148" t="str">
        <f>IF(ROW()&lt;=B$3,INDEX(FP!F:F,B$2+ROW()-1),"")</f>
        <v/>
      </c>
      <c r="E66" s="148"/>
      <c r="F66" s="148" t="str">
        <f>IF(ROW()&lt;=B$3,INDEX(FP!G:G,B$2+ROW()-1),"")</f>
        <v/>
      </c>
      <c r="G66" s="148"/>
      <c r="H66" s="149" t="str">
        <f>IF(ROW()&lt;=B$3,INDEX(FP!C:C,B$2+ROW()-1),"")</f>
        <v/>
      </c>
      <c r="I66" s="150" t="str">
        <f t="shared" si="3"/>
        <v/>
      </c>
      <c r="J66" s="150" t="str">
        <f t="shared" si="4"/>
        <v/>
      </c>
      <c r="K66" s="151" t="str">
        <f t="shared" si="5"/>
        <v/>
      </c>
      <c r="L66" s="152">
        <v>99</v>
      </c>
      <c r="M66" s="170" t="s">
        <v>370</v>
      </c>
      <c r="N66" s="171" t="s">
        <v>414</v>
      </c>
      <c r="O66" s="153"/>
      <c r="P66" s="153"/>
      <c r="Q66" s="153"/>
      <c r="R66" s="153"/>
      <c r="S66" s="153"/>
      <c r="T66" s="153"/>
      <c r="U66" s="153"/>
      <c r="V66" s="153"/>
      <c r="W66" s="153"/>
      <c r="X66" s="153"/>
      <c r="Y66" s="153"/>
    </row>
    <row r="67" spans="1:25" s="144" customFormat="1" ht="10.199999999999999" hidden="1" x14ac:dyDescent="0.2">
      <c r="A67" s="149" t="str">
        <f>IF(ROW()&lt;=B$3,INDEX(FP!F:F,B$2+ROW()-1)&amp;" - "&amp;INDEX(FP!C:C,B$2+ROW()-1),"")</f>
        <v/>
      </c>
      <c r="B67" s="149"/>
      <c r="C67" s="161" t="str">
        <f>IF(ROW()&lt;=B$3,INDEX(FP!E:E,B$2+ROW()-1),"")</f>
        <v/>
      </c>
      <c r="D67" s="148" t="str">
        <f>IF(ROW()&lt;=B$3,INDEX(FP!F:F,B$2+ROW()-1),"")</f>
        <v/>
      </c>
      <c r="E67" s="148"/>
      <c r="F67" s="148" t="str">
        <f>IF(ROW()&lt;=B$3,INDEX(FP!G:G,B$2+ROW()-1),"")</f>
        <v/>
      </c>
      <c r="G67" s="148"/>
      <c r="H67" s="149" t="str">
        <f>IF(ROW()&lt;=B$3,INDEX(FP!C:C,B$2+ROW()-1),"")</f>
        <v/>
      </c>
      <c r="I67" s="150" t="str">
        <f t="shared" si="3"/>
        <v/>
      </c>
      <c r="J67" s="150" t="str">
        <f t="shared" si="4"/>
        <v/>
      </c>
      <c r="K67" s="151" t="str">
        <f t="shared" si="5"/>
        <v/>
      </c>
      <c r="L67" s="152">
        <v>99</v>
      </c>
      <c r="M67" s="172" t="str">
        <f>$A66</f>
        <v/>
      </c>
      <c r="N67" s="172">
        <v>99</v>
      </c>
      <c r="O67" s="153"/>
      <c r="P67" s="153"/>
      <c r="Q67" s="153"/>
      <c r="R67" s="153"/>
      <c r="S67" s="153"/>
      <c r="T67" s="153"/>
      <c r="U67" s="153"/>
      <c r="V67" s="153"/>
      <c r="W67" s="153"/>
      <c r="X67" s="153"/>
      <c r="Y67" s="153"/>
    </row>
    <row r="68" spans="1:25" s="144" customFormat="1" ht="10.199999999999999" hidden="1" x14ac:dyDescent="0.2">
      <c r="A68" s="149" t="str">
        <f>IF(ROW()&lt;=B$3,INDEX(FP!F:F,B$2+ROW()-1)&amp;" - "&amp;INDEX(FP!C:C,B$2+ROW()-1),"")</f>
        <v/>
      </c>
      <c r="B68" s="149"/>
      <c r="C68" s="161" t="str">
        <f>IF(ROW()&lt;=B$3,INDEX(FP!E:E,B$2+ROW()-1),"")</f>
        <v/>
      </c>
      <c r="D68" s="148" t="str">
        <f>IF(ROW()&lt;=B$3,INDEX(FP!F:F,B$2+ROW()-1),"")</f>
        <v/>
      </c>
      <c r="E68" s="148"/>
      <c r="F68" s="148" t="str">
        <f>IF(ROW()&lt;=B$3,INDEX(FP!G:G,B$2+ROW()-1),"")</f>
        <v/>
      </c>
      <c r="G68" s="148"/>
      <c r="H68" s="149" t="str">
        <f>IF(ROW()&lt;=B$3,INDEX(FP!C:C,B$2+ROW()-1),"")</f>
        <v/>
      </c>
      <c r="I68" s="150" t="str">
        <f t="shared" si="3"/>
        <v/>
      </c>
      <c r="J68" s="150" t="str">
        <f t="shared" si="4"/>
        <v/>
      </c>
      <c r="K68" s="151" t="str">
        <f t="shared" si="5"/>
        <v/>
      </c>
      <c r="L68" s="152">
        <v>99</v>
      </c>
      <c r="M68" s="162" t="s">
        <v>370</v>
      </c>
      <c r="N68" s="163" t="s">
        <v>414</v>
      </c>
      <c r="O68" s="153"/>
      <c r="P68" s="153"/>
      <c r="Q68" s="153"/>
      <c r="R68" s="153"/>
      <c r="S68" s="153"/>
      <c r="T68" s="153"/>
      <c r="U68" s="153"/>
      <c r="V68" s="153"/>
      <c r="W68" s="153"/>
      <c r="X68" s="153"/>
      <c r="Y68" s="153"/>
    </row>
    <row r="69" spans="1:25" s="144" customFormat="1" ht="10.199999999999999" hidden="1" x14ac:dyDescent="0.2">
      <c r="A69" s="149" t="str">
        <f>IF(ROW()&lt;=B$3,INDEX(FP!F:F,B$2+ROW()-1)&amp;" - "&amp;INDEX(FP!C:C,B$2+ROW()-1),"")</f>
        <v/>
      </c>
      <c r="B69" s="149"/>
      <c r="C69" s="161" t="str">
        <f>IF(ROW()&lt;=B$3,INDEX(FP!E:E,B$2+ROW()-1),"")</f>
        <v/>
      </c>
      <c r="D69" s="148" t="str">
        <f>IF(ROW()&lt;=B$3,INDEX(FP!F:F,B$2+ROW()-1),"")</f>
        <v/>
      </c>
      <c r="E69" s="148"/>
      <c r="F69" s="148" t="str">
        <f>IF(ROW()&lt;=B$3,INDEX(FP!G:G,B$2+ROW()-1),"")</f>
        <v/>
      </c>
      <c r="G69" s="148"/>
      <c r="H69" s="149" t="str">
        <f>IF(ROW()&lt;=B$3,INDEX(FP!C:C,B$2+ROW()-1),"")</f>
        <v/>
      </c>
      <c r="I69" s="150" t="str">
        <f t="shared" si="3"/>
        <v/>
      </c>
      <c r="J69" s="150" t="str">
        <f t="shared" si="4"/>
        <v/>
      </c>
      <c r="K69" s="151" t="str">
        <f t="shared" si="5"/>
        <v/>
      </c>
      <c r="L69" s="152">
        <v>99</v>
      </c>
      <c r="M69" s="164" t="str">
        <f>$A68</f>
        <v/>
      </c>
      <c r="N69" s="165">
        <v>99</v>
      </c>
      <c r="O69" s="153"/>
      <c r="P69" s="153"/>
      <c r="Q69" s="153"/>
      <c r="R69" s="153"/>
      <c r="S69" s="153"/>
      <c r="T69" s="153"/>
      <c r="U69" s="153"/>
      <c r="V69" s="153"/>
      <c r="W69" s="153"/>
      <c r="X69" s="153"/>
      <c r="Y69" s="153"/>
    </row>
    <row r="70" spans="1:25" s="144" customFormat="1" ht="10.199999999999999" hidden="1" x14ac:dyDescent="0.2">
      <c r="A70" s="149" t="str">
        <f>IF(ROW()&lt;=B$3,INDEX(FP!F:F,B$2+ROW()-1)&amp;" - "&amp;INDEX(FP!C:C,B$2+ROW()-1),"")</f>
        <v/>
      </c>
      <c r="B70" s="149"/>
      <c r="C70" s="161" t="str">
        <f>IF(ROW()&lt;=B$3,INDEX(FP!E:E,B$2+ROW()-1),"")</f>
        <v/>
      </c>
      <c r="D70" s="148" t="str">
        <f>IF(ROW()&lt;=B$3,INDEX(FP!F:F,B$2+ROW()-1),"")</f>
        <v/>
      </c>
      <c r="E70" s="148"/>
      <c r="F70" s="148" t="str">
        <f>IF(ROW()&lt;=B$3,INDEX(FP!G:G,B$2+ROW()-1),"")</f>
        <v/>
      </c>
      <c r="G70" s="148"/>
      <c r="H70" s="149" t="str">
        <f>IF(ROW()&lt;=B$3,INDEX(FP!C:C,B$2+ROW()-1),"")</f>
        <v/>
      </c>
      <c r="I70" s="150" t="str">
        <f t="shared" si="3"/>
        <v/>
      </c>
      <c r="J70" s="150" t="str">
        <f t="shared" si="4"/>
        <v/>
      </c>
      <c r="K70" s="151" t="str">
        <f t="shared" si="5"/>
        <v/>
      </c>
      <c r="L70" s="152">
        <v>99</v>
      </c>
      <c r="M70" s="170" t="s">
        <v>370</v>
      </c>
      <c r="N70" s="171" t="s">
        <v>414</v>
      </c>
      <c r="O70" s="153"/>
      <c r="P70" s="153"/>
      <c r="Q70" s="153"/>
      <c r="R70" s="153"/>
      <c r="S70" s="153"/>
      <c r="T70" s="153"/>
      <c r="U70" s="153"/>
      <c r="V70" s="153"/>
      <c r="W70" s="153"/>
      <c r="X70" s="153"/>
      <c r="Y70" s="153"/>
    </row>
    <row r="71" spans="1:25" s="144" customFormat="1" ht="10.199999999999999" hidden="1" x14ac:dyDescent="0.2">
      <c r="A71" s="149" t="str">
        <f>IF(ROW()&lt;=B$3,INDEX(FP!F:F,B$2+ROW()-1)&amp;" - "&amp;INDEX(FP!C:C,B$2+ROW()-1),"")</f>
        <v/>
      </c>
      <c r="B71" s="149"/>
      <c r="C71" s="161" t="str">
        <f>IF(ROW()&lt;=B$3,INDEX(FP!E:E,B$2+ROW()-1),"")</f>
        <v/>
      </c>
      <c r="D71" s="148" t="str">
        <f>IF(ROW()&lt;=B$3,INDEX(FP!F:F,B$2+ROW()-1),"")</f>
        <v/>
      </c>
      <c r="E71" s="148"/>
      <c r="F71" s="148" t="str">
        <f>IF(ROW()&lt;=B$3,INDEX(FP!G:G,B$2+ROW()-1),"")</f>
        <v/>
      </c>
      <c r="G71" s="148"/>
      <c r="H71" s="149" t="str">
        <f>IF(ROW()&lt;=B$3,INDEX(FP!C:C,B$2+ROW()-1),"")</f>
        <v/>
      </c>
      <c r="I71" s="150" t="str">
        <f t="shared" si="3"/>
        <v/>
      </c>
      <c r="J71" s="150" t="str">
        <f t="shared" si="4"/>
        <v/>
      </c>
      <c r="K71" s="151" t="str">
        <f t="shared" si="5"/>
        <v/>
      </c>
      <c r="L71" s="152">
        <v>99</v>
      </c>
      <c r="M71" s="172" t="str">
        <f>$A70</f>
        <v/>
      </c>
      <c r="N71" s="172">
        <v>99</v>
      </c>
      <c r="O71" s="153"/>
      <c r="P71" s="153"/>
      <c r="Q71" s="153"/>
      <c r="R71" s="153"/>
      <c r="S71" s="153"/>
      <c r="T71" s="153"/>
      <c r="U71" s="153"/>
      <c r="V71" s="153"/>
      <c r="W71" s="153"/>
      <c r="X71" s="153"/>
      <c r="Y71" s="153"/>
    </row>
    <row r="72" spans="1:25" s="144" customFormat="1" ht="10.199999999999999" hidden="1" x14ac:dyDescent="0.2">
      <c r="A72" s="149" t="str">
        <f>IF(ROW()&lt;=B$3,INDEX(FP!F:F,B$2+ROW()-1)&amp;" - "&amp;INDEX(FP!C:C,B$2+ROW()-1),"")</f>
        <v/>
      </c>
      <c r="B72" s="149"/>
      <c r="C72" s="161" t="str">
        <f>IF(ROW()&lt;=B$3,INDEX(FP!E:E,B$2+ROW()-1),"")</f>
        <v/>
      </c>
      <c r="D72" s="148" t="str">
        <f>IF(ROW()&lt;=B$3,INDEX(FP!F:F,B$2+ROW()-1),"")</f>
        <v/>
      </c>
      <c r="E72" s="148"/>
      <c r="F72" s="148" t="str">
        <f>IF(ROW()&lt;=B$3,INDEX(FP!G:G,B$2+ROW()-1),"")</f>
        <v/>
      </c>
      <c r="G72" s="148"/>
      <c r="H72" s="149" t="str">
        <f>IF(ROW()&lt;=B$3,INDEX(FP!C:C,B$2+ROW()-1),"")</f>
        <v/>
      </c>
      <c r="I72" s="150" t="str">
        <f t="shared" si="3"/>
        <v/>
      </c>
      <c r="J72" s="150" t="str">
        <f t="shared" si="4"/>
        <v/>
      </c>
      <c r="K72" s="151" t="str">
        <f t="shared" si="5"/>
        <v/>
      </c>
      <c r="L72" s="152">
        <v>99</v>
      </c>
      <c r="M72" s="162" t="s">
        <v>370</v>
      </c>
      <c r="N72" s="163" t="s">
        <v>414</v>
      </c>
      <c r="O72" s="153"/>
      <c r="P72" s="153"/>
      <c r="Q72" s="153"/>
      <c r="R72" s="153"/>
      <c r="S72" s="153"/>
      <c r="T72" s="153"/>
      <c r="U72" s="153"/>
      <c r="V72" s="153"/>
      <c r="W72" s="153"/>
      <c r="X72" s="153"/>
      <c r="Y72" s="153"/>
    </row>
    <row r="73" spans="1:25" s="144" customFormat="1" ht="10.199999999999999" hidden="1" x14ac:dyDescent="0.2">
      <c r="A73" s="149" t="str">
        <f>IF(ROW()&lt;=B$3,INDEX(FP!F:F,B$2+ROW()-1)&amp;" - "&amp;INDEX(FP!C:C,B$2+ROW()-1),"")</f>
        <v/>
      </c>
      <c r="B73" s="149"/>
      <c r="C73" s="161" t="str">
        <f>IF(ROW()&lt;=B$3,INDEX(FP!E:E,B$2+ROW()-1),"")</f>
        <v/>
      </c>
      <c r="D73" s="148" t="str">
        <f>IF(ROW()&lt;=B$3,INDEX(FP!F:F,B$2+ROW()-1),"")</f>
        <v/>
      </c>
      <c r="E73" s="148"/>
      <c r="F73" s="148" t="str">
        <f>IF(ROW()&lt;=B$3,INDEX(FP!G:G,B$2+ROW()-1),"")</f>
        <v/>
      </c>
      <c r="G73" s="148"/>
      <c r="H73" s="149" t="str">
        <f>IF(ROW()&lt;=B$3,INDEX(FP!C:C,B$2+ROW()-1),"")</f>
        <v/>
      </c>
      <c r="I73" s="150" t="str">
        <f t="shared" si="3"/>
        <v/>
      </c>
      <c r="J73" s="150" t="str">
        <f t="shared" si="4"/>
        <v/>
      </c>
      <c r="K73" s="151" t="str">
        <f t="shared" si="5"/>
        <v/>
      </c>
      <c r="L73" s="152">
        <v>99</v>
      </c>
      <c r="M73" s="164" t="str">
        <f>$A72</f>
        <v/>
      </c>
      <c r="N73" s="165">
        <v>99</v>
      </c>
      <c r="O73" s="153"/>
      <c r="P73" s="153"/>
      <c r="Q73" s="153"/>
      <c r="R73" s="153"/>
      <c r="S73" s="153"/>
      <c r="T73" s="153"/>
      <c r="U73" s="153"/>
      <c r="V73" s="153"/>
      <c r="W73" s="153"/>
      <c r="X73" s="153"/>
      <c r="Y73" s="153"/>
    </row>
    <row r="74" spans="1:25" s="144" customFormat="1" ht="10.199999999999999" hidden="1" x14ac:dyDescent="0.2">
      <c r="A74" s="149" t="str">
        <f>IF(ROW()&lt;=B$3,INDEX(FP!F:F,B$2+ROW()-1)&amp;" - "&amp;INDEX(FP!C:C,B$2+ROW()-1),"")</f>
        <v/>
      </c>
      <c r="B74" s="149"/>
      <c r="C74" s="161" t="str">
        <f>IF(ROW()&lt;=B$3,INDEX(FP!E:E,B$2+ROW()-1),"")</f>
        <v/>
      </c>
      <c r="D74" s="148" t="str">
        <f>IF(ROW()&lt;=B$3,INDEX(FP!F:F,B$2+ROW()-1),"")</f>
        <v/>
      </c>
      <c r="E74" s="148"/>
      <c r="F74" s="148" t="str">
        <f>IF(ROW()&lt;=B$3,INDEX(FP!G:G,B$2+ROW()-1),"")</f>
        <v/>
      </c>
      <c r="G74" s="148"/>
      <c r="H74" s="149" t="str">
        <f>IF(ROW()&lt;=B$3,INDEX(FP!C:C,B$2+ROW()-1),"")</f>
        <v/>
      </c>
      <c r="I74" s="150" t="str">
        <f t="shared" ref="I74:I94" si="6">IF(ROW()&lt;=B$3,SUMIF(A$107:A$10042,A74,I$107:I$10042),"")</f>
        <v/>
      </c>
      <c r="J74" s="150" t="str">
        <f t="shared" ref="J74:J94" si="7">IF(ROW()&lt;=B$3,SUMIFS(I$103:I$50042,A$103:A$50042,K74,J$103:J$50042,L74),"")</f>
        <v/>
      </c>
      <c r="K74" s="151" t="str">
        <f t="shared" ref="K74:K94" si="8">$A74</f>
        <v/>
      </c>
      <c r="L74" s="152">
        <v>99</v>
      </c>
      <c r="M74" s="170" t="s">
        <v>370</v>
      </c>
      <c r="N74" s="171" t="s">
        <v>414</v>
      </c>
      <c r="O74" s="153"/>
      <c r="P74" s="153"/>
      <c r="Q74" s="153"/>
      <c r="R74" s="153"/>
      <c r="S74" s="153"/>
      <c r="T74" s="153"/>
      <c r="U74" s="153"/>
      <c r="V74" s="153"/>
      <c r="W74" s="153"/>
      <c r="X74" s="153"/>
      <c r="Y74" s="153"/>
    </row>
    <row r="75" spans="1:25" s="144" customFormat="1" ht="10.199999999999999" hidden="1" x14ac:dyDescent="0.2">
      <c r="A75" s="149" t="str">
        <f>IF(ROW()&lt;=B$3,INDEX(FP!F:F,B$2+ROW()-1)&amp;" - "&amp;INDEX(FP!C:C,B$2+ROW()-1),"")</f>
        <v/>
      </c>
      <c r="B75" s="149"/>
      <c r="C75" s="161" t="str">
        <f>IF(ROW()&lt;=B$3,INDEX(FP!E:E,B$2+ROW()-1),"")</f>
        <v/>
      </c>
      <c r="D75" s="148" t="str">
        <f>IF(ROW()&lt;=B$3,INDEX(FP!F:F,B$2+ROW()-1),"")</f>
        <v/>
      </c>
      <c r="E75" s="148"/>
      <c r="F75" s="148" t="str">
        <f>IF(ROW()&lt;=B$3,INDEX(FP!G:G,B$2+ROW()-1),"")</f>
        <v/>
      </c>
      <c r="G75" s="148"/>
      <c r="H75" s="149" t="str">
        <f>IF(ROW()&lt;=B$3,INDEX(FP!C:C,B$2+ROW()-1),"")</f>
        <v/>
      </c>
      <c r="I75" s="150" t="str">
        <f t="shared" si="6"/>
        <v/>
      </c>
      <c r="J75" s="150" t="str">
        <f t="shared" si="7"/>
        <v/>
      </c>
      <c r="K75" s="151" t="str">
        <f t="shared" si="8"/>
        <v/>
      </c>
      <c r="L75" s="152">
        <v>99</v>
      </c>
      <c r="M75" s="172" t="str">
        <f>$A74</f>
        <v/>
      </c>
      <c r="N75" s="172">
        <v>99</v>
      </c>
      <c r="O75" s="153"/>
      <c r="P75" s="153"/>
      <c r="Q75" s="153"/>
      <c r="R75" s="153"/>
      <c r="S75" s="153"/>
      <c r="T75" s="153"/>
      <c r="U75" s="153"/>
      <c r="V75" s="153"/>
      <c r="W75" s="153"/>
      <c r="X75" s="153"/>
      <c r="Y75" s="153"/>
    </row>
    <row r="76" spans="1:25" s="144" customFormat="1" ht="10.199999999999999" hidden="1" x14ac:dyDescent="0.2">
      <c r="A76" s="149" t="str">
        <f>IF(ROW()&lt;=B$3,INDEX(FP!F:F,B$2+ROW()-1)&amp;" - "&amp;INDEX(FP!C:C,B$2+ROW()-1),"")</f>
        <v/>
      </c>
      <c r="B76" s="149"/>
      <c r="C76" s="161" t="str">
        <f>IF(ROW()&lt;=B$3,INDEX(FP!E:E,B$2+ROW()-1),"")</f>
        <v/>
      </c>
      <c r="D76" s="148" t="str">
        <f>IF(ROW()&lt;=B$3,INDEX(FP!F:F,B$2+ROW()-1),"")</f>
        <v/>
      </c>
      <c r="E76" s="148"/>
      <c r="F76" s="148" t="str">
        <f>IF(ROW()&lt;=B$3,INDEX(FP!G:G,B$2+ROW()-1),"")</f>
        <v/>
      </c>
      <c r="G76" s="148"/>
      <c r="H76" s="149" t="str">
        <f>IF(ROW()&lt;=B$3,INDEX(FP!C:C,B$2+ROW()-1),"")</f>
        <v/>
      </c>
      <c r="I76" s="150" t="str">
        <f t="shared" si="6"/>
        <v/>
      </c>
      <c r="J76" s="150" t="str">
        <f t="shared" si="7"/>
        <v/>
      </c>
      <c r="K76" s="151" t="str">
        <f t="shared" si="8"/>
        <v/>
      </c>
      <c r="L76" s="152">
        <v>99</v>
      </c>
      <c r="M76" s="162" t="s">
        <v>370</v>
      </c>
      <c r="N76" s="163" t="s">
        <v>414</v>
      </c>
      <c r="O76" s="153"/>
      <c r="P76" s="153"/>
      <c r="Q76" s="153"/>
      <c r="R76" s="153"/>
      <c r="S76" s="153"/>
      <c r="T76" s="153"/>
      <c r="U76" s="153"/>
      <c r="V76" s="153"/>
      <c r="W76" s="153"/>
      <c r="X76" s="153"/>
      <c r="Y76" s="153"/>
    </row>
    <row r="77" spans="1:25" s="144" customFormat="1" ht="10.199999999999999" hidden="1" x14ac:dyDescent="0.2">
      <c r="A77" s="149" t="str">
        <f>IF(ROW()&lt;=B$3,INDEX(FP!F:F,B$2+ROW()-1)&amp;" - "&amp;INDEX(FP!C:C,B$2+ROW()-1),"")</f>
        <v/>
      </c>
      <c r="B77" s="149"/>
      <c r="C77" s="161" t="str">
        <f>IF(ROW()&lt;=B$3,INDEX(FP!E:E,B$2+ROW()-1),"")</f>
        <v/>
      </c>
      <c r="D77" s="148" t="str">
        <f>IF(ROW()&lt;=B$3,INDEX(FP!F:F,B$2+ROW()-1),"")</f>
        <v/>
      </c>
      <c r="E77" s="148"/>
      <c r="F77" s="148" t="str">
        <f>IF(ROW()&lt;=B$3,INDEX(FP!G:G,B$2+ROW()-1),"")</f>
        <v/>
      </c>
      <c r="G77" s="148"/>
      <c r="H77" s="149" t="str">
        <f>IF(ROW()&lt;=B$3,INDEX(FP!C:C,B$2+ROW()-1),"")</f>
        <v/>
      </c>
      <c r="I77" s="150" t="str">
        <f t="shared" si="6"/>
        <v/>
      </c>
      <c r="J77" s="150" t="str">
        <f t="shared" si="7"/>
        <v/>
      </c>
      <c r="K77" s="151" t="str">
        <f t="shared" si="8"/>
        <v/>
      </c>
      <c r="L77" s="152">
        <v>99</v>
      </c>
      <c r="M77" s="164" t="str">
        <f>$A76</f>
        <v/>
      </c>
      <c r="N77" s="165">
        <v>99</v>
      </c>
      <c r="O77" s="153"/>
      <c r="P77" s="153"/>
      <c r="Q77" s="153"/>
      <c r="R77" s="153"/>
      <c r="S77" s="153"/>
      <c r="T77" s="153"/>
      <c r="U77" s="153"/>
      <c r="V77" s="153"/>
      <c r="W77" s="153"/>
      <c r="X77" s="153"/>
      <c r="Y77" s="153"/>
    </row>
    <row r="78" spans="1:25" s="144" customFormat="1" ht="10.199999999999999" hidden="1" x14ac:dyDescent="0.2">
      <c r="A78" s="149" t="str">
        <f>IF(ROW()&lt;=B$3,INDEX(FP!F:F,B$2+ROW()-1)&amp;" - "&amp;INDEX(FP!C:C,B$2+ROW()-1),"")</f>
        <v/>
      </c>
      <c r="B78" s="149"/>
      <c r="C78" s="161" t="str">
        <f>IF(ROW()&lt;=B$3,INDEX(FP!E:E,B$2+ROW()-1),"")</f>
        <v/>
      </c>
      <c r="D78" s="148" t="str">
        <f>IF(ROW()&lt;=B$3,INDEX(FP!F:F,B$2+ROW()-1),"")</f>
        <v/>
      </c>
      <c r="E78" s="148"/>
      <c r="F78" s="148" t="str">
        <f>IF(ROW()&lt;=B$3,INDEX(FP!G:G,B$2+ROW()-1),"")</f>
        <v/>
      </c>
      <c r="G78" s="148"/>
      <c r="H78" s="149" t="str">
        <f>IF(ROW()&lt;=B$3,INDEX(FP!C:C,B$2+ROW()-1),"")</f>
        <v/>
      </c>
      <c r="I78" s="150" t="str">
        <f t="shared" si="6"/>
        <v/>
      </c>
      <c r="J78" s="150" t="str">
        <f t="shared" si="7"/>
        <v/>
      </c>
      <c r="K78" s="151" t="str">
        <f t="shared" si="8"/>
        <v/>
      </c>
      <c r="L78" s="152">
        <v>99</v>
      </c>
      <c r="M78" s="170" t="s">
        <v>370</v>
      </c>
      <c r="N78" s="171" t="s">
        <v>414</v>
      </c>
      <c r="O78" s="153"/>
      <c r="P78" s="153"/>
      <c r="Q78" s="153"/>
      <c r="R78" s="153"/>
      <c r="S78" s="153"/>
      <c r="T78" s="153"/>
      <c r="U78" s="153"/>
      <c r="V78" s="153"/>
      <c r="W78" s="153"/>
      <c r="X78" s="153"/>
      <c r="Y78" s="153"/>
    </row>
    <row r="79" spans="1:25" s="144" customFormat="1" ht="10.199999999999999" hidden="1" x14ac:dyDescent="0.2">
      <c r="A79" s="149" t="str">
        <f>IF(ROW()&lt;=B$3,INDEX(FP!F:F,B$2+ROW()-1)&amp;" - "&amp;INDEX(FP!C:C,B$2+ROW()-1),"")</f>
        <v/>
      </c>
      <c r="B79" s="149"/>
      <c r="C79" s="161" t="str">
        <f>IF(ROW()&lt;=B$3,INDEX(FP!E:E,B$2+ROW()-1),"")</f>
        <v/>
      </c>
      <c r="D79" s="148" t="str">
        <f>IF(ROW()&lt;=B$3,INDEX(FP!F:F,B$2+ROW()-1),"")</f>
        <v/>
      </c>
      <c r="E79" s="148"/>
      <c r="F79" s="148" t="str">
        <f>IF(ROW()&lt;=B$3,INDEX(FP!G:G,B$2+ROW()-1),"")</f>
        <v/>
      </c>
      <c r="G79" s="148"/>
      <c r="H79" s="149" t="str">
        <f>IF(ROW()&lt;=B$3,INDEX(FP!C:C,B$2+ROW()-1),"")</f>
        <v/>
      </c>
      <c r="I79" s="150" t="str">
        <f t="shared" si="6"/>
        <v/>
      </c>
      <c r="J79" s="150" t="str">
        <f t="shared" si="7"/>
        <v/>
      </c>
      <c r="K79" s="151" t="str">
        <f t="shared" si="8"/>
        <v/>
      </c>
      <c r="L79" s="152">
        <v>99</v>
      </c>
      <c r="M79" s="172" t="str">
        <f>$A78</f>
        <v/>
      </c>
      <c r="N79" s="172">
        <v>99</v>
      </c>
      <c r="O79" s="153"/>
      <c r="P79" s="153"/>
      <c r="Q79" s="153"/>
      <c r="R79" s="153"/>
      <c r="S79" s="153"/>
      <c r="T79" s="153"/>
      <c r="U79" s="153"/>
      <c r="V79" s="153"/>
      <c r="W79" s="153"/>
      <c r="X79" s="153"/>
      <c r="Y79" s="153"/>
    </row>
    <row r="80" spans="1:25" s="144" customFormat="1" ht="10.199999999999999" hidden="1" x14ac:dyDescent="0.2">
      <c r="A80" s="149" t="str">
        <f>IF(ROW()&lt;=B$3,INDEX(FP!F:F,B$2+ROW()-1)&amp;" - "&amp;INDEX(FP!C:C,B$2+ROW()-1),"")</f>
        <v/>
      </c>
      <c r="B80" s="149"/>
      <c r="C80" s="161" t="str">
        <f>IF(ROW()&lt;=B$3,INDEX(FP!E:E,B$2+ROW()-1),"")</f>
        <v/>
      </c>
      <c r="D80" s="148" t="str">
        <f>IF(ROW()&lt;=B$3,INDEX(FP!F:F,B$2+ROW()-1),"")</f>
        <v/>
      </c>
      <c r="E80" s="148"/>
      <c r="F80" s="148" t="str">
        <f>IF(ROW()&lt;=B$3,INDEX(FP!G:G,B$2+ROW()-1),"")</f>
        <v/>
      </c>
      <c r="G80" s="148"/>
      <c r="H80" s="149" t="str">
        <f>IF(ROW()&lt;=B$3,INDEX(FP!C:C,B$2+ROW()-1),"")</f>
        <v/>
      </c>
      <c r="I80" s="150" t="str">
        <f t="shared" si="6"/>
        <v/>
      </c>
      <c r="J80" s="150" t="str">
        <f t="shared" si="7"/>
        <v/>
      </c>
      <c r="K80" s="151" t="str">
        <f t="shared" si="8"/>
        <v/>
      </c>
      <c r="L80" s="152">
        <v>99</v>
      </c>
      <c r="M80" s="162" t="s">
        <v>370</v>
      </c>
      <c r="N80" s="163" t="s">
        <v>414</v>
      </c>
      <c r="O80" s="153"/>
      <c r="P80" s="153"/>
      <c r="Q80" s="153"/>
      <c r="R80" s="153"/>
      <c r="S80" s="153"/>
      <c r="T80" s="153"/>
      <c r="U80" s="153"/>
      <c r="V80" s="153"/>
      <c r="W80" s="153"/>
      <c r="X80" s="153"/>
      <c r="Y80" s="153"/>
    </row>
    <row r="81" spans="1:25" s="144" customFormat="1" ht="10.199999999999999" hidden="1" x14ac:dyDescent="0.2">
      <c r="A81" s="149" t="str">
        <f>IF(ROW()&lt;=B$3,INDEX(FP!F:F,B$2+ROW()-1)&amp;" - "&amp;INDEX(FP!C:C,B$2+ROW()-1),"")</f>
        <v/>
      </c>
      <c r="B81" s="149"/>
      <c r="C81" s="161" t="str">
        <f>IF(ROW()&lt;=B$3,INDEX(FP!E:E,B$2+ROW()-1),"")</f>
        <v/>
      </c>
      <c r="D81" s="148" t="str">
        <f>IF(ROW()&lt;=B$3,INDEX(FP!F:F,B$2+ROW()-1),"")</f>
        <v/>
      </c>
      <c r="E81" s="148"/>
      <c r="F81" s="148" t="str">
        <f>IF(ROW()&lt;=B$3,INDEX(FP!G:G,B$2+ROW()-1),"")</f>
        <v/>
      </c>
      <c r="G81" s="148"/>
      <c r="H81" s="149" t="str">
        <f>IF(ROW()&lt;=B$3,INDEX(FP!C:C,B$2+ROW()-1),"")</f>
        <v/>
      </c>
      <c r="I81" s="150" t="str">
        <f t="shared" si="6"/>
        <v/>
      </c>
      <c r="J81" s="150" t="str">
        <f t="shared" si="7"/>
        <v/>
      </c>
      <c r="K81" s="151" t="str">
        <f t="shared" si="8"/>
        <v/>
      </c>
      <c r="L81" s="152">
        <v>99</v>
      </c>
      <c r="M81" s="164" t="str">
        <f>$A80</f>
        <v/>
      </c>
      <c r="N81" s="165">
        <v>99</v>
      </c>
      <c r="O81" s="153"/>
      <c r="P81" s="153"/>
      <c r="Q81" s="153"/>
      <c r="R81" s="153"/>
      <c r="S81" s="153"/>
      <c r="T81" s="153"/>
      <c r="U81" s="153"/>
      <c r="V81" s="153"/>
      <c r="W81" s="153"/>
      <c r="X81" s="153"/>
      <c r="Y81" s="153"/>
    </row>
    <row r="82" spans="1:25" s="144" customFormat="1" ht="10.199999999999999" hidden="1" x14ac:dyDescent="0.2">
      <c r="A82" s="149" t="str">
        <f>IF(ROW()&lt;=B$3,INDEX(FP!F:F,B$2+ROW()-1)&amp;" - "&amp;INDEX(FP!C:C,B$2+ROW()-1),"")</f>
        <v/>
      </c>
      <c r="B82" s="149"/>
      <c r="C82" s="161" t="str">
        <f>IF(ROW()&lt;=B$3,INDEX(FP!E:E,B$2+ROW()-1),"")</f>
        <v/>
      </c>
      <c r="D82" s="148" t="str">
        <f>IF(ROW()&lt;=B$3,INDEX(FP!F:F,B$2+ROW()-1),"")</f>
        <v/>
      </c>
      <c r="E82" s="148"/>
      <c r="F82" s="148" t="str">
        <f>IF(ROW()&lt;=B$3,INDEX(FP!G:G,B$2+ROW()-1),"")</f>
        <v/>
      </c>
      <c r="G82" s="148"/>
      <c r="H82" s="149" t="str">
        <f>IF(ROW()&lt;=B$3,INDEX(FP!C:C,B$2+ROW()-1),"")</f>
        <v/>
      </c>
      <c r="I82" s="150" t="str">
        <f t="shared" si="6"/>
        <v/>
      </c>
      <c r="J82" s="150" t="str">
        <f t="shared" si="7"/>
        <v/>
      </c>
      <c r="K82" s="151" t="str">
        <f t="shared" si="8"/>
        <v/>
      </c>
      <c r="L82" s="152">
        <v>99</v>
      </c>
      <c r="M82" s="170" t="s">
        <v>370</v>
      </c>
      <c r="N82" s="171" t="s">
        <v>414</v>
      </c>
      <c r="O82" s="153"/>
      <c r="P82" s="153"/>
      <c r="Q82" s="153"/>
      <c r="R82" s="153"/>
      <c r="S82" s="153"/>
      <c r="T82" s="153"/>
      <c r="U82" s="153"/>
      <c r="V82" s="153"/>
      <c r="W82" s="153"/>
      <c r="X82" s="153"/>
      <c r="Y82" s="153"/>
    </row>
    <row r="83" spans="1:25" s="144" customFormat="1" ht="10.199999999999999" hidden="1" x14ac:dyDescent="0.2">
      <c r="A83" s="149" t="str">
        <f>IF(ROW()&lt;=B$3,INDEX(FP!F:F,B$2+ROW()-1)&amp;" - "&amp;INDEX(FP!C:C,B$2+ROW()-1),"")</f>
        <v/>
      </c>
      <c r="B83" s="149"/>
      <c r="C83" s="161" t="str">
        <f>IF(ROW()&lt;=B$3,INDEX(FP!E:E,B$2+ROW()-1),"")</f>
        <v/>
      </c>
      <c r="D83" s="148" t="str">
        <f>IF(ROW()&lt;=B$3,INDEX(FP!F:F,B$2+ROW()-1),"")</f>
        <v/>
      </c>
      <c r="E83" s="148"/>
      <c r="F83" s="148" t="str">
        <f>IF(ROW()&lt;=B$3,INDEX(FP!G:G,B$2+ROW()-1),"")</f>
        <v/>
      </c>
      <c r="G83" s="148"/>
      <c r="H83" s="149" t="str">
        <f>IF(ROW()&lt;=B$3,INDEX(FP!C:C,B$2+ROW()-1),"")</f>
        <v/>
      </c>
      <c r="I83" s="150" t="str">
        <f t="shared" si="6"/>
        <v/>
      </c>
      <c r="J83" s="150" t="str">
        <f t="shared" si="7"/>
        <v/>
      </c>
      <c r="K83" s="151" t="str">
        <f t="shared" si="8"/>
        <v/>
      </c>
      <c r="L83" s="152">
        <v>99</v>
      </c>
      <c r="M83" s="172" t="str">
        <f>$A82</f>
        <v/>
      </c>
      <c r="N83" s="172">
        <v>99</v>
      </c>
      <c r="O83" s="153"/>
      <c r="P83" s="153"/>
      <c r="Q83" s="153"/>
      <c r="R83" s="153"/>
      <c r="S83" s="153"/>
      <c r="T83" s="153"/>
      <c r="U83" s="153"/>
      <c r="V83" s="153"/>
      <c r="W83" s="153"/>
      <c r="X83" s="153"/>
      <c r="Y83" s="153"/>
    </row>
    <row r="84" spans="1:25" s="144" customFormat="1" ht="10.199999999999999" hidden="1" x14ac:dyDescent="0.2">
      <c r="A84" s="149" t="str">
        <f>IF(ROW()&lt;=B$3,INDEX(FP!F:F,B$2+ROW()-1)&amp;" - "&amp;INDEX(FP!C:C,B$2+ROW()-1),"")</f>
        <v/>
      </c>
      <c r="B84" s="149"/>
      <c r="C84" s="161" t="str">
        <f>IF(ROW()&lt;=B$3,INDEX(FP!E:E,B$2+ROW()-1),"")</f>
        <v/>
      </c>
      <c r="D84" s="148" t="str">
        <f>IF(ROW()&lt;=B$3,INDEX(FP!F:F,B$2+ROW()-1),"")</f>
        <v/>
      </c>
      <c r="E84" s="148"/>
      <c r="F84" s="148" t="str">
        <f>IF(ROW()&lt;=B$3,INDEX(FP!G:G,B$2+ROW()-1),"")</f>
        <v/>
      </c>
      <c r="G84" s="148"/>
      <c r="H84" s="149" t="str">
        <f>IF(ROW()&lt;=B$3,INDEX(FP!C:C,B$2+ROW()-1),"")</f>
        <v/>
      </c>
      <c r="I84" s="150" t="str">
        <f t="shared" si="6"/>
        <v/>
      </c>
      <c r="J84" s="150" t="str">
        <f t="shared" si="7"/>
        <v/>
      </c>
      <c r="K84" s="151" t="str">
        <f t="shared" si="8"/>
        <v/>
      </c>
      <c r="L84" s="152">
        <v>99</v>
      </c>
      <c r="M84" s="162" t="s">
        <v>370</v>
      </c>
      <c r="N84" s="163" t="s">
        <v>414</v>
      </c>
      <c r="O84" s="153"/>
      <c r="P84" s="153"/>
      <c r="Q84" s="153"/>
      <c r="R84" s="153"/>
      <c r="S84" s="153"/>
      <c r="T84" s="153"/>
      <c r="U84" s="153"/>
      <c r="V84" s="153"/>
      <c r="W84" s="153"/>
      <c r="X84" s="153"/>
      <c r="Y84" s="153"/>
    </row>
    <row r="85" spans="1:25" s="144" customFormat="1" ht="10.199999999999999" hidden="1" x14ac:dyDescent="0.2">
      <c r="A85" s="149" t="str">
        <f>IF(ROW()&lt;=B$3,INDEX(FP!F:F,B$2+ROW()-1)&amp;" - "&amp;INDEX(FP!C:C,B$2+ROW()-1),"")</f>
        <v/>
      </c>
      <c r="B85" s="149"/>
      <c r="C85" s="161" t="str">
        <f>IF(ROW()&lt;=B$3,INDEX(FP!E:E,B$2+ROW()-1),"")</f>
        <v/>
      </c>
      <c r="D85" s="148" t="str">
        <f>IF(ROW()&lt;=B$3,INDEX(FP!F:F,B$2+ROW()-1),"")</f>
        <v/>
      </c>
      <c r="E85" s="148"/>
      <c r="F85" s="148" t="str">
        <f>IF(ROW()&lt;=B$3,INDEX(FP!G:G,B$2+ROW()-1),"")</f>
        <v/>
      </c>
      <c r="G85" s="148"/>
      <c r="H85" s="149" t="str">
        <f>IF(ROW()&lt;=B$3,INDEX(FP!C:C,B$2+ROW()-1),"")</f>
        <v/>
      </c>
      <c r="I85" s="150" t="str">
        <f t="shared" si="6"/>
        <v/>
      </c>
      <c r="J85" s="150" t="str">
        <f t="shared" si="7"/>
        <v/>
      </c>
      <c r="K85" s="151" t="str">
        <f t="shared" si="8"/>
        <v/>
      </c>
      <c r="L85" s="152">
        <v>99</v>
      </c>
      <c r="M85" s="164" t="str">
        <f>$A84</f>
        <v/>
      </c>
      <c r="N85" s="165">
        <v>99</v>
      </c>
      <c r="O85" s="153"/>
      <c r="P85" s="153"/>
      <c r="Q85" s="153"/>
      <c r="R85" s="153"/>
      <c r="S85" s="153"/>
      <c r="T85" s="153"/>
      <c r="U85" s="153"/>
      <c r="V85" s="153"/>
      <c r="W85" s="153"/>
      <c r="X85" s="153"/>
      <c r="Y85" s="153"/>
    </row>
    <row r="86" spans="1:25" s="144" customFormat="1" ht="10.199999999999999" hidden="1" x14ac:dyDescent="0.2">
      <c r="A86" s="149" t="str">
        <f>IF(ROW()&lt;=B$3,INDEX(FP!F:F,B$2+ROW()-1)&amp;" - "&amp;INDEX(FP!C:C,B$2+ROW()-1),"")</f>
        <v/>
      </c>
      <c r="B86" s="149"/>
      <c r="C86" s="161" t="str">
        <f>IF(ROW()&lt;=B$3,INDEX(FP!E:E,B$2+ROW()-1),"")</f>
        <v/>
      </c>
      <c r="D86" s="148" t="str">
        <f>IF(ROW()&lt;=B$3,INDEX(FP!F:F,B$2+ROW()-1),"")</f>
        <v/>
      </c>
      <c r="E86" s="148"/>
      <c r="F86" s="148" t="str">
        <f>IF(ROW()&lt;=B$3,INDEX(FP!G:G,B$2+ROW()-1),"")</f>
        <v/>
      </c>
      <c r="G86" s="148"/>
      <c r="H86" s="149" t="str">
        <f>IF(ROW()&lt;=B$3,INDEX(FP!C:C,B$2+ROW()-1),"")</f>
        <v/>
      </c>
      <c r="I86" s="150" t="str">
        <f t="shared" si="6"/>
        <v/>
      </c>
      <c r="J86" s="150" t="str">
        <f t="shared" si="7"/>
        <v/>
      </c>
      <c r="K86" s="151" t="str">
        <f t="shared" si="8"/>
        <v/>
      </c>
      <c r="L86" s="152">
        <v>99</v>
      </c>
      <c r="M86" s="170" t="s">
        <v>370</v>
      </c>
      <c r="N86" s="171" t="s">
        <v>414</v>
      </c>
      <c r="O86" s="153"/>
      <c r="P86" s="153"/>
      <c r="Q86" s="153"/>
      <c r="R86" s="153"/>
      <c r="S86" s="153"/>
      <c r="T86" s="153"/>
      <c r="U86" s="153"/>
      <c r="V86" s="153"/>
      <c r="W86" s="153"/>
      <c r="X86" s="153"/>
      <c r="Y86" s="153"/>
    </row>
    <row r="87" spans="1:25" s="144" customFormat="1" ht="10.199999999999999" hidden="1" x14ac:dyDescent="0.2">
      <c r="A87" s="149" t="str">
        <f>IF(ROW()&lt;=B$3,INDEX(FP!F:F,B$2+ROW()-1)&amp;" - "&amp;INDEX(FP!C:C,B$2+ROW()-1),"")</f>
        <v/>
      </c>
      <c r="B87" s="149"/>
      <c r="C87" s="161" t="str">
        <f>IF(ROW()&lt;=B$3,INDEX(FP!E:E,B$2+ROW()-1),"")</f>
        <v/>
      </c>
      <c r="D87" s="148" t="str">
        <f>IF(ROW()&lt;=B$3,INDEX(FP!F:F,B$2+ROW()-1),"")</f>
        <v/>
      </c>
      <c r="E87" s="148"/>
      <c r="F87" s="148" t="str">
        <f>IF(ROW()&lt;=B$3,INDEX(FP!G:G,B$2+ROW()-1),"")</f>
        <v/>
      </c>
      <c r="G87" s="148"/>
      <c r="H87" s="149" t="str">
        <f>IF(ROW()&lt;=B$3,INDEX(FP!C:C,B$2+ROW()-1),"")</f>
        <v/>
      </c>
      <c r="I87" s="150" t="str">
        <f t="shared" si="6"/>
        <v/>
      </c>
      <c r="J87" s="150" t="str">
        <f t="shared" si="7"/>
        <v/>
      </c>
      <c r="K87" s="151" t="str">
        <f t="shared" si="8"/>
        <v/>
      </c>
      <c r="L87" s="152">
        <v>99</v>
      </c>
      <c r="M87" s="172" t="str">
        <f>$A86</f>
        <v/>
      </c>
      <c r="N87" s="172">
        <v>99</v>
      </c>
      <c r="O87" s="153"/>
      <c r="P87" s="153"/>
      <c r="Q87" s="153"/>
      <c r="R87" s="153"/>
      <c r="S87" s="153"/>
      <c r="T87" s="153"/>
      <c r="U87" s="153"/>
      <c r="V87" s="153"/>
      <c r="W87" s="153"/>
      <c r="X87" s="153"/>
      <c r="Y87" s="153"/>
    </row>
    <row r="88" spans="1:25" s="144" customFormat="1" ht="10.199999999999999" hidden="1" x14ac:dyDescent="0.2">
      <c r="A88" s="149" t="str">
        <f>IF(ROW()&lt;=B$3,INDEX(FP!F:F,B$2+ROW()-1)&amp;" - "&amp;INDEX(FP!C:C,B$2+ROW()-1),"")</f>
        <v/>
      </c>
      <c r="B88" s="149"/>
      <c r="C88" s="161" t="str">
        <f>IF(ROW()&lt;=B$3,INDEX(FP!E:E,B$2+ROW()-1),"")</f>
        <v/>
      </c>
      <c r="D88" s="148" t="str">
        <f>IF(ROW()&lt;=B$3,INDEX(FP!F:F,B$2+ROW()-1),"")</f>
        <v/>
      </c>
      <c r="E88" s="148"/>
      <c r="F88" s="148" t="str">
        <f>IF(ROW()&lt;=B$3,INDEX(FP!G:G,B$2+ROW()-1),"")</f>
        <v/>
      </c>
      <c r="G88" s="148"/>
      <c r="H88" s="149" t="str">
        <f>IF(ROW()&lt;=B$3,INDEX(FP!C:C,B$2+ROW()-1),"")</f>
        <v/>
      </c>
      <c r="I88" s="150" t="str">
        <f t="shared" si="6"/>
        <v/>
      </c>
      <c r="J88" s="150" t="str">
        <f t="shared" si="7"/>
        <v/>
      </c>
      <c r="K88" s="151" t="str">
        <f t="shared" si="8"/>
        <v/>
      </c>
      <c r="L88" s="152">
        <v>99</v>
      </c>
      <c r="M88" s="162" t="s">
        <v>370</v>
      </c>
      <c r="N88" s="163" t="s">
        <v>414</v>
      </c>
      <c r="O88" s="153"/>
      <c r="P88" s="153"/>
      <c r="Q88" s="153"/>
      <c r="R88" s="153"/>
      <c r="S88" s="153"/>
      <c r="T88" s="153"/>
      <c r="U88" s="153"/>
      <c r="V88" s="153"/>
      <c r="W88" s="153"/>
      <c r="X88" s="153"/>
      <c r="Y88" s="153"/>
    </row>
    <row r="89" spans="1:25" s="144" customFormat="1" ht="10.199999999999999" hidden="1" x14ac:dyDescent="0.2">
      <c r="A89" s="149" t="str">
        <f>IF(ROW()&lt;=B$3,INDEX(FP!F:F,B$2+ROW()-1)&amp;" - "&amp;INDEX(FP!C:C,B$2+ROW()-1),"")</f>
        <v/>
      </c>
      <c r="B89" s="149"/>
      <c r="C89" s="161" t="str">
        <f>IF(ROW()&lt;=B$3,INDEX(FP!E:E,B$2+ROW()-1),"")</f>
        <v/>
      </c>
      <c r="D89" s="148" t="str">
        <f>IF(ROW()&lt;=B$3,INDEX(FP!F:F,B$2+ROW()-1),"")</f>
        <v/>
      </c>
      <c r="E89" s="148"/>
      <c r="F89" s="148" t="str">
        <f>IF(ROW()&lt;=B$3,INDEX(FP!G:G,B$2+ROW()-1),"")</f>
        <v/>
      </c>
      <c r="G89" s="148"/>
      <c r="H89" s="149" t="str">
        <f>IF(ROW()&lt;=B$3,INDEX(FP!C:C,B$2+ROW()-1),"")</f>
        <v/>
      </c>
      <c r="I89" s="150" t="str">
        <f t="shared" si="6"/>
        <v/>
      </c>
      <c r="J89" s="150" t="str">
        <f t="shared" si="7"/>
        <v/>
      </c>
      <c r="K89" s="151" t="str">
        <f t="shared" si="8"/>
        <v/>
      </c>
      <c r="L89" s="152">
        <v>99</v>
      </c>
      <c r="M89" s="164" t="str">
        <f>$A88</f>
        <v/>
      </c>
      <c r="N89" s="165">
        <v>99</v>
      </c>
      <c r="O89" s="153"/>
      <c r="P89" s="153"/>
      <c r="Q89" s="153"/>
      <c r="R89" s="153"/>
      <c r="S89" s="153"/>
      <c r="T89" s="153"/>
      <c r="U89" s="153"/>
      <c r="V89" s="153"/>
      <c r="W89" s="153"/>
      <c r="X89" s="153"/>
      <c r="Y89" s="153"/>
    </row>
    <row r="90" spans="1:25" s="144" customFormat="1" ht="10.199999999999999" hidden="1" x14ac:dyDescent="0.2">
      <c r="A90" s="149" t="str">
        <f>IF(ROW()&lt;=B$3,INDEX(FP!F:F,B$2+ROW()-1)&amp;" - "&amp;INDEX(FP!C:C,B$2+ROW()-1),"")</f>
        <v/>
      </c>
      <c r="B90" s="149"/>
      <c r="C90" s="161" t="str">
        <f>IF(ROW()&lt;=B$3,INDEX(FP!E:E,B$2+ROW()-1),"")</f>
        <v/>
      </c>
      <c r="D90" s="148" t="str">
        <f>IF(ROW()&lt;=B$3,INDEX(FP!F:F,B$2+ROW()-1),"")</f>
        <v/>
      </c>
      <c r="E90" s="148"/>
      <c r="F90" s="148" t="str">
        <f>IF(ROW()&lt;=B$3,INDEX(FP!G:G,B$2+ROW()-1),"")</f>
        <v/>
      </c>
      <c r="G90" s="148"/>
      <c r="H90" s="149" t="str">
        <f>IF(ROW()&lt;=B$3,INDEX(FP!C:C,B$2+ROW()-1),"")</f>
        <v/>
      </c>
      <c r="I90" s="150" t="str">
        <f t="shared" si="6"/>
        <v/>
      </c>
      <c r="J90" s="150" t="str">
        <f t="shared" si="7"/>
        <v/>
      </c>
      <c r="K90" s="151" t="str">
        <f t="shared" si="8"/>
        <v/>
      </c>
      <c r="L90" s="152">
        <v>99</v>
      </c>
      <c r="M90" s="170" t="s">
        <v>370</v>
      </c>
      <c r="N90" s="171" t="s">
        <v>414</v>
      </c>
      <c r="O90" s="153"/>
      <c r="P90" s="153"/>
      <c r="Q90" s="153"/>
      <c r="R90" s="153"/>
      <c r="S90" s="153"/>
      <c r="T90" s="153"/>
      <c r="U90" s="153"/>
      <c r="V90" s="153"/>
      <c r="W90" s="153"/>
      <c r="X90" s="153"/>
      <c r="Y90" s="153"/>
    </row>
    <row r="91" spans="1:25" s="144" customFormat="1" ht="10.199999999999999" hidden="1" x14ac:dyDescent="0.2">
      <c r="A91" s="149" t="str">
        <f>IF(ROW()&lt;=B$3,INDEX(FP!F:F,B$2+ROW()-1)&amp;" - "&amp;INDEX(FP!C:C,B$2+ROW()-1),"")</f>
        <v/>
      </c>
      <c r="B91" s="149"/>
      <c r="C91" s="161" t="str">
        <f>IF(ROW()&lt;=B$3,INDEX(FP!E:E,B$2+ROW()-1),"")</f>
        <v/>
      </c>
      <c r="D91" s="148" t="str">
        <f>IF(ROW()&lt;=B$3,INDEX(FP!F:F,B$2+ROW()-1),"")</f>
        <v/>
      </c>
      <c r="E91" s="148"/>
      <c r="F91" s="148" t="str">
        <f>IF(ROW()&lt;=B$3,INDEX(FP!G:G,B$2+ROW()-1),"")</f>
        <v/>
      </c>
      <c r="G91" s="148"/>
      <c r="H91" s="149" t="str">
        <f>IF(ROW()&lt;=B$3,INDEX(FP!C:C,B$2+ROW()-1),"")</f>
        <v/>
      </c>
      <c r="I91" s="150" t="str">
        <f t="shared" si="6"/>
        <v/>
      </c>
      <c r="J91" s="150" t="str">
        <f t="shared" si="7"/>
        <v/>
      </c>
      <c r="K91" s="151" t="str">
        <f t="shared" si="8"/>
        <v/>
      </c>
      <c r="L91" s="152">
        <v>99</v>
      </c>
      <c r="M91" s="172" t="str">
        <f>$A90</f>
        <v/>
      </c>
      <c r="N91" s="172">
        <v>99</v>
      </c>
      <c r="O91" s="153"/>
      <c r="P91" s="153"/>
      <c r="Q91" s="153"/>
      <c r="R91" s="153"/>
      <c r="S91" s="153"/>
      <c r="T91" s="153"/>
      <c r="U91" s="153"/>
      <c r="V91" s="153"/>
      <c r="W91" s="153"/>
      <c r="X91" s="153"/>
      <c r="Y91" s="153"/>
    </row>
    <row r="92" spans="1:25" s="144" customFormat="1" ht="10.199999999999999" hidden="1" x14ac:dyDescent="0.2">
      <c r="A92" s="149" t="str">
        <f>IF(ROW()&lt;=B$3,INDEX(FP!F:F,B$2+ROW()-1)&amp;" - "&amp;INDEX(FP!C:C,B$2+ROW()-1),"")</f>
        <v/>
      </c>
      <c r="B92" s="149"/>
      <c r="C92" s="161" t="str">
        <f>IF(ROW()&lt;=B$3,INDEX(FP!E:E,B$2+ROW()-1),"")</f>
        <v/>
      </c>
      <c r="D92" s="148" t="str">
        <f>IF(ROW()&lt;=B$3,INDEX(FP!F:F,B$2+ROW()-1),"")</f>
        <v/>
      </c>
      <c r="E92" s="148"/>
      <c r="F92" s="148" t="str">
        <f>IF(ROW()&lt;=B$3,INDEX(FP!G:G,B$2+ROW()-1),"")</f>
        <v/>
      </c>
      <c r="G92" s="148"/>
      <c r="H92" s="149" t="str">
        <f>IF(ROW()&lt;=B$3,INDEX(FP!C:C,B$2+ROW()-1),"")</f>
        <v/>
      </c>
      <c r="I92" s="150" t="str">
        <f t="shared" si="6"/>
        <v/>
      </c>
      <c r="J92" s="150" t="str">
        <f t="shared" si="7"/>
        <v/>
      </c>
      <c r="K92" s="151" t="str">
        <f t="shared" si="8"/>
        <v/>
      </c>
      <c r="L92" s="152">
        <v>99</v>
      </c>
      <c r="M92" s="162" t="s">
        <v>370</v>
      </c>
      <c r="N92" s="163" t="s">
        <v>414</v>
      </c>
      <c r="O92" s="153"/>
      <c r="P92" s="153"/>
      <c r="Q92" s="153"/>
      <c r="R92" s="153"/>
      <c r="S92" s="153"/>
      <c r="T92" s="153"/>
      <c r="U92" s="153"/>
      <c r="V92" s="153"/>
      <c r="W92" s="153"/>
      <c r="X92" s="153"/>
      <c r="Y92" s="153"/>
    </row>
    <row r="93" spans="1:25" s="144" customFormat="1" ht="10.199999999999999" hidden="1" x14ac:dyDescent="0.2">
      <c r="A93" s="149" t="str">
        <f>IF(ROW()&lt;=B$3,INDEX(FP!F:F,B$2+ROW()-1)&amp;" - "&amp;INDEX(FP!C:C,B$2+ROW()-1),"")</f>
        <v/>
      </c>
      <c r="B93" s="149"/>
      <c r="C93" s="161" t="str">
        <f>IF(ROW()&lt;=B$3,INDEX(FP!E:E,B$2+ROW()-1),"")</f>
        <v/>
      </c>
      <c r="D93" s="148" t="str">
        <f>IF(ROW()&lt;=B$3,INDEX(FP!F:F,B$2+ROW()-1),"")</f>
        <v/>
      </c>
      <c r="E93" s="148"/>
      <c r="F93" s="148" t="str">
        <f>IF(ROW()&lt;=B$3,INDEX(FP!G:G,B$2+ROW()-1),"")</f>
        <v/>
      </c>
      <c r="G93" s="148"/>
      <c r="H93" s="149" t="str">
        <f>IF(ROW()&lt;=B$3,INDEX(FP!C:C,B$2+ROW()-1),"")</f>
        <v/>
      </c>
      <c r="I93" s="150" t="str">
        <f t="shared" si="6"/>
        <v/>
      </c>
      <c r="J93" s="150" t="str">
        <f t="shared" si="7"/>
        <v/>
      </c>
      <c r="K93" s="151" t="str">
        <f t="shared" si="8"/>
        <v/>
      </c>
      <c r="L93" s="152">
        <v>99</v>
      </c>
      <c r="M93" s="164" t="str">
        <f>$A92</f>
        <v/>
      </c>
      <c r="N93" s="165">
        <v>99</v>
      </c>
      <c r="O93" s="153"/>
      <c r="P93" s="153"/>
      <c r="Q93" s="153"/>
      <c r="R93" s="153"/>
      <c r="S93" s="153"/>
      <c r="T93" s="153"/>
      <c r="U93" s="153"/>
      <c r="V93" s="153"/>
      <c r="W93" s="153"/>
      <c r="X93" s="153"/>
      <c r="Y93" s="153"/>
    </row>
    <row r="94" spans="1:25" s="144" customFormat="1" ht="10.199999999999999" hidden="1" x14ac:dyDescent="0.2">
      <c r="A94" s="149" t="str">
        <f>IF(ROW()&lt;=B$3,INDEX(FP!F:F,B$2+ROW()-1)&amp;" - "&amp;INDEX(FP!C:C,B$2+ROW()-1),"")</f>
        <v/>
      </c>
      <c r="B94" s="149"/>
      <c r="C94" s="161" t="str">
        <f>IF(ROW()&lt;=B$3,INDEX(FP!E:E,B$2+ROW()-1),"")</f>
        <v/>
      </c>
      <c r="D94" s="148" t="str">
        <f>IF(ROW()&lt;=B$3,INDEX(FP!F:F,B$2+ROW()-1),"")</f>
        <v/>
      </c>
      <c r="E94" s="148"/>
      <c r="F94" s="148" t="str">
        <f>IF(ROW()&lt;=B$3,INDEX(FP!G:G,B$2+ROW()-1),"")</f>
        <v/>
      </c>
      <c r="G94" s="148"/>
      <c r="H94" s="149" t="str">
        <f>IF(ROW()&lt;=B$3,INDEX(FP!C:C,B$2+ROW()-1),"")</f>
        <v/>
      </c>
      <c r="I94" s="150" t="str">
        <f t="shared" si="6"/>
        <v/>
      </c>
      <c r="J94" s="150" t="str">
        <f t="shared" si="7"/>
        <v/>
      </c>
      <c r="K94" s="151" t="str">
        <f t="shared" si="8"/>
        <v/>
      </c>
      <c r="L94" s="152">
        <v>99</v>
      </c>
      <c r="M94" s="170" t="s">
        <v>370</v>
      </c>
      <c r="N94" s="171" t="s">
        <v>414</v>
      </c>
      <c r="O94" s="153"/>
      <c r="P94" s="153"/>
      <c r="Q94" s="153"/>
      <c r="R94" s="153"/>
      <c r="S94" s="153"/>
      <c r="T94" s="153"/>
      <c r="U94" s="153"/>
      <c r="V94" s="153"/>
      <c r="W94" s="153"/>
      <c r="X94" s="153"/>
      <c r="Y94" s="153"/>
    </row>
    <row r="95" spans="1:25" s="144" customFormat="1" ht="10.199999999999999" hidden="1" x14ac:dyDescent="0.2">
      <c r="A95" s="173"/>
      <c r="B95" s="173"/>
      <c r="C95" s="173"/>
      <c r="D95" s="173"/>
      <c r="E95" s="173"/>
      <c r="F95" s="148" t="str">
        <f>IF(ROW()&lt;=B$3,INDEX(FP!G:G,B$2+ROW()-1),"")</f>
        <v/>
      </c>
      <c r="G95" s="174"/>
      <c r="H95" s="173"/>
      <c r="I95" s="175"/>
      <c r="J95" s="150"/>
      <c r="K95" s="151"/>
      <c r="L95" s="152"/>
      <c r="M95" s="172" t="str">
        <f>$A94</f>
        <v/>
      </c>
      <c r="N95" s="172">
        <v>99</v>
      </c>
      <c r="O95" s="153"/>
      <c r="P95" s="153"/>
      <c r="Q95" s="153"/>
      <c r="R95" s="153"/>
      <c r="S95" s="153"/>
      <c r="T95" s="153"/>
      <c r="U95" s="153"/>
      <c r="V95" s="153"/>
      <c r="W95" s="153"/>
      <c r="X95" s="153"/>
      <c r="Y95" s="153"/>
    </row>
    <row r="96" spans="1:25" s="144" customFormat="1" ht="102" hidden="1" x14ac:dyDescent="0.2">
      <c r="A96" s="173"/>
      <c r="B96" s="173"/>
      <c r="C96" s="173"/>
      <c r="D96" s="173"/>
      <c r="E96" s="173"/>
      <c r="F96" s="149" t="s">
        <v>435</v>
      </c>
      <c r="G96" s="173"/>
      <c r="H96" s="173"/>
      <c r="I96" s="175"/>
      <c r="J96" s="176"/>
      <c r="K96" s="177"/>
      <c r="L96" s="153"/>
      <c r="M96" s="153"/>
      <c r="N96" s="153"/>
      <c r="O96" s="153"/>
      <c r="P96" s="153"/>
      <c r="Q96" s="153"/>
      <c r="R96" s="153"/>
      <c r="S96" s="153"/>
      <c r="T96" s="153"/>
      <c r="U96" s="153"/>
      <c r="V96" s="153"/>
      <c r="W96" s="153"/>
      <c r="X96" s="153"/>
      <c r="Y96" s="153"/>
    </row>
    <row r="97" spans="1:25" s="144" customFormat="1" ht="51" hidden="1" x14ac:dyDescent="0.2">
      <c r="A97" s="173"/>
      <c r="B97" s="173"/>
      <c r="C97" s="173"/>
      <c r="D97" s="173"/>
      <c r="E97" s="173"/>
      <c r="F97" s="149" t="s">
        <v>436</v>
      </c>
      <c r="G97" s="173"/>
      <c r="H97" s="173"/>
      <c r="I97" s="175"/>
      <c r="J97" s="176"/>
      <c r="K97" s="177"/>
      <c r="L97" s="153"/>
      <c r="M97" s="153"/>
      <c r="N97" s="153"/>
      <c r="O97" s="153"/>
      <c r="P97" s="153"/>
      <c r="Q97" s="153"/>
      <c r="R97" s="153"/>
      <c r="S97" s="153"/>
      <c r="T97" s="153"/>
      <c r="U97" s="153"/>
      <c r="V97" s="153"/>
      <c r="W97" s="153"/>
      <c r="X97" s="153"/>
      <c r="Y97" s="153"/>
    </row>
    <row r="98" spans="1:25" s="144" customFormat="1" ht="40.799999999999997" hidden="1" x14ac:dyDescent="0.2">
      <c r="A98" s="173"/>
      <c r="B98" s="173"/>
      <c r="C98" s="173"/>
      <c r="D98" s="173"/>
      <c r="E98" s="173"/>
      <c r="F98" s="178" t="s">
        <v>437</v>
      </c>
      <c r="G98" s="179"/>
      <c r="H98" s="173"/>
      <c r="I98" s="175"/>
      <c r="J98" s="176"/>
      <c r="K98" s="177"/>
      <c r="L98" s="153"/>
      <c r="M98" s="153"/>
      <c r="N98" s="153"/>
      <c r="O98" s="153"/>
      <c r="P98" s="153"/>
      <c r="Q98" s="153"/>
      <c r="R98" s="153"/>
      <c r="S98" s="153"/>
      <c r="T98" s="153"/>
      <c r="U98" s="153"/>
      <c r="V98" s="153"/>
      <c r="W98" s="153"/>
      <c r="X98" s="153"/>
      <c r="Y98" s="153"/>
    </row>
    <row r="99" spans="1:25" s="144" customFormat="1" ht="173.4" hidden="1" x14ac:dyDescent="0.2">
      <c r="A99" s="173"/>
      <c r="B99" s="173"/>
      <c r="C99" s="173"/>
      <c r="D99" s="173"/>
      <c r="E99" s="173"/>
      <c r="F99" s="149" t="s">
        <v>438</v>
      </c>
      <c r="G99" s="173"/>
      <c r="H99" s="173"/>
      <c r="I99" s="175"/>
      <c r="J99" s="176"/>
      <c r="K99" s="177"/>
      <c r="L99" s="153"/>
      <c r="M99" s="153"/>
      <c r="N99" s="153"/>
      <c r="O99" s="153"/>
      <c r="P99" s="153"/>
      <c r="Q99" s="153"/>
      <c r="R99" s="153"/>
      <c r="S99" s="153"/>
      <c r="T99" s="153"/>
      <c r="U99" s="153"/>
      <c r="V99" s="153"/>
      <c r="W99" s="153"/>
      <c r="X99" s="153"/>
      <c r="Y99" s="153"/>
    </row>
    <row r="100" spans="1:25" s="80" customFormat="1" ht="15.6" x14ac:dyDescent="0.3">
      <c r="A100" s="328" t="s">
        <v>364</v>
      </c>
      <c r="B100" s="328"/>
      <c r="C100" s="328"/>
      <c r="D100" s="328"/>
      <c r="E100" s="328"/>
      <c r="F100" s="328"/>
      <c r="G100" s="328"/>
      <c r="H100" s="328"/>
      <c r="I100" s="329" t="s">
        <v>439</v>
      </c>
      <c r="J100" s="329"/>
      <c r="K100" s="180"/>
      <c r="L100" s="82"/>
      <c r="M100" s="82"/>
      <c r="N100" s="82"/>
      <c r="O100" s="82"/>
      <c r="P100" s="82"/>
      <c r="Q100" s="82"/>
      <c r="R100" s="82"/>
      <c r="S100" s="82"/>
      <c r="T100" s="82"/>
      <c r="U100" s="82"/>
      <c r="V100" s="82"/>
      <c r="W100" s="82"/>
      <c r="X100" s="82"/>
      <c r="Y100" s="82"/>
    </row>
    <row r="101" spans="1:25" s="80" customFormat="1" ht="15.6" x14ac:dyDescent="0.3">
      <c r="A101" s="328"/>
      <c r="B101" s="328"/>
      <c r="C101" s="328"/>
      <c r="D101" s="328"/>
      <c r="E101" s="328"/>
      <c r="F101" s="328"/>
      <c r="G101" s="328"/>
      <c r="H101" s="328"/>
      <c r="I101" s="330">
        <v>45489</v>
      </c>
      <c r="J101" s="330"/>
      <c r="K101" s="143"/>
      <c r="L101" s="82"/>
      <c r="M101" s="82"/>
      <c r="N101" s="82"/>
      <c r="O101" s="82"/>
      <c r="P101" s="82"/>
      <c r="Q101" s="82"/>
      <c r="R101" s="82"/>
      <c r="S101" s="82"/>
      <c r="T101" s="82"/>
      <c r="U101" s="82"/>
      <c r="V101" s="82"/>
      <c r="W101" s="82"/>
      <c r="X101" s="82"/>
      <c r="Y101" s="82"/>
    </row>
    <row r="102" spans="1:25" s="80" customFormat="1" ht="13.8" x14ac:dyDescent="0.25">
      <c r="A102" s="181" t="s">
        <v>440</v>
      </c>
      <c r="B102" s="182">
        <v>81</v>
      </c>
      <c r="C102" s="182"/>
      <c r="D102" s="183"/>
      <c r="E102" s="183"/>
      <c r="F102" s="183"/>
      <c r="G102" s="183"/>
      <c r="H102" s="183"/>
      <c r="I102" s="184"/>
      <c r="J102" s="185"/>
      <c r="K102" s="143"/>
      <c r="L102" s="82"/>
      <c r="M102" s="82"/>
      <c r="N102" s="82"/>
      <c r="O102" s="82"/>
      <c r="P102" s="82"/>
      <c r="Q102" s="82"/>
      <c r="R102" s="82"/>
      <c r="S102" s="82"/>
      <c r="T102" s="82"/>
      <c r="U102" s="82"/>
      <c r="V102" s="82"/>
      <c r="W102" s="82"/>
      <c r="X102" s="82"/>
      <c r="Y102" s="82"/>
    </row>
    <row r="103" spans="1:25" s="186" customFormat="1" ht="10.199999999999999" x14ac:dyDescent="0.2">
      <c r="A103" s="187" t="s">
        <v>370</v>
      </c>
      <c r="B103" s="188" t="s">
        <v>441</v>
      </c>
      <c r="C103" s="188" t="s">
        <v>442</v>
      </c>
      <c r="D103" s="188" t="s">
        <v>443</v>
      </c>
      <c r="E103" s="188"/>
      <c r="F103" s="188" t="s">
        <v>444</v>
      </c>
      <c r="G103" s="188"/>
      <c r="H103" s="188" t="s">
        <v>445</v>
      </c>
      <c r="I103" s="189" t="s">
        <v>446</v>
      </c>
      <c r="J103" s="190" t="s">
        <v>414</v>
      </c>
      <c r="K103" s="143"/>
      <c r="L103" s="82"/>
      <c r="M103" s="82"/>
      <c r="N103" s="82"/>
      <c r="O103" s="82"/>
      <c r="P103" s="82"/>
      <c r="Q103" s="82"/>
      <c r="R103" s="82"/>
      <c r="S103" s="82"/>
      <c r="T103" s="82"/>
      <c r="U103" s="82"/>
      <c r="V103" s="82"/>
      <c r="W103" s="82"/>
      <c r="X103" s="82"/>
      <c r="Y103" s="82"/>
    </row>
    <row r="104" spans="1:25" s="127" customFormat="1" ht="53.25" customHeight="1" x14ac:dyDescent="0.25">
      <c r="A104" s="47" t="s">
        <v>98</v>
      </c>
      <c r="B104" s="47" t="s">
        <v>99</v>
      </c>
      <c r="C104" s="47" t="s">
        <v>100</v>
      </c>
      <c r="D104" s="47" t="s">
        <v>101</v>
      </c>
      <c r="E104" s="47" t="s">
        <v>447</v>
      </c>
      <c r="F104" s="47" t="s">
        <v>102</v>
      </c>
      <c r="G104" s="47" t="s">
        <v>103</v>
      </c>
      <c r="H104" s="47" t="s">
        <v>104</v>
      </c>
      <c r="I104" s="48" t="s">
        <v>105</v>
      </c>
      <c r="J104" s="49" t="s">
        <v>106</v>
      </c>
      <c r="K104" s="87"/>
      <c r="L104" s="131"/>
      <c r="M104" s="131"/>
      <c r="N104" s="131"/>
      <c r="O104" s="131"/>
      <c r="P104" s="131"/>
      <c r="Q104" s="131"/>
      <c r="R104" s="131"/>
      <c r="S104" s="131"/>
      <c r="T104" s="131"/>
      <c r="U104" s="131"/>
      <c r="V104" s="131"/>
      <c r="W104" s="131"/>
      <c r="X104" s="131"/>
      <c r="Y104" s="131"/>
    </row>
    <row r="105" spans="1:25" s="127" customFormat="1" ht="15" customHeight="1" x14ac:dyDescent="0.25">
      <c r="A105" s="331" t="s">
        <v>448</v>
      </c>
      <c r="B105" s="331"/>
      <c r="C105" s="331"/>
      <c r="D105" s="331"/>
      <c r="E105" s="331"/>
      <c r="F105" s="331"/>
      <c r="G105" s="331"/>
      <c r="H105" s="331"/>
      <c r="I105" s="331"/>
      <c r="J105" s="331"/>
      <c r="K105" s="87"/>
      <c r="L105" s="131"/>
      <c r="M105" s="131"/>
      <c r="N105" s="131"/>
      <c r="O105" s="131"/>
      <c r="P105" s="131"/>
      <c r="Q105" s="131"/>
      <c r="R105" s="131"/>
      <c r="S105" s="131"/>
      <c r="T105" s="131"/>
      <c r="U105" s="131"/>
      <c r="V105" s="131"/>
      <c r="W105" s="131"/>
      <c r="X105" s="131"/>
      <c r="Y105" s="131"/>
    </row>
    <row r="106" spans="1:25" s="127" customFormat="1" x14ac:dyDescent="0.25">
      <c r="A106" s="191"/>
      <c r="B106" s="191"/>
      <c r="C106" s="191"/>
      <c r="D106" s="191"/>
      <c r="E106" s="191"/>
      <c r="F106" s="191"/>
      <c r="G106" s="191"/>
      <c r="H106" s="191"/>
      <c r="I106" s="192"/>
      <c r="J106" s="193"/>
      <c r="K106" s="87"/>
      <c r="L106" s="131"/>
      <c r="M106" s="131"/>
      <c r="N106" s="131"/>
      <c r="O106" s="131"/>
      <c r="P106" s="131"/>
      <c r="Q106" s="131"/>
      <c r="R106" s="131"/>
      <c r="S106" s="131"/>
      <c r="T106" s="131"/>
      <c r="U106" s="131"/>
      <c r="V106" s="131"/>
      <c r="W106" s="131"/>
      <c r="X106" s="131"/>
      <c r="Y106" s="131"/>
    </row>
    <row r="107" spans="1:25" ht="20.399999999999999" x14ac:dyDescent="0.25">
      <c r="A107" s="194" t="s">
        <v>449</v>
      </c>
      <c r="B107" s="194" t="s">
        <v>450</v>
      </c>
      <c r="C107" s="194" t="s">
        <v>451</v>
      </c>
      <c r="D107" s="195">
        <v>45330</v>
      </c>
      <c r="E107" s="195"/>
      <c r="F107" s="194" t="s">
        <v>452</v>
      </c>
      <c r="G107" s="194" t="s">
        <v>453</v>
      </c>
      <c r="H107" s="194" t="s">
        <v>454</v>
      </c>
      <c r="I107" s="196">
        <v>1840</v>
      </c>
      <c r="J107" s="197">
        <v>4</v>
      </c>
      <c r="K107" s="87"/>
    </row>
    <row r="108" spans="1:25" ht="20.399999999999999" x14ac:dyDescent="0.25">
      <c r="A108" s="194" t="s">
        <v>449</v>
      </c>
      <c r="B108" s="194" t="s">
        <v>455</v>
      </c>
      <c r="C108" s="194" t="s">
        <v>455</v>
      </c>
      <c r="D108" s="195">
        <v>45330</v>
      </c>
      <c r="E108" s="195"/>
      <c r="F108" s="194" t="s">
        <v>456</v>
      </c>
      <c r="G108" s="194"/>
      <c r="H108" s="194" t="s">
        <v>457</v>
      </c>
      <c r="I108" s="196">
        <v>293</v>
      </c>
      <c r="J108" s="197">
        <v>3</v>
      </c>
      <c r="K108" s="87"/>
    </row>
    <row r="109" spans="1:25" ht="20.399999999999999" x14ac:dyDescent="0.25">
      <c r="A109" s="194" t="s">
        <v>449</v>
      </c>
      <c r="B109" s="194" t="s">
        <v>455</v>
      </c>
      <c r="C109" s="194" t="s">
        <v>455</v>
      </c>
      <c r="D109" s="195">
        <v>45330</v>
      </c>
      <c r="E109" s="195"/>
      <c r="F109" s="194" t="s">
        <v>456</v>
      </c>
      <c r="G109" s="194"/>
      <c r="H109" s="194" t="s">
        <v>458</v>
      </c>
      <c r="I109" s="196">
        <v>515.05999999999995</v>
      </c>
      <c r="J109" s="197">
        <v>3</v>
      </c>
      <c r="K109" s="87"/>
    </row>
    <row r="110" spans="1:25" ht="20.399999999999999" x14ac:dyDescent="0.25">
      <c r="A110" s="194" t="s">
        <v>449</v>
      </c>
      <c r="B110" s="194" t="s">
        <v>455</v>
      </c>
      <c r="C110" s="194" t="s">
        <v>455</v>
      </c>
      <c r="D110" s="195">
        <v>45330</v>
      </c>
      <c r="E110" s="195"/>
      <c r="F110" s="194" t="s">
        <v>456</v>
      </c>
      <c r="G110" s="194"/>
      <c r="H110" s="194" t="s">
        <v>459</v>
      </c>
      <c r="I110" s="196">
        <v>246.5</v>
      </c>
      <c r="J110" s="197">
        <v>3</v>
      </c>
      <c r="K110" s="87"/>
    </row>
    <row r="111" spans="1:25" ht="20.399999999999999" x14ac:dyDescent="0.25">
      <c r="A111" s="194" t="s">
        <v>449</v>
      </c>
      <c r="B111" s="194" t="s">
        <v>455</v>
      </c>
      <c r="C111" s="194" t="s">
        <v>455</v>
      </c>
      <c r="D111" s="195">
        <v>45330</v>
      </c>
      <c r="E111" s="195"/>
      <c r="F111" s="194" t="s">
        <v>456</v>
      </c>
      <c r="G111" s="194"/>
      <c r="H111" s="194" t="s">
        <v>460</v>
      </c>
      <c r="I111" s="196">
        <v>386</v>
      </c>
      <c r="J111" s="197">
        <v>3</v>
      </c>
      <c r="K111" s="87"/>
    </row>
    <row r="112" spans="1:25" ht="20.399999999999999" x14ac:dyDescent="0.25">
      <c r="A112" s="194" t="s">
        <v>449</v>
      </c>
      <c r="B112" s="194" t="s">
        <v>455</v>
      </c>
      <c r="C112" s="194" t="s">
        <v>455</v>
      </c>
      <c r="D112" s="195">
        <v>45330</v>
      </c>
      <c r="E112" s="195"/>
      <c r="F112" s="194" t="s">
        <v>461</v>
      </c>
      <c r="G112" s="194"/>
      <c r="H112" s="194" t="s">
        <v>462</v>
      </c>
      <c r="I112" s="196">
        <v>211.77</v>
      </c>
      <c r="J112" s="197">
        <v>2</v>
      </c>
      <c r="K112" s="87"/>
    </row>
    <row r="113" spans="1:11" ht="20.399999999999999" x14ac:dyDescent="0.25">
      <c r="A113" s="194" t="s">
        <v>449</v>
      </c>
      <c r="B113" s="194" t="s">
        <v>455</v>
      </c>
      <c r="C113" s="194" t="s">
        <v>455</v>
      </c>
      <c r="D113" s="195">
        <v>45330</v>
      </c>
      <c r="E113" s="195"/>
      <c r="F113" s="194" t="s">
        <v>461</v>
      </c>
      <c r="G113" s="194"/>
      <c r="H113" s="194" t="s">
        <v>463</v>
      </c>
      <c r="I113" s="196">
        <v>589.23</v>
      </c>
      <c r="J113" s="197">
        <v>3</v>
      </c>
      <c r="K113" s="87"/>
    </row>
    <row r="114" spans="1:11" ht="20.399999999999999" x14ac:dyDescent="0.25">
      <c r="A114" s="194" t="s">
        <v>449</v>
      </c>
      <c r="B114" s="194" t="s">
        <v>455</v>
      </c>
      <c r="C114" s="194" t="s">
        <v>455</v>
      </c>
      <c r="D114" s="195">
        <v>45330</v>
      </c>
      <c r="E114" s="195"/>
      <c r="F114" s="194" t="s">
        <v>461</v>
      </c>
      <c r="G114" s="194"/>
      <c r="H114" s="194" t="s">
        <v>464</v>
      </c>
      <c r="I114" s="196">
        <v>540.12</v>
      </c>
      <c r="J114" s="197">
        <v>3</v>
      </c>
      <c r="K114" s="87"/>
    </row>
    <row r="115" spans="1:11" x14ac:dyDescent="0.25">
      <c r="A115" s="194" t="s">
        <v>449</v>
      </c>
      <c r="B115" s="194" t="s">
        <v>465</v>
      </c>
      <c r="C115" s="194" t="s">
        <v>466</v>
      </c>
      <c r="D115" s="195">
        <v>45335</v>
      </c>
      <c r="E115" s="195"/>
      <c r="F115" s="194" t="s">
        <v>467</v>
      </c>
      <c r="G115" s="194" t="s">
        <v>468</v>
      </c>
      <c r="H115" s="194" t="s">
        <v>469</v>
      </c>
      <c r="I115" s="196">
        <v>1100</v>
      </c>
      <c r="J115" s="197">
        <v>4</v>
      </c>
      <c r="K115" s="87"/>
    </row>
    <row r="116" spans="1:11" ht="142.80000000000001" x14ac:dyDescent="0.25">
      <c r="A116" s="194" t="s">
        <v>449</v>
      </c>
      <c r="B116" s="194" t="s">
        <v>470</v>
      </c>
      <c r="C116" s="194" t="s">
        <v>471</v>
      </c>
      <c r="D116" s="195">
        <v>45335</v>
      </c>
      <c r="E116" s="195"/>
      <c r="F116" s="194" t="s">
        <v>472</v>
      </c>
      <c r="G116" s="194" t="s">
        <v>473</v>
      </c>
      <c r="H116" s="194" t="s">
        <v>474</v>
      </c>
      <c r="I116" s="196">
        <v>1678.6</v>
      </c>
      <c r="J116" s="197">
        <v>3</v>
      </c>
      <c r="K116" s="87"/>
    </row>
    <row r="117" spans="1:11" ht="132.6" x14ac:dyDescent="0.25">
      <c r="A117" s="194" t="s">
        <v>449</v>
      </c>
      <c r="B117" s="194" t="s">
        <v>475</v>
      </c>
      <c r="C117" s="194" t="s">
        <v>476</v>
      </c>
      <c r="D117" s="195">
        <v>45335</v>
      </c>
      <c r="E117" s="195"/>
      <c r="F117" s="194" t="s">
        <v>477</v>
      </c>
      <c r="G117" s="194" t="s">
        <v>478</v>
      </c>
      <c r="H117" s="194" t="s">
        <v>479</v>
      </c>
      <c r="I117" s="196">
        <v>3510</v>
      </c>
      <c r="J117" s="197">
        <v>3</v>
      </c>
      <c r="K117" s="87"/>
    </row>
    <row r="118" spans="1:11" x14ac:dyDescent="0.25">
      <c r="A118" s="194" t="s">
        <v>449</v>
      </c>
      <c r="B118" s="194" t="s">
        <v>480</v>
      </c>
      <c r="C118" s="194" t="s">
        <v>481</v>
      </c>
      <c r="D118" s="195">
        <v>45336</v>
      </c>
      <c r="E118" s="195"/>
      <c r="F118" s="194" t="s">
        <v>482</v>
      </c>
      <c r="G118" s="194" t="s">
        <v>483</v>
      </c>
      <c r="H118" s="194" t="s">
        <v>484</v>
      </c>
      <c r="I118" s="196">
        <v>610</v>
      </c>
      <c r="J118" s="197">
        <v>4</v>
      </c>
      <c r="K118" s="87"/>
    </row>
    <row r="119" spans="1:11" ht="122.4" x14ac:dyDescent="0.25">
      <c r="A119" s="194" t="s">
        <v>449</v>
      </c>
      <c r="B119" s="194" t="s">
        <v>485</v>
      </c>
      <c r="C119" s="194" t="s">
        <v>486</v>
      </c>
      <c r="D119" s="195">
        <v>45336</v>
      </c>
      <c r="E119" s="195"/>
      <c r="F119" s="194" t="s">
        <v>487</v>
      </c>
      <c r="G119" s="194" t="s">
        <v>488</v>
      </c>
      <c r="H119" s="194" t="s">
        <v>489</v>
      </c>
      <c r="I119" s="196">
        <v>2165</v>
      </c>
      <c r="J119" s="197">
        <v>3</v>
      </c>
      <c r="K119" s="87"/>
    </row>
    <row r="120" spans="1:11" ht="153" x14ac:dyDescent="0.25">
      <c r="A120" s="194" t="s">
        <v>449</v>
      </c>
      <c r="B120" s="194" t="s">
        <v>490</v>
      </c>
      <c r="C120" s="194" t="s">
        <v>491</v>
      </c>
      <c r="D120" s="195">
        <v>45336</v>
      </c>
      <c r="E120" s="195"/>
      <c r="F120" s="194" t="s">
        <v>492</v>
      </c>
      <c r="G120" s="194" t="s">
        <v>488</v>
      </c>
      <c r="H120" s="194" t="s">
        <v>489</v>
      </c>
      <c r="I120" s="196">
        <v>7940</v>
      </c>
      <c r="J120" s="197">
        <v>3</v>
      </c>
      <c r="K120" s="87"/>
    </row>
    <row r="121" spans="1:11" ht="51" x14ac:dyDescent="0.25">
      <c r="A121" s="194" t="s">
        <v>449</v>
      </c>
      <c r="B121" s="194" t="s">
        <v>493</v>
      </c>
      <c r="C121" s="194" t="s">
        <v>494</v>
      </c>
      <c r="D121" s="195">
        <v>45336</v>
      </c>
      <c r="E121" s="195"/>
      <c r="F121" s="194" t="s">
        <v>495</v>
      </c>
      <c r="G121" s="194" t="s">
        <v>496</v>
      </c>
      <c r="H121" s="194" t="s">
        <v>497</v>
      </c>
      <c r="I121" s="196">
        <v>1900</v>
      </c>
      <c r="J121" s="197">
        <v>4</v>
      </c>
      <c r="K121" s="87"/>
    </row>
    <row r="122" spans="1:11" ht="132.6" x14ac:dyDescent="0.25">
      <c r="A122" s="194" t="s">
        <v>449</v>
      </c>
      <c r="B122" s="194" t="s">
        <v>498</v>
      </c>
      <c r="C122" s="194" t="s">
        <v>499</v>
      </c>
      <c r="D122" s="195">
        <v>45336</v>
      </c>
      <c r="E122" s="195"/>
      <c r="F122" s="194" t="s">
        <v>500</v>
      </c>
      <c r="G122" s="194" t="s">
        <v>501</v>
      </c>
      <c r="H122" s="194" t="s">
        <v>502</v>
      </c>
      <c r="I122" s="196">
        <v>12690</v>
      </c>
      <c r="J122" s="197">
        <v>3</v>
      </c>
      <c r="K122" s="87"/>
    </row>
    <row r="123" spans="1:11" x14ac:dyDescent="0.25">
      <c r="A123" s="194" t="s">
        <v>449</v>
      </c>
      <c r="B123" s="194" t="s">
        <v>503</v>
      </c>
      <c r="C123" s="194" t="s">
        <v>504</v>
      </c>
      <c r="D123" s="195">
        <v>45336</v>
      </c>
      <c r="E123" s="195"/>
      <c r="F123" s="194" t="s">
        <v>505</v>
      </c>
      <c r="G123" s="194" t="s">
        <v>506</v>
      </c>
      <c r="H123" s="194" t="s">
        <v>507</v>
      </c>
      <c r="I123" s="196">
        <v>569.4</v>
      </c>
      <c r="J123" s="197">
        <v>4</v>
      </c>
      <c r="K123" s="87"/>
    </row>
    <row r="124" spans="1:11" x14ac:dyDescent="0.25">
      <c r="A124" s="194" t="s">
        <v>449</v>
      </c>
      <c r="B124" s="194" t="s">
        <v>508</v>
      </c>
      <c r="C124" s="194" t="s">
        <v>509</v>
      </c>
      <c r="D124" s="195">
        <v>45336</v>
      </c>
      <c r="E124" s="195"/>
      <c r="F124" s="194" t="s">
        <v>510</v>
      </c>
      <c r="G124" s="194" t="s">
        <v>506</v>
      </c>
      <c r="H124" s="194" t="s">
        <v>507</v>
      </c>
      <c r="I124" s="196">
        <v>2410.6999999999998</v>
      </c>
      <c r="J124" s="197">
        <v>4</v>
      </c>
      <c r="K124" s="87"/>
    </row>
    <row r="125" spans="1:11" ht="132.6" x14ac:dyDescent="0.25">
      <c r="A125" s="194" t="s">
        <v>449</v>
      </c>
      <c r="B125" s="194" t="s">
        <v>511</v>
      </c>
      <c r="C125" s="194" t="s">
        <v>512</v>
      </c>
      <c r="D125" s="195">
        <v>45336</v>
      </c>
      <c r="E125" s="195"/>
      <c r="F125" s="194" t="s">
        <v>513</v>
      </c>
      <c r="G125" s="194" t="s">
        <v>473</v>
      </c>
      <c r="H125" s="194" t="s">
        <v>474</v>
      </c>
      <c r="I125" s="196">
        <v>1851.7</v>
      </c>
      <c r="J125" s="197">
        <v>3</v>
      </c>
      <c r="K125" s="87"/>
    </row>
    <row r="126" spans="1:11" ht="40.799999999999997" x14ac:dyDescent="0.25">
      <c r="A126" s="194" t="s">
        <v>449</v>
      </c>
      <c r="B126" s="194" t="s">
        <v>514</v>
      </c>
      <c r="C126" s="194" t="s">
        <v>515</v>
      </c>
      <c r="D126" s="195">
        <v>45337</v>
      </c>
      <c r="E126" s="195"/>
      <c r="F126" s="194" t="s">
        <v>516</v>
      </c>
      <c r="G126" s="194" t="s">
        <v>517</v>
      </c>
      <c r="H126" s="194" t="s">
        <v>518</v>
      </c>
      <c r="I126" s="196">
        <v>820</v>
      </c>
      <c r="J126" s="197">
        <v>5</v>
      </c>
      <c r="K126" s="87"/>
    </row>
    <row r="127" spans="1:11" ht="132.6" x14ac:dyDescent="0.25">
      <c r="A127" s="194" t="s">
        <v>449</v>
      </c>
      <c r="B127" s="194" t="s">
        <v>519</v>
      </c>
      <c r="C127" s="194" t="s">
        <v>520</v>
      </c>
      <c r="D127" s="195">
        <v>45338</v>
      </c>
      <c r="E127" s="195"/>
      <c r="F127" s="194" t="s">
        <v>521</v>
      </c>
      <c r="G127" s="194" t="s">
        <v>522</v>
      </c>
      <c r="H127" s="194" t="s">
        <v>523</v>
      </c>
      <c r="I127" s="196">
        <v>1380</v>
      </c>
      <c r="J127" s="197">
        <v>3</v>
      </c>
      <c r="K127" s="87"/>
    </row>
    <row r="128" spans="1:11" ht="102" x14ac:dyDescent="0.25">
      <c r="A128" s="194" t="s">
        <v>449</v>
      </c>
      <c r="B128" s="194" t="s">
        <v>524</v>
      </c>
      <c r="C128" s="194" t="s">
        <v>525</v>
      </c>
      <c r="D128" s="195">
        <v>45342</v>
      </c>
      <c r="E128" s="195"/>
      <c r="F128" s="194" t="s">
        <v>526</v>
      </c>
      <c r="G128" s="194" t="s">
        <v>522</v>
      </c>
      <c r="H128" s="194" t="s">
        <v>523</v>
      </c>
      <c r="I128" s="196">
        <v>420</v>
      </c>
      <c r="J128" s="197">
        <v>3</v>
      </c>
      <c r="K128" s="87"/>
    </row>
    <row r="129" spans="1:11" x14ac:dyDescent="0.25">
      <c r="A129" s="194" t="s">
        <v>449</v>
      </c>
      <c r="B129" s="194" t="s">
        <v>527</v>
      </c>
      <c r="C129" s="194" t="s">
        <v>528</v>
      </c>
      <c r="D129" s="195">
        <v>45342</v>
      </c>
      <c r="E129" s="195"/>
      <c r="F129" s="194" t="s">
        <v>529</v>
      </c>
      <c r="G129" s="194" t="s">
        <v>530</v>
      </c>
      <c r="H129" s="194" t="s">
        <v>531</v>
      </c>
      <c r="I129" s="196">
        <v>3000</v>
      </c>
      <c r="J129" s="197">
        <v>3</v>
      </c>
      <c r="K129" s="87"/>
    </row>
    <row r="130" spans="1:11" ht="20.399999999999999" x14ac:dyDescent="0.25">
      <c r="A130" s="194" t="s">
        <v>449</v>
      </c>
      <c r="B130" s="194" t="s">
        <v>532</v>
      </c>
      <c r="C130" s="194" t="s">
        <v>533</v>
      </c>
      <c r="D130" s="195">
        <v>45345</v>
      </c>
      <c r="E130" s="195"/>
      <c r="F130" s="194" t="s">
        <v>534</v>
      </c>
      <c r="G130" s="194" t="s">
        <v>535</v>
      </c>
      <c r="H130" s="194" t="s">
        <v>536</v>
      </c>
      <c r="I130" s="196">
        <v>2500</v>
      </c>
      <c r="J130" s="197">
        <v>5</v>
      </c>
      <c r="K130" s="87"/>
    </row>
    <row r="131" spans="1:11" ht="122.4" x14ac:dyDescent="0.25">
      <c r="A131" s="194" t="s">
        <v>449</v>
      </c>
      <c r="B131" s="194" t="s">
        <v>537</v>
      </c>
      <c r="C131" s="194" t="s">
        <v>538</v>
      </c>
      <c r="D131" s="195">
        <v>45345</v>
      </c>
      <c r="E131" s="195"/>
      <c r="F131" s="194" t="s">
        <v>539</v>
      </c>
      <c r="G131" s="194" t="s">
        <v>488</v>
      </c>
      <c r="H131" s="194" t="s">
        <v>489</v>
      </c>
      <c r="I131" s="196">
        <v>3632</v>
      </c>
      <c r="J131" s="197">
        <v>3</v>
      </c>
      <c r="K131" s="87"/>
    </row>
    <row r="132" spans="1:11" ht="122.4" x14ac:dyDescent="0.25">
      <c r="A132" s="194" t="s">
        <v>449</v>
      </c>
      <c r="B132" s="194" t="s">
        <v>540</v>
      </c>
      <c r="C132" s="194" t="s">
        <v>541</v>
      </c>
      <c r="D132" s="195">
        <v>45348</v>
      </c>
      <c r="E132" s="195"/>
      <c r="F132" s="194" t="s">
        <v>542</v>
      </c>
      <c r="G132" s="194" t="s">
        <v>543</v>
      </c>
      <c r="H132" s="194" t="s">
        <v>544</v>
      </c>
      <c r="I132" s="196">
        <v>9161.69</v>
      </c>
      <c r="J132" s="197">
        <v>3</v>
      </c>
      <c r="K132" s="87"/>
    </row>
    <row r="133" spans="1:11" ht="153" x14ac:dyDescent="0.25">
      <c r="A133" s="194" t="s">
        <v>449</v>
      </c>
      <c r="B133" s="194" t="s">
        <v>545</v>
      </c>
      <c r="C133" s="194" t="s">
        <v>545</v>
      </c>
      <c r="D133" s="195">
        <v>45351</v>
      </c>
      <c r="E133" s="195"/>
      <c r="F133" s="194" t="s">
        <v>546</v>
      </c>
      <c r="G133" s="194" t="s">
        <v>547</v>
      </c>
      <c r="H133" s="194" t="s">
        <v>548</v>
      </c>
      <c r="I133" s="196">
        <v>29400</v>
      </c>
      <c r="J133" s="197">
        <v>3</v>
      </c>
      <c r="K133" s="87"/>
    </row>
    <row r="134" spans="1:11" x14ac:dyDescent="0.25">
      <c r="A134" s="194" t="s">
        <v>449</v>
      </c>
      <c r="B134" s="194" t="s">
        <v>549</v>
      </c>
      <c r="C134" s="194" t="s">
        <v>550</v>
      </c>
      <c r="D134" s="195">
        <v>45350</v>
      </c>
      <c r="E134" s="195"/>
      <c r="F134" s="194" t="s">
        <v>551</v>
      </c>
      <c r="G134" s="194" t="s">
        <v>552</v>
      </c>
      <c r="H134" s="194" t="s">
        <v>553</v>
      </c>
      <c r="I134" s="196">
        <v>104.25</v>
      </c>
      <c r="J134" s="197">
        <v>3</v>
      </c>
      <c r="K134" s="87"/>
    </row>
    <row r="135" spans="1:11" ht="122.4" x14ac:dyDescent="0.25">
      <c r="A135" s="194" t="s">
        <v>449</v>
      </c>
      <c r="B135" s="194" t="s">
        <v>554</v>
      </c>
      <c r="C135" s="194" t="s">
        <v>555</v>
      </c>
      <c r="D135" s="195">
        <v>45351</v>
      </c>
      <c r="E135" s="195"/>
      <c r="F135" s="194" t="s">
        <v>556</v>
      </c>
      <c r="G135" s="194" t="s">
        <v>557</v>
      </c>
      <c r="H135" s="194" t="s">
        <v>558</v>
      </c>
      <c r="I135" s="196">
        <v>11715.42</v>
      </c>
      <c r="J135" s="197">
        <v>3</v>
      </c>
      <c r="K135" s="87"/>
    </row>
    <row r="136" spans="1:11" ht="20.399999999999999" x14ac:dyDescent="0.25">
      <c r="A136" s="194" t="s">
        <v>449</v>
      </c>
      <c r="B136" s="194" t="s">
        <v>559</v>
      </c>
      <c r="C136" s="194" t="s">
        <v>560</v>
      </c>
      <c r="D136" s="195">
        <v>45351</v>
      </c>
      <c r="E136" s="195"/>
      <c r="F136" s="194" t="s">
        <v>561</v>
      </c>
      <c r="G136" s="194" t="s">
        <v>562</v>
      </c>
      <c r="H136" s="194" t="s">
        <v>563</v>
      </c>
      <c r="I136" s="196">
        <v>240</v>
      </c>
      <c r="J136" s="197">
        <v>3</v>
      </c>
      <c r="K136" s="87"/>
    </row>
    <row r="137" spans="1:11" ht="122.4" x14ac:dyDescent="0.25">
      <c r="A137" s="194" t="s">
        <v>449</v>
      </c>
      <c r="B137" s="194" t="s">
        <v>564</v>
      </c>
      <c r="C137" s="194" t="s">
        <v>564</v>
      </c>
      <c r="D137" s="195">
        <v>45351</v>
      </c>
      <c r="E137" s="195"/>
      <c r="F137" s="194" t="s">
        <v>565</v>
      </c>
      <c r="G137" s="194"/>
      <c r="H137" s="194" t="s">
        <v>566</v>
      </c>
      <c r="I137" s="196">
        <v>8820</v>
      </c>
      <c r="J137" s="197">
        <v>3</v>
      </c>
      <c r="K137" s="87"/>
    </row>
    <row r="138" spans="1:11" ht="20.399999999999999" x14ac:dyDescent="0.25">
      <c r="A138" s="194" t="s">
        <v>449</v>
      </c>
      <c r="B138" s="194" t="s">
        <v>567</v>
      </c>
      <c r="C138" s="194" t="s">
        <v>568</v>
      </c>
      <c r="D138" s="195">
        <v>45351</v>
      </c>
      <c r="E138" s="195"/>
      <c r="F138" s="194" t="s">
        <v>569</v>
      </c>
      <c r="G138" s="194" t="s">
        <v>488</v>
      </c>
      <c r="H138" s="194" t="s">
        <v>489</v>
      </c>
      <c r="I138" s="196">
        <v>294</v>
      </c>
      <c r="J138" s="197">
        <v>3</v>
      </c>
      <c r="K138" s="87"/>
    </row>
    <row r="139" spans="1:11" ht="20.399999999999999" x14ac:dyDescent="0.25">
      <c r="A139" s="194" t="s">
        <v>449</v>
      </c>
      <c r="B139" s="194" t="s">
        <v>570</v>
      </c>
      <c r="C139" s="194" t="s">
        <v>571</v>
      </c>
      <c r="D139" s="195">
        <v>45351</v>
      </c>
      <c r="E139" s="195"/>
      <c r="F139" s="194" t="s">
        <v>572</v>
      </c>
      <c r="G139" s="194" t="s">
        <v>573</v>
      </c>
      <c r="H139" s="194" t="s">
        <v>574</v>
      </c>
      <c r="I139" s="196">
        <v>622</v>
      </c>
      <c r="J139" s="197">
        <v>2</v>
      </c>
      <c r="K139" s="87"/>
    </row>
    <row r="140" spans="1:11" ht="20.399999999999999" x14ac:dyDescent="0.25">
      <c r="A140" s="194" t="s">
        <v>449</v>
      </c>
      <c r="B140" s="194" t="s">
        <v>575</v>
      </c>
      <c r="C140" s="194" t="s">
        <v>576</v>
      </c>
      <c r="D140" s="195">
        <v>45351</v>
      </c>
      <c r="E140" s="195"/>
      <c r="F140" s="194" t="s">
        <v>577</v>
      </c>
      <c r="G140" s="194" t="s">
        <v>578</v>
      </c>
      <c r="H140" s="194" t="s">
        <v>579</v>
      </c>
      <c r="I140" s="196">
        <v>45</v>
      </c>
      <c r="J140" s="197">
        <v>4</v>
      </c>
      <c r="K140" s="87"/>
    </row>
    <row r="141" spans="1:11" ht="20.399999999999999" x14ac:dyDescent="0.25">
      <c r="A141" s="194" t="s">
        <v>449</v>
      </c>
      <c r="B141" s="194" t="s">
        <v>580</v>
      </c>
      <c r="C141" s="194" t="s">
        <v>581</v>
      </c>
      <c r="D141" s="195">
        <v>45351</v>
      </c>
      <c r="E141" s="195"/>
      <c r="F141" s="194" t="s">
        <v>582</v>
      </c>
      <c r="G141" s="194"/>
      <c r="H141" s="194" t="s">
        <v>583</v>
      </c>
      <c r="I141" s="196">
        <v>100</v>
      </c>
      <c r="J141" s="197">
        <v>2</v>
      </c>
      <c r="K141" s="87"/>
    </row>
    <row r="142" spans="1:11" ht="20.399999999999999" x14ac:dyDescent="0.25">
      <c r="A142" s="194" t="s">
        <v>449</v>
      </c>
      <c r="B142" s="194" t="s">
        <v>584</v>
      </c>
      <c r="C142" s="194" t="s">
        <v>585</v>
      </c>
      <c r="D142" s="195">
        <v>45351</v>
      </c>
      <c r="E142" s="195"/>
      <c r="F142" s="194" t="s">
        <v>582</v>
      </c>
      <c r="G142" s="194"/>
      <c r="H142" s="194" t="s">
        <v>586</v>
      </c>
      <c r="I142" s="196">
        <v>150</v>
      </c>
      <c r="J142" s="197">
        <v>2</v>
      </c>
      <c r="K142" s="87"/>
    </row>
    <row r="143" spans="1:11" ht="20.399999999999999" x14ac:dyDescent="0.25">
      <c r="A143" s="194" t="s">
        <v>449</v>
      </c>
      <c r="B143" s="194" t="s">
        <v>587</v>
      </c>
      <c r="C143" s="194" t="s">
        <v>588</v>
      </c>
      <c r="D143" s="195">
        <v>45358</v>
      </c>
      <c r="E143" s="195"/>
      <c r="F143" s="194" t="s">
        <v>589</v>
      </c>
      <c r="G143" s="194" t="s">
        <v>590</v>
      </c>
      <c r="H143" s="194" t="s">
        <v>454</v>
      </c>
      <c r="I143" s="196">
        <v>1840</v>
      </c>
      <c r="J143" s="197">
        <v>4</v>
      </c>
      <c r="K143" s="87"/>
    </row>
    <row r="144" spans="1:11" ht="20.399999999999999" x14ac:dyDescent="0.25">
      <c r="A144" s="194" t="s">
        <v>449</v>
      </c>
      <c r="B144" s="194" t="s">
        <v>591</v>
      </c>
      <c r="C144" s="194" t="s">
        <v>591</v>
      </c>
      <c r="D144" s="195">
        <v>45362</v>
      </c>
      <c r="E144" s="195"/>
      <c r="F144" s="194" t="s">
        <v>592</v>
      </c>
      <c r="G144" s="194"/>
      <c r="H144" s="194" t="s">
        <v>593</v>
      </c>
      <c r="I144" s="196">
        <v>350.73</v>
      </c>
      <c r="J144" s="197">
        <v>2</v>
      </c>
      <c r="K144" s="87"/>
    </row>
    <row r="145" spans="1:11" ht="20.399999999999999" x14ac:dyDescent="0.25">
      <c r="A145" s="194" t="s">
        <v>449</v>
      </c>
      <c r="B145" s="194" t="s">
        <v>591</v>
      </c>
      <c r="C145" s="194" t="s">
        <v>591</v>
      </c>
      <c r="D145" s="195">
        <v>45362</v>
      </c>
      <c r="E145" s="195"/>
      <c r="F145" s="194" t="s">
        <v>592</v>
      </c>
      <c r="G145" s="194"/>
      <c r="H145" s="194" t="s">
        <v>462</v>
      </c>
      <c r="I145" s="196">
        <v>221.1</v>
      </c>
      <c r="J145" s="197">
        <v>2</v>
      </c>
      <c r="K145" s="87"/>
    </row>
    <row r="146" spans="1:11" ht="20.399999999999999" x14ac:dyDescent="0.25">
      <c r="A146" s="194" t="s">
        <v>449</v>
      </c>
      <c r="B146" s="194" t="s">
        <v>591</v>
      </c>
      <c r="C146" s="194" t="s">
        <v>591</v>
      </c>
      <c r="D146" s="195">
        <v>45362</v>
      </c>
      <c r="E146" s="195"/>
      <c r="F146" s="194" t="s">
        <v>592</v>
      </c>
      <c r="G146" s="194"/>
      <c r="H146" s="194" t="s">
        <v>464</v>
      </c>
      <c r="I146" s="196">
        <v>515.57000000000005</v>
      </c>
      <c r="J146" s="197">
        <v>3</v>
      </c>
      <c r="K146" s="87"/>
    </row>
    <row r="147" spans="1:11" ht="20.399999999999999" x14ac:dyDescent="0.25">
      <c r="A147" s="194" t="s">
        <v>449</v>
      </c>
      <c r="B147" s="194" t="s">
        <v>591</v>
      </c>
      <c r="C147" s="194" t="s">
        <v>591</v>
      </c>
      <c r="D147" s="195">
        <v>45362</v>
      </c>
      <c r="E147" s="195"/>
      <c r="F147" s="194" t="s">
        <v>592</v>
      </c>
      <c r="G147" s="194"/>
      <c r="H147" s="194" t="s">
        <v>463</v>
      </c>
      <c r="I147" s="196">
        <v>564.67999999999995</v>
      </c>
      <c r="J147" s="197">
        <v>3</v>
      </c>
      <c r="K147" s="87"/>
    </row>
    <row r="148" spans="1:11" ht="20.399999999999999" x14ac:dyDescent="0.25">
      <c r="A148" s="194" t="s">
        <v>449</v>
      </c>
      <c r="B148" s="194" t="s">
        <v>591</v>
      </c>
      <c r="C148" s="194" t="s">
        <v>591</v>
      </c>
      <c r="D148" s="195">
        <v>45362</v>
      </c>
      <c r="E148" s="195"/>
      <c r="F148" s="194" t="s">
        <v>594</v>
      </c>
      <c r="G148" s="194"/>
      <c r="H148" s="194" t="s">
        <v>460</v>
      </c>
      <c r="I148" s="196">
        <v>386</v>
      </c>
      <c r="J148" s="197">
        <v>3</v>
      </c>
      <c r="K148" s="87"/>
    </row>
    <row r="149" spans="1:11" ht="20.399999999999999" x14ac:dyDescent="0.25">
      <c r="A149" s="194" t="s">
        <v>449</v>
      </c>
      <c r="B149" s="194" t="s">
        <v>591</v>
      </c>
      <c r="C149" s="194" t="s">
        <v>591</v>
      </c>
      <c r="D149" s="195">
        <v>45362</v>
      </c>
      <c r="E149" s="195"/>
      <c r="F149" s="194" t="s">
        <v>594</v>
      </c>
      <c r="G149" s="194"/>
      <c r="H149" s="194" t="s">
        <v>459</v>
      </c>
      <c r="I149" s="196">
        <v>246.5</v>
      </c>
      <c r="J149" s="197">
        <v>3</v>
      </c>
      <c r="K149" s="87"/>
    </row>
    <row r="150" spans="1:11" ht="20.399999999999999" x14ac:dyDescent="0.25">
      <c r="A150" s="194" t="s">
        <v>449</v>
      </c>
      <c r="B150" s="194" t="s">
        <v>591</v>
      </c>
      <c r="C150" s="194" t="s">
        <v>591</v>
      </c>
      <c r="D150" s="195">
        <v>45362</v>
      </c>
      <c r="E150" s="195"/>
      <c r="F150" s="194" t="s">
        <v>594</v>
      </c>
      <c r="G150" s="194"/>
      <c r="H150" s="194" t="s">
        <v>457</v>
      </c>
      <c r="I150" s="196">
        <v>293</v>
      </c>
      <c r="J150" s="197">
        <v>3</v>
      </c>
      <c r="K150" s="87"/>
    </row>
    <row r="151" spans="1:11" ht="20.399999999999999" x14ac:dyDescent="0.25">
      <c r="A151" s="194" t="s">
        <v>449</v>
      </c>
      <c r="B151" s="194" t="s">
        <v>591</v>
      </c>
      <c r="C151" s="194" t="s">
        <v>591</v>
      </c>
      <c r="D151" s="195">
        <v>45362</v>
      </c>
      <c r="E151" s="195"/>
      <c r="F151" s="194" t="s">
        <v>594</v>
      </c>
      <c r="G151" s="194"/>
      <c r="H151" s="194" t="s">
        <v>458</v>
      </c>
      <c r="I151" s="196">
        <v>515.05999999999995</v>
      </c>
      <c r="J151" s="197">
        <v>3</v>
      </c>
      <c r="K151" s="87"/>
    </row>
    <row r="152" spans="1:11" ht="30.6" x14ac:dyDescent="0.25">
      <c r="A152" s="194" t="s">
        <v>449</v>
      </c>
      <c r="B152" s="194" t="s">
        <v>591</v>
      </c>
      <c r="C152" s="194" t="s">
        <v>591</v>
      </c>
      <c r="D152" s="195">
        <v>45362</v>
      </c>
      <c r="E152" s="195"/>
      <c r="F152" s="194" t="s">
        <v>595</v>
      </c>
      <c r="G152" s="194"/>
      <c r="H152" s="194" t="s">
        <v>596</v>
      </c>
      <c r="I152" s="196">
        <v>6486.81</v>
      </c>
      <c r="J152" s="197">
        <v>4</v>
      </c>
      <c r="K152" s="87"/>
    </row>
    <row r="153" spans="1:11" ht="30.6" x14ac:dyDescent="0.25">
      <c r="A153" s="194" t="s">
        <v>449</v>
      </c>
      <c r="B153" s="194" t="s">
        <v>591</v>
      </c>
      <c r="C153" s="194" t="s">
        <v>591</v>
      </c>
      <c r="D153" s="195">
        <v>45362</v>
      </c>
      <c r="E153" s="195"/>
      <c r="F153" s="194" t="s">
        <v>597</v>
      </c>
      <c r="G153" s="194"/>
      <c r="H153" s="194" t="s">
        <v>598</v>
      </c>
      <c r="I153" s="196">
        <v>4993.25</v>
      </c>
      <c r="J153" s="197">
        <v>4</v>
      </c>
      <c r="K153" s="87"/>
    </row>
    <row r="154" spans="1:11" ht="30.6" x14ac:dyDescent="0.25">
      <c r="A154" s="194" t="s">
        <v>449</v>
      </c>
      <c r="B154" s="194" t="s">
        <v>599</v>
      </c>
      <c r="C154" s="194" t="s">
        <v>600</v>
      </c>
      <c r="D154" s="195">
        <v>45362</v>
      </c>
      <c r="E154" s="195"/>
      <c r="F154" s="194" t="s">
        <v>601</v>
      </c>
      <c r="G154" s="194" t="s">
        <v>602</v>
      </c>
      <c r="H154" s="194" t="s">
        <v>603</v>
      </c>
      <c r="I154" s="196">
        <v>570</v>
      </c>
      <c r="J154" s="197">
        <v>3</v>
      </c>
      <c r="K154" s="87"/>
    </row>
    <row r="155" spans="1:11" ht="132.6" x14ac:dyDescent="0.25">
      <c r="A155" s="194" t="s">
        <v>449</v>
      </c>
      <c r="B155" s="194" t="s">
        <v>604</v>
      </c>
      <c r="C155" s="194" t="s">
        <v>605</v>
      </c>
      <c r="D155" s="195">
        <v>45363</v>
      </c>
      <c r="E155" s="195"/>
      <c r="F155" s="194" t="s">
        <v>606</v>
      </c>
      <c r="G155" s="194" t="s">
        <v>607</v>
      </c>
      <c r="H155" s="194" t="s">
        <v>608</v>
      </c>
      <c r="I155" s="196">
        <v>19325.09</v>
      </c>
      <c r="J155" s="197">
        <v>3</v>
      </c>
      <c r="K155" s="87"/>
    </row>
    <row r="156" spans="1:11" ht="51" x14ac:dyDescent="0.25">
      <c r="A156" s="194" t="s">
        <v>449</v>
      </c>
      <c r="B156" s="194" t="s">
        <v>609</v>
      </c>
      <c r="C156" s="194" t="s">
        <v>610</v>
      </c>
      <c r="D156" s="195">
        <v>45363</v>
      </c>
      <c r="E156" s="195"/>
      <c r="F156" s="194" t="s">
        <v>611</v>
      </c>
      <c r="G156" s="194" t="s">
        <v>496</v>
      </c>
      <c r="H156" s="194" t="s">
        <v>612</v>
      </c>
      <c r="I156" s="196">
        <v>1900</v>
      </c>
      <c r="J156" s="197">
        <v>4</v>
      </c>
      <c r="K156" s="87"/>
    </row>
    <row r="157" spans="1:11" ht="20.399999999999999" x14ac:dyDescent="0.25">
      <c r="A157" s="194" t="s">
        <v>449</v>
      </c>
      <c r="B157" s="194" t="s">
        <v>613</v>
      </c>
      <c r="C157" s="194" t="s">
        <v>614</v>
      </c>
      <c r="D157" s="195">
        <v>45363</v>
      </c>
      <c r="E157" s="195"/>
      <c r="F157" s="194" t="s">
        <v>615</v>
      </c>
      <c r="G157" s="194" t="s">
        <v>468</v>
      </c>
      <c r="H157" s="194" t="s">
        <v>616</v>
      </c>
      <c r="I157" s="196">
        <v>1100</v>
      </c>
      <c r="J157" s="197">
        <v>4</v>
      </c>
      <c r="K157" s="87"/>
    </row>
    <row r="158" spans="1:11" x14ac:dyDescent="0.25">
      <c r="A158" s="194" t="s">
        <v>449</v>
      </c>
      <c r="B158" s="194" t="s">
        <v>617</v>
      </c>
      <c r="C158" s="194" t="s">
        <v>560</v>
      </c>
      <c r="D158" s="195">
        <v>45363</v>
      </c>
      <c r="E158" s="195"/>
      <c r="F158" s="194" t="s">
        <v>618</v>
      </c>
      <c r="G158" s="194" t="s">
        <v>619</v>
      </c>
      <c r="H158" s="194" t="s">
        <v>620</v>
      </c>
      <c r="I158" s="196">
        <v>961.5</v>
      </c>
      <c r="J158" s="197">
        <v>3</v>
      </c>
      <c r="K158" s="87"/>
    </row>
    <row r="159" spans="1:11" x14ac:dyDescent="0.25">
      <c r="A159" s="194" t="s">
        <v>449</v>
      </c>
      <c r="B159" s="194" t="s">
        <v>621</v>
      </c>
      <c r="C159" s="194" t="s">
        <v>622</v>
      </c>
      <c r="D159" s="195">
        <v>45363</v>
      </c>
      <c r="E159" s="195"/>
      <c r="F159" s="194" t="s">
        <v>623</v>
      </c>
      <c r="G159" s="194" t="s">
        <v>624</v>
      </c>
      <c r="H159" s="194" t="s">
        <v>625</v>
      </c>
      <c r="I159" s="196">
        <v>2300</v>
      </c>
      <c r="J159" s="197">
        <v>3</v>
      </c>
      <c r="K159" s="87"/>
    </row>
    <row r="160" spans="1:11" ht="20.399999999999999" x14ac:dyDescent="0.25">
      <c r="A160" s="194" t="s">
        <v>449</v>
      </c>
      <c r="B160" s="194" t="s">
        <v>626</v>
      </c>
      <c r="C160" s="194" t="s">
        <v>627</v>
      </c>
      <c r="D160" s="195">
        <v>45369</v>
      </c>
      <c r="E160" s="195"/>
      <c r="F160" s="194" t="s">
        <v>628</v>
      </c>
      <c r="G160" s="194" t="s">
        <v>629</v>
      </c>
      <c r="H160" s="194" t="s">
        <v>630</v>
      </c>
      <c r="I160" s="196">
        <v>750</v>
      </c>
      <c r="J160" s="197">
        <v>5</v>
      </c>
      <c r="K160" s="87"/>
    </row>
    <row r="161" spans="1:11" x14ac:dyDescent="0.25">
      <c r="A161" s="194" t="s">
        <v>449</v>
      </c>
      <c r="B161" s="194" t="s">
        <v>631</v>
      </c>
      <c r="C161" s="194" t="s">
        <v>632</v>
      </c>
      <c r="D161" s="195">
        <v>45369</v>
      </c>
      <c r="E161" s="195"/>
      <c r="F161" s="194" t="s">
        <v>633</v>
      </c>
      <c r="G161" s="194" t="s">
        <v>634</v>
      </c>
      <c r="H161" s="194" t="s">
        <v>635</v>
      </c>
      <c r="I161" s="196">
        <v>2200</v>
      </c>
      <c r="J161" s="197">
        <v>3</v>
      </c>
      <c r="K161" s="87"/>
    </row>
    <row r="162" spans="1:11" ht="153" x14ac:dyDescent="0.25">
      <c r="A162" s="194" t="s">
        <v>449</v>
      </c>
      <c r="B162" s="194" t="s">
        <v>636</v>
      </c>
      <c r="C162" s="194" t="s">
        <v>636</v>
      </c>
      <c r="D162" s="195">
        <v>45365</v>
      </c>
      <c r="E162" s="195"/>
      <c r="F162" s="194" t="s">
        <v>637</v>
      </c>
      <c r="G162" s="194" t="s">
        <v>547</v>
      </c>
      <c r="H162" s="194" t="s">
        <v>548</v>
      </c>
      <c r="I162" s="196">
        <v>1100</v>
      </c>
      <c r="J162" s="197">
        <v>3</v>
      </c>
      <c r="K162" s="87"/>
    </row>
    <row r="163" spans="1:11" x14ac:dyDescent="0.25">
      <c r="A163" s="194" t="s">
        <v>449</v>
      </c>
      <c r="B163" s="194" t="s">
        <v>638</v>
      </c>
      <c r="C163" s="194" t="s">
        <v>639</v>
      </c>
      <c r="D163" s="195">
        <v>45365</v>
      </c>
      <c r="E163" s="195"/>
      <c r="F163" s="194" t="s">
        <v>623</v>
      </c>
      <c r="G163" s="194" t="s">
        <v>640</v>
      </c>
      <c r="H163" s="194" t="s">
        <v>641</v>
      </c>
      <c r="I163" s="196">
        <v>3400</v>
      </c>
      <c r="J163" s="197">
        <v>3</v>
      </c>
      <c r="K163" s="87"/>
    </row>
    <row r="164" spans="1:11" ht="20.399999999999999" x14ac:dyDescent="0.25">
      <c r="A164" s="194" t="s">
        <v>449</v>
      </c>
      <c r="B164" s="194" t="s">
        <v>642</v>
      </c>
      <c r="C164" s="194" t="s">
        <v>643</v>
      </c>
      <c r="D164" s="195">
        <v>45369</v>
      </c>
      <c r="E164" s="195"/>
      <c r="F164" s="194" t="s">
        <v>644</v>
      </c>
      <c r="G164" s="194" t="s">
        <v>645</v>
      </c>
      <c r="H164" s="194" t="s">
        <v>646</v>
      </c>
      <c r="I164" s="196">
        <v>1360</v>
      </c>
      <c r="J164" s="197">
        <v>3</v>
      </c>
      <c r="K164" s="87"/>
    </row>
    <row r="165" spans="1:11" ht="20.399999999999999" x14ac:dyDescent="0.25">
      <c r="A165" s="194" t="s">
        <v>449</v>
      </c>
      <c r="B165" s="194" t="s">
        <v>647</v>
      </c>
      <c r="C165" s="194" t="s">
        <v>648</v>
      </c>
      <c r="D165" s="195">
        <v>45369</v>
      </c>
      <c r="E165" s="195"/>
      <c r="F165" s="194" t="s">
        <v>649</v>
      </c>
      <c r="G165" s="194" t="s">
        <v>650</v>
      </c>
      <c r="H165" s="194" t="s">
        <v>651</v>
      </c>
      <c r="I165" s="196">
        <v>2100</v>
      </c>
      <c r="J165" s="197">
        <v>3</v>
      </c>
      <c r="K165" s="87"/>
    </row>
    <row r="166" spans="1:11" ht="20.399999999999999" x14ac:dyDescent="0.25">
      <c r="A166" s="194" t="s">
        <v>449</v>
      </c>
      <c r="B166" s="194" t="s">
        <v>652</v>
      </c>
      <c r="C166" s="194" t="s">
        <v>632</v>
      </c>
      <c r="D166" s="195">
        <v>45369</v>
      </c>
      <c r="E166" s="195"/>
      <c r="F166" s="194" t="s">
        <v>653</v>
      </c>
      <c r="G166" s="194" t="s">
        <v>654</v>
      </c>
      <c r="H166" s="194" t="s">
        <v>655</v>
      </c>
      <c r="I166" s="196">
        <v>1190</v>
      </c>
      <c r="J166" s="197">
        <v>3</v>
      </c>
      <c r="K166" s="87"/>
    </row>
    <row r="167" spans="1:11" ht="30.6" x14ac:dyDescent="0.25">
      <c r="A167" s="194" t="s">
        <v>449</v>
      </c>
      <c r="B167" s="194" t="s">
        <v>656</v>
      </c>
      <c r="C167" s="194" t="s">
        <v>657</v>
      </c>
      <c r="D167" s="195">
        <v>45401</v>
      </c>
      <c r="E167" s="195"/>
      <c r="F167" s="194" t="s">
        <v>658</v>
      </c>
      <c r="G167" s="194" t="s">
        <v>573</v>
      </c>
      <c r="H167" s="194" t="s">
        <v>574</v>
      </c>
      <c r="I167" s="196">
        <v>1244</v>
      </c>
      <c r="J167" s="197">
        <v>2</v>
      </c>
      <c r="K167" s="87"/>
    </row>
    <row r="168" spans="1:11" x14ac:dyDescent="0.25">
      <c r="A168" s="194" t="s">
        <v>449</v>
      </c>
      <c r="B168" s="194" t="s">
        <v>659</v>
      </c>
      <c r="C168" s="194" t="s">
        <v>660</v>
      </c>
      <c r="D168" s="195">
        <v>45401</v>
      </c>
      <c r="E168" s="195"/>
      <c r="F168" s="194" t="s">
        <v>661</v>
      </c>
      <c r="G168" s="194" t="s">
        <v>662</v>
      </c>
      <c r="H168" s="194" t="s">
        <v>663</v>
      </c>
      <c r="I168" s="196">
        <v>1583.33</v>
      </c>
      <c r="J168" s="197">
        <v>3</v>
      </c>
      <c r="K168" s="87"/>
    </row>
    <row r="169" spans="1:11" x14ac:dyDescent="0.25">
      <c r="A169" s="194" t="s">
        <v>449</v>
      </c>
      <c r="B169" s="194" t="s">
        <v>664</v>
      </c>
      <c r="C169" s="194" t="s">
        <v>665</v>
      </c>
      <c r="D169" s="195">
        <v>45401</v>
      </c>
      <c r="E169" s="195"/>
      <c r="F169" s="194" t="s">
        <v>666</v>
      </c>
      <c r="G169" s="194" t="s">
        <v>530</v>
      </c>
      <c r="H169" s="194" t="s">
        <v>667</v>
      </c>
      <c r="I169" s="196">
        <v>3000</v>
      </c>
      <c r="J169" s="197">
        <v>3</v>
      </c>
      <c r="K169" s="87"/>
    </row>
    <row r="170" spans="1:11" x14ac:dyDescent="0.25">
      <c r="A170" s="194" t="s">
        <v>449</v>
      </c>
      <c r="B170" s="194" t="s">
        <v>668</v>
      </c>
      <c r="C170" s="194" t="s">
        <v>525</v>
      </c>
      <c r="D170" s="195">
        <v>45401</v>
      </c>
      <c r="E170" s="195"/>
      <c r="F170" s="194" t="s">
        <v>669</v>
      </c>
      <c r="G170" s="194" t="s">
        <v>634</v>
      </c>
      <c r="H170" s="194" t="s">
        <v>635</v>
      </c>
      <c r="I170" s="196">
        <v>2200</v>
      </c>
      <c r="J170" s="197">
        <v>3</v>
      </c>
      <c r="K170" s="87"/>
    </row>
    <row r="171" spans="1:11" ht="20.399999999999999" x14ac:dyDescent="0.25">
      <c r="A171" s="194" t="s">
        <v>449</v>
      </c>
      <c r="B171" s="194" t="s">
        <v>670</v>
      </c>
      <c r="C171" s="194" t="s">
        <v>671</v>
      </c>
      <c r="D171" s="195">
        <v>45401</v>
      </c>
      <c r="E171" s="195"/>
      <c r="F171" s="194" t="s">
        <v>672</v>
      </c>
      <c r="G171" s="194" t="s">
        <v>650</v>
      </c>
      <c r="H171" s="194" t="s">
        <v>651</v>
      </c>
      <c r="I171" s="196">
        <v>2100</v>
      </c>
      <c r="J171" s="197">
        <v>3</v>
      </c>
      <c r="K171" s="87"/>
    </row>
    <row r="172" spans="1:11" ht="102" x14ac:dyDescent="0.25">
      <c r="A172" s="194" t="s">
        <v>449</v>
      </c>
      <c r="B172" s="194" t="s">
        <v>673</v>
      </c>
      <c r="C172" s="194" t="s">
        <v>674</v>
      </c>
      <c r="D172" s="195">
        <v>45406</v>
      </c>
      <c r="E172" s="195"/>
      <c r="F172" s="194" t="s">
        <v>675</v>
      </c>
      <c r="G172" s="194" t="s">
        <v>676</v>
      </c>
      <c r="H172" s="194" t="s">
        <v>677</v>
      </c>
      <c r="I172" s="196">
        <v>495</v>
      </c>
      <c r="J172" s="197">
        <v>3</v>
      </c>
      <c r="K172" s="87"/>
    </row>
    <row r="173" spans="1:11" ht="20.399999999999999" x14ac:dyDescent="0.25">
      <c r="A173" s="194" t="s">
        <v>449</v>
      </c>
      <c r="B173" s="194" t="s">
        <v>678</v>
      </c>
      <c r="C173" s="194" t="s">
        <v>679</v>
      </c>
      <c r="D173" s="195">
        <v>45406</v>
      </c>
      <c r="E173" s="195"/>
      <c r="F173" s="194" t="s">
        <v>680</v>
      </c>
      <c r="G173" s="194" t="s">
        <v>578</v>
      </c>
      <c r="H173" s="194" t="s">
        <v>579</v>
      </c>
      <c r="I173" s="196">
        <v>45</v>
      </c>
      <c r="J173" s="197">
        <v>4</v>
      </c>
      <c r="K173" s="87"/>
    </row>
    <row r="174" spans="1:11" ht="20.399999999999999" x14ac:dyDescent="0.25">
      <c r="A174" s="194" t="s">
        <v>449</v>
      </c>
      <c r="B174" s="194" t="s">
        <v>681</v>
      </c>
      <c r="C174" s="194" t="s">
        <v>581</v>
      </c>
      <c r="D174" s="195">
        <v>45408</v>
      </c>
      <c r="E174" s="195"/>
      <c r="F174" s="194" t="s">
        <v>682</v>
      </c>
      <c r="G174" s="194"/>
      <c r="H174" s="194" t="s">
        <v>583</v>
      </c>
      <c r="I174" s="196">
        <v>100</v>
      </c>
      <c r="J174" s="197">
        <v>2</v>
      </c>
      <c r="K174" s="87"/>
    </row>
    <row r="175" spans="1:11" ht="20.399999999999999" x14ac:dyDescent="0.25">
      <c r="A175" s="194" t="s">
        <v>449</v>
      </c>
      <c r="B175" s="194" t="s">
        <v>683</v>
      </c>
      <c r="C175" s="194" t="s">
        <v>585</v>
      </c>
      <c r="D175" s="195">
        <v>45408</v>
      </c>
      <c r="E175" s="195"/>
      <c r="F175" s="194" t="s">
        <v>682</v>
      </c>
      <c r="G175" s="194"/>
      <c r="H175" s="194" t="s">
        <v>586</v>
      </c>
      <c r="I175" s="196">
        <v>150</v>
      </c>
      <c r="J175" s="197">
        <v>2</v>
      </c>
      <c r="K175" s="87"/>
    </row>
    <row r="176" spans="1:11" ht="30.6" x14ac:dyDescent="0.25">
      <c r="A176" s="194" t="s">
        <v>449</v>
      </c>
      <c r="B176" s="194" t="s">
        <v>684</v>
      </c>
      <c r="C176" s="194" t="s">
        <v>520</v>
      </c>
      <c r="D176" s="195" t="s">
        <v>685</v>
      </c>
      <c r="E176" s="195">
        <v>45411</v>
      </c>
      <c r="F176" s="194" t="s">
        <v>686</v>
      </c>
      <c r="G176" s="194" t="s">
        <v>687</v>
      </c>
      <c r="H176" s="194" t="s">
        <v>688</v>
      </c>
      <c r="I176" s="196">
        <v>7200</v>
      </c>
      <c r="J176" s="197">
        <v>2</v>
      </c>
      <c r="K176" s="87"/>
    </row>
    <row r="177" spans="1:11" ht="20.399999999999999" x14ac:dyDescent="0.25">
      <c r="A177" s="194" t="s">
        <v>449</v>
      </c>
      <c r="B177" s="194" t="s">
        <v>689</v>
      </c>
      <c r="C177" s="194" t="s">
        <v>690</v>
      </c>
      <c r="D177" s="195">
        <v>45419</v>
      </c>
      <c r="E177" s="195"/>
      <c r="F177" s="194" t="s">
        <v>691</v>
      </c>
      <c r="G177" s="194" t="s">
        <v>590</v>
      </c>
      <c r="H177" s="194" t="s">
        <v>454</v>
      </c>
      <c r="I177" s="196">
        <v>1840</v>
      </c>
      <c r="J177" s="197">
        <v>4</v>
      </c>
      <c r="K177" s="87"/>
    </row>
    <row r="178" spans="1:11" ht="20.399999999999999" x14ac:dyDescent="0.25">
      <c r="A178" s="194" t="s">
        <v>449</v>
      </c>
      <c r="B178" s="194" t="s">
        <v>692</v>
      </c>
      <c r="C178" s="194" t="s">
        <v>693</v>
      </c>
      <c r="D178" s="195">
        <v>45420</v>
      </c>
      <c r="E178" s="195"/>
      <c r="F178" s="194" t="s">
        <v>691</v>
      </c>
      <c r="G178" s="194" t="s">
        <v>694</v>
      </c>
      <c r="H178" s="194" t="s">
        <v>695</v>
      </c>
      <c r="I178" s="196">
        <v>1850</v>
      </c>
      <c r="J178" s="197">
        <v>4</v>
      </c>
      <c r="K178" s="87"/>
    </row>
    <row r="179" spans="1:11" ht="20.399999999999999" x14ac:dyDescent="0.25">
      <c r="A179" s="194" t="s">
        <v>449</v>
      </c>
      <c r="B179" s="194" t="s">
        <v>696</v>
      </c>
      <c r="C179" s="194" t="s">
        <v>696</v>
      </c>
      <c r="D179" s="195">
        <v>45421</v>
      </c>
      <c r="E179" s="195"/>
      <c r="F179" s="194" t="s">
        <v>697</v>
      </c>
      <c r="G179" s="194"/>
      <c r="H179" s="194" t="s">
        <v>463</v>
      </c>
      <c r="I179" s="196">
        <v>392.82</v>
      </c>
      <c r="J179" s="197">
        <v>3</v>
      </c>
      <c r="K179" s="87"/>
    </row>
    <row r="180" spans="1:11" ht="20.399999999999999" x14ac:dyDescent="0.25">
      <c r="A180" s="194" t="s">
        <v>449</v>
      </c>
      <c r="B180" s="194" t="s">
        <v>696</v>
      </c>
      <c r="C180" s="194" t="s">
        <v>696</v>
      </c>
      <c r="D180" s="195">
        <v>45421</v>
      </c>
      <c r="E180" s="195"/>
      <c r="F180" s="194" t="s">
        <v>697</v>
      </c>
      <c r="G180" s="194"/>
      <c r="H180" s="194" t="s">
        <v>464</v>
      </c>
      <c r="I180" s="196">
        <v>24.95</v>
      </c>
      <c r="J180" s="197">
        <v>3</v>
      </c>
      <c r="K180" s="87"/>
    </row>
    <row r="181" spans="1:11" ht="20.399999999999999" x14ac:dyDescent="0.25">
      <c r="A181" s="194" t="s">
        <v>449</v>
      </c>
      <c r="B181" s="194" t="s">
        <v>696</v>
      </c>
      <c r="C181" s="194" t="s">
        <v>696</v>
      </c>
      <c r="D181" s="195">
        <v>45421</v>
      </c>
      <c r="E181" s="195"/>
      <c r="F181" s="194" t="s">
        <v>698</v>
      </c>
      <c r="G181" s="194"/>
      <c r="H181" s="194" t="s">
        <v>458</v>
      </c>
      <c r="I181" s="196">
        <v>515.05999999999995</v>
      </c>
      <c r="J181" s="197">
        <v>3</v>
      </c>
      <c r="K181" s="87"/>
    </row>
    <row r="182" spans="1:11" ht="20.399999999999999" x14ac:dyDescent="0.25">
      <c r="A182" s="194" t="s">
        <v>449</v>
      </c>
      <c r="B182" s="194" t="s">
        <v>696</v>
      </c>
      <c r="C182" s="194" t="s">
        <v>696</v>
      </c>
      <c r="D182" s="195">
        <v>45421</v>
      </c>
      <c r="E182" s="195"/>
      <c r="F182" s="194" t="s">
        <v>698</v>
      </c>
      <c r="G182" s="194"/>
      <c r="H182" s="194" t="s">
        <v>459</v>
      </c>
      <c r="I182" s="196">
        <v>246.5</v>
      </c>
      <c r="J182" s="197">
        <v>3</v>
      </c>
      <c r="K182" s="87"/>
    </row>
    <row r="183" spans="1:11" ht="20.399999999999999" x14ac:dyDescent="0.25">
      <c r="A183" s="194" t="s">
        <v>449</v>
      </c>
      <c r="B183" s="194" t="s">
        <v>696</v>
      </c>
      <c r="C183" s="194" t="s">
        <v>696</v>
      </c>
      <c r="D183" s="195">
        <v>45421</v>
      </c>
      <c r="E183" s="195"/>
      <c r="F183" s="194" t="s">
        <v>698</v>
      </c>
      <c r="G183" s="194"/>
      <c r="H183" s="194" t="s">
        <v>460</v>
      </c>
      <c r="I183" s="196">
        <v>386</v>
      </c>
      <c r="J183" s="197">
        <v>3</v>
      </c>
      <c r="K183" s="87"/>
    </row>
    <row r="184" spans="1:11" ht="30.6" x14ac:dyDescent="0.25">
      <c r="A184" s="194" t="s">
        <v>449</v>
      </c>
      <c r="B184" s="194" t="s">
        <v>696</v>
      </c>
      <c r="C184" s="194" t="s">
        <v>696</v>
      </c>
      <c r="D184" s="195">
        <v>45421</v>
      </c>
      <c r="E184" s="195"/>
      <c r="F184" s="194" t="s">
        <v>699</v>
      </c>
      <c r="G184" s="194"/>
      <c r="H184" s="194" t="s">
        <v>700</v>
      </c>
      <c r="I184" s="196">
        <v>6513.73</v>
      </c>
      <c r="J184" s="197">
        <v>4</v>
      </c>
      <c r="K184" s="87"/>
    </row>
    <row r="185" spans="1:11" ht="30.6" x14ac:dyDescent="0.25">
      <c r="A185" s="194" t="s">
        <v>449</v>
      </c>
      <c r="B185" s="194" t="s">
        <v>696</v>
      </c>
      <c r="C185" s="194" t="s">
        <v>696</v>
      </c>
      <c r="D185" s="195">
        <v>45421</v>
      </c>
      <c r="E185" s="195"/>
      <c r="F185" s="194" t="s">
        <v>701</v>
      </c>
      <c r="G185" s="194"/>
      <c r="H185" s="194" t="s">
        <v>702</v>
      </c>
      <c r="I185" s="196">
        <v>4127.4799999999996</v>
      </c>
      <c r="J185" s="197">
        <v>4</v>
      </c>
      <c r="K185" s="87"/>
    </row>
    <row r="186" spans="1:11" ht="51" x14ac:dyDescent="0.25">
      <c r="A186" s="194" t="s">
        <v>449</v>
      </c>
      <c r="B186" s="194" t="s">
        <v>703</v>
      </c>
      <c r="C186" s="194" t="s">
        <v>704</v>
      </c>
      <c r="D186" s="195">
        <v>45421</v>
      </c>
      <c r="E186" s="195"/>
      <c r="F186" s="194" t="s">
        <v>705</v>
      </c>
      <c r="G186" s="194" t="s">
        <v>706</v>
      </c>
      <c r="H186" s="194" t="s">
        <v>612</v>
      </c>
      <c r="I186" s="196">
        <v>1900</v>
      </c>
      <c r="J186" s="197">
        <v>4</v>
      </c>
      <c r="K186" s="87"/>
    </row>
    <row r="187" spans="1:11" ht="20.399999999999999" x14ac:dyDescent="0.25">
      <c r="A187" s="194" t="s">
        <v>449</v>
      </c>
      <c r="B187" s="194" t="s">
        <v>707</v>
      </c>
      <c r="C187" s="194" t="s">
        <v>708</v>
      </c>
      <c r="D187" s="195">
        <v>45421</v>
      </c>
      <c r="E187" s="195"/>
      <c r="F187" s="194" t="s">
        <v>709</v>
      </c>
      <c r="G187" s="194" t="s">
        <v>468</v>
      </c>
      <c r="H187" s="194" t="s">
        <v>616</v>
      </c>
      <c r="I187" s="196">
        <v>1100</v>
      </c>
      <c r="J187" s="197">
        <v>4</v>
      </c>
      <c r="K187" s="87"/>
    </row>
    <row r="188" spans="1:11" ht="20.399999999999999" x14ac:dyDescent="0.25">
      <c r="A188" s="194" t="s">
        <v>449</v>
      </c>
      <c r="B188" s="194" t="s">
        <v>710</v>
      </c>
      <c r="C188" s="194" t="s">
        <v>711</v>
      </c>
      <c r="D188" s="195">
        <v>45422</v>
      </c>
      <c r="E188" s="195"/>
      <c r="F188" s="194" t="s">
        <v>712</v>
      </c>
      <c r="G188" s="194" t="s">
        <v>650</v>
      </c>
      <c r="H188" s="194" t="s">
        <v>651</v>
      </c>
      <c r="I188" s="196">
        <v>2100</v>
      </c>
      <c r="J188" s="197">
        <v>3</v>
      </c>
      <c r="K188" s="87"/>
    </row>
    <row r="189" spans="1:11" x14ac:dyDescent="0.25">
      <c r="A189" s="194" t="s">
        <v>449</v>
      </c>
      <c r="B189" s="194" t="s">
        <v>713</v>
      </c>
      <c r="C189" s="194" t="s">
        <v>713</v>
      </c>
      <c r="D189" s="195">
        <v>45426</v>
      </c>
      <c r="E189" s="195"/>
      <c r="F189" s="194" t="s">
        <v>714</v>
      </c>
      <c r="G189" s="194" t="s">
        <v>715</v>
      </c>
      <c r="H189" s="194" t="s">
        <v>716</v>
      </c>
      <c r="I189" s="196">
        <v>2596.58</v>
      </c>
      <c r="J189" s="197">
        <v>3</v>
      </c>
      <c r="K189" s="87"/>
    </row>
    <row r="190" spans="1:11" ht="20.399999999999999" x14ac:dyDescent="0.25">
      <c r="A190" s="194" t="s">
        <v>449</v>
      </c>
      <c r="B190" s="194" t="s">
        <v>717</v>
      </c>
      <c r="C190" s="194" t="s">
        <v>718</v>
      </c>
      <c r="D190" s="195">
        <v>45439</v>
      </c>
      <c r="E190" s="195"/>
      <c r="F190" s="194" t="s">
        <v>719</v>
      </c>
      <c r="G190" s="194" t="s">
        <v>720</v>
      </c>
      <c r="H190" s="194" t="s">
        <v>721</v>
      </c>
      <c r="I190" s="196">
        <v>1000</v>
      </c>
      <c r="J190" s="197">
        <v>3</v>
      </c>
      <c r="K190" s="87"/>
    </row>
    <row r="191" spans="1:11" x14ac:dyDescent="0.25">
      <c r="A191" s="194" t="s">
        <v>449</v>
      </c>
      <c r="B191" s="194" t="s">
        <v>722</v>
      </c>
      <c r="C191" s="194" t="s">
        <v>723</v>
      </c>
      <c r="D191" s="195">
        <v>45439</v>
      </c>
      <c r="E191" s="195"/>
      <c r="F191" s="194" t="s">
        <v>724</v>
      </c>
      <c r="G191" s="194" t="s">
        <v>720</v>
      </c>
      <c r="H191" s="194" t="s">
        <v>721</v>
      </c>
      <c r="I191" s="196">
        <v>1000</v>
      </c>
      <c r="J191" s="197">
        <v>3</v>
      </c>
      <c r="K191" s="87"/>
    </row>
    <row r="192" spans="1:11" ht="20.399999999999999" x14ac:dyDescent="0.25">
      <c r="A192" s="194" t="s">
        <v>449</v>
      </c>
      <c r="B192" s="194" t="s">
        <v>725</v>
      </c>
      <c r="C192" s="194" t="s">
        <v>726</v>
      </c>
      <c r="D192" s="195">
        <v>45439</v>
      </c>
      <c r="E192" s="195"/>
      <c r="F192" s="194" t="s">
        <v>727</v>
      </c>
      <c r="G192" s="194" t="s">
        <v>578</v>
      </c>
      <c r="H192" s="194" t="s">
        <v>579</v>
      </c>
      <c r="I192" s="196">
        <v>45</v>
      </c>
      <c r="J192" s="197">
        <v>4</v>
      </c>
      <c r="K192" s="87"/>
    </row>
    <row r="193" spans="1:11" ht="20.399999999999999" x14ac:dyDescent="0.25">
      <c r="A193" s="194" t="s">
        <v>449</v>
      </c>
      <c r="B193" s="194" t="s">
        <v>728</v>
      </c>
      <c r="C193" s="194" t="s">
        <v>581</v>
      </c>
      <c r="D193" s="195">
        <v>45443</v>
      </c>
      <c r="E193" s="195"/>
      <c r="F193" s="194" t="s">
        <v>729</v>
      </c>
      <c r="G193" s="194"/>
      <c r="H193" s="194" t="s">
        <v>583</v>
      </c>
      <c r="I193" s="196">
        <v>100</v>
      </c>
      <c r="J193" s="197">
        <v>2</v>
      </c>
      <c r="K193" s="87"/>
    </row>
    <row r="194" spans="1:11" ht="20.399999999999999" x14ac:dyDescent="0.25">
      <c r="A194" s="194" t="s">
        <v>449</v>
      </c>
      <c r="B194" s="194" t="s">
        <v>730</v>
      </c>
      <c r="C194" s="194" t="s">
        <v>731</v>
      </c>
      <c r="D194" s="195">
        <v>45470</v>
      </c>
      <c r="E194" s="195"/>
      <c r="F194" s="194" t="s">
        <v>732</v>
      </c>
      <c r="G194" s="194" t="s">
        <v>733</v>
      </c>
      <c r="H194" s="194" t="s">
        <v>734</v>
      </c>
      <c r="I194" s="196">
        <v>300</v>
      </c>
      <c r="J194" s="197">
        <v>5</v>
      </c>
      <c r="K194" s="87"/>
    </row>
    <row r="195" spans="1:11" ht="20.399999999999999" x14ac:dyDescent="0.25">
      <c r="A195" s="194" t="s">
        <v>449</v>
      </c>
      <c r="B195" s="194" t="s">
        <v>735</v>
      </c>
      <c r="C195" s="194" t="s">
        <v>735</v>
      </c>
      <c r="D195" s="195">
        <v>45450</v>
      </c>
      <c r="E195" s="195"/>
      <c r="F195" s="194" t="s">
        <v>736</v>
      </c>
      <c r="G195" s="194"/>
      <c r="H195" s="194" t="s">
        <v>737</v>
      </c>
      <c r="I195" s="196">
        <v>293</v>
      </c>
      <c r="J195" s="197">
        <v>3</v>
      </c>
      <c r="K195" s="87"/>
    </row>
    <row r="196" spans="1:11" ht="20.399999999999999" x14ac:dyDescent="0.25">
      <c r="A196" s="194" t="s">
        <v>449</v>
      </c>
      <c r="B196" s="194" t="s">
        <v>735</v>
      </c>
      <c r="C196" s="194" t="s">
        <v>735</v>
      </c>
      <c r="D196" s="195">
        <v>45450</v>
      </c>
      <c r="E196" s="195"/>
      <c r="F196" s="194" t="s">
        <v>736</v>
      </c>
      <c r="G196" s="194"/>
      <c r="H196" s="194" t="s">
        <v>458</v>
      </c>
      <c r="I196" s="196">
        <v>515.05999999999995</v>
      </c>
      <c r="J196" s="197">
        <v>3</v>
      </c>
      <c r="K196" s="87"/>
    </row>
    <row r="197" spans="1:11" ht="20.399999999999999" x14ac:dyDescent="0.25">
      <c r="A197" s="194" t="s">
        <v>449</v>
      </c>
      <c r="B197" s="194" t="s">
        <v>735</v>
      </c>
      <c r="C197" s="194" t="s">
        <v>735</v>
      </c>
      <c r="D197" s="195">
        <v>45450</v>
      </c>
      <c r="E197" s="195"/>
      <c r="F197" s="194" t="s">
        <v>738</v>
      </c>
      <c r="G197" s="194"/>
      <c r="H197" s="194" t="s">
        <v>464</v>
      </c>
      <c r="I197" s="196">
        <v>24.95</v>
      </c>
      <c r="J197" s="197">
        <v>3</v>
      </c>
      <c r="K197" s="87"/>
    </row>
    <row r="198" spans="1:11" ht="20.399999999999999" x14ac:dyDescent="0.25">
      <c r="A198" s="194" t="s">
        <v>449</v>
      </c>
      <c r="B198" s="194" t="s">
        <v>735</v>
      </c>
      <c r="C198" s="194" t="s">
        <v>735</v>
      </c>
      <c r="D198" s="195">
        <v>45450</v>
      </c>
      <c r="E198" s="195"/>
      <c r="F198" s="194" t="s">
        <v>736</v>
      </c>
      <c r="G198" s="194"/>
      <c r="H198" s="194" t="s">
        <v>459</v>
      </c>
      <c r="I198" s="196">
        <v>246.5</v>
      </c>
      <c r="J198" s="197">
        <v>3</v>
      </c>
      <c r="K198" s="87"/>
    </row>
    <row r="199" spans="1:11" ht="20.399999999999999" x14ac:dyDescent="0.25">
      <c r="A199" s="194" t="s">
        <v>449</v>
      </c>
      <c r="B199" s="194" t="s">
        <v>735</v>
      </c>
      <c r="C199" s="194" t="s">
        <v>735</v>
      </c>
      <c r="D199" s="195">
        <v>45450</v>
      </c>
      <c r="E199" s="195"/>
      <c r="F199" s="194" t="s">
        <v>736</v>
      </c>
      <c r="G199" s="194"/>
      <c r="H199" s="194" t="s">
        <v>460</v>
      </c>
      <c r="I199" s="196">
        <v>386</v>
      </c>
      <c r="J199" s="197">
        <v>3</v>
      </c>
      <c r="K199" s="87"/>
    </row>
    <row r="200" spans="1:11" ht="30.6" x14ac:dyDescent="0.25">
      <c r="A200" s="194" t="s">
        <v>449</v>
      </c>
      <c r="B200" s="194" t="s">
        <v>735</v>
      </c>
      <c r="C200" s="194" t="s">
        <v>735</v>
      </c>
      <c r="D200" s="195">
        <v>45450</v>
      </c>
      <c r="E200" s="195"/>
      <c r="F200" s="194" t="s">
        <v>739</v>
      </c>
      <c r="G200" s="194"/>
      <c r="H200" s="194" t="s">
        <v>740</v>
      </c>
      <c r="I200" s="196">
        <v>6454.5</v>
      </c>
      <c r="J200" s="197">
        <v>4</v>
      </c>
      <c r="K200" s="87"/>
    </row>
    <row r="201" spans="1:11" x14ac:dyDescent="0.25">
      <c r="A201" s="194" t="s">
        <v>449</v>
      </c>
      <c r="B201" s="194" t="s">
        <v>735</v>
      </c>
      <c r="C201" s="194" t="s">
        <v>735</v>
      </c>
      <c r="D201" s="195">
        <v>45450</v>
      </c>
      <c r="E201" s="195"/>
      <c r="F201" s="194" t="s">
        <v>741</v>
      </c>
      <c r="G201" s="194"/>
      <c r="H201" s="194" t="s">
        <v>702</v>
      </c>
      <c r="I201" s="196">
        <v>3896</v>
      </c>
      <c r="J201" s="197">
        <v>4</v>
      </c>
      <c r="K201" s="87"/>
    </row>
    <row r="202" spans="1:11" ht="20.399999999999999" x14ac:dyDescent="0.25">
      <c r="A202" s="194" t="s">
        <v>449</v>
      </c>
      <c r="B202" s="194" t="s">
        <v>742</v>
      </c>
      <c r="C202" s="194" t="s">
        <v>743</v>
      </c>
      <c r="D202" s="195">
        <v>45450</v>
      </c>
      <c r="E202" s="195"/>
      <c r="F202" s="194" t="s">
        <v>744</v>
      </c>
      <c r="G202" s="194" t="s">
        <v>453</v>
      </c>
      <c r="H202" s="194" t="s">
        <v>454</v>
      </c>
      <c r="I202" s="196">
        <v>1840</v>
      </c>
      <c r="J202" s="197">
        <v>4</v>
      </c>
      <c r="K202" s="87"/>
    </row>
    <row r="203" spans="1:11" ht="20.399999999999999" x14ac:dyDescent="0.25">
      <c r="A203" s="194" t="s">
        <v>449</v>
      </c>
      <c r="B203" s="194" t="s">
        <v>745</v>
      </c>
      <c r="C203" s="194" t="s">
        <v>746</v>
      </c>
      <c r="D203" s="195">
        <v>45450</v>
      </c>
      <c r="E203" s="195"/>
      <c r="F203" s="194" t="s">
        <v>744</v>
      </c>
      <c r="G203" s="194" t="s">
        <v>694</v>
      </c>
      <c r="H203" s="194" t="s">
        <v>695</v>
      </c>
      <c r="I203" s="196">
        <v>1850</v>
      </c>
      <c r="J203" s="197">
        <v>4</v>
      </c>
      <c r="K203" s="87"/>
    </row>
    <row r="204" spans="1:11" ht="20.399999999999999" x14ac:dyDescent="0.25">
      <c r="A204" s="194" t="s">
        <v>449</v>
      </c>
      <c r="B204" s="194" t="s">
        <v>747</v>
      </c>
      <c r="C204" s="194" t="s">
        <v>748</v>
      </c>
      <c r="D204" s="195" t="s">
        <v>749</v>
      </c>
      <c r="E204" s="195">
        <v>45455</v>
      </c>
      <c r="F204" s="194" t="s">
        <v>750</v>
      </c>
      <c r="G204" s="194" t="s">
        <v>751</v>
      </c>
      <c r="H204" s="194" t="s">
        <v>752</v>
      </c>
      <c r="I204" s="196">
        <v>7256</v>
      </c>
      <c r="J204" s="197">
        <v>2</v>
      </c>
      <c r="K204" s="87"/>
    </row>
    <row r="205" spans="1:11" x14ac:dyDescent="0.25">
      <c r="A205" s="194" t="s">
        <v>449</v>
      </c>
      <c r="B205" s="194" t="s">
        <v>753</v>
      </c>
      <c r="C205" s="194" t="s">
        <v>754</v>
      </c>
      <c r="D205" s="195">
        <v>45455</v>
      </c>
      <c r="E205" s="195"/>
      <c r="F205" s="194" t="s">
        <v>755</v>
      </c>
      <c r="G205" s="194" t="s">
        <v>468</v>
      </c>
      <c r="H205" s="194" t="s">
        <v>756</v>
      </c>
      <c r="I205" s="196">
        <v>715</v>
      </c>
      <c r="J205" s="197">
        <v>4</v>
      </c>
      <c r="K205" s="87"/>
    </row>
    <row r="206" spans="1:11" ht="20.399999999999999" x14ac:dyDescent="0.25">
      <c r="A206" s="194" t="s">
        <v>449</v>
      </c>
      <c r="B206" s="194" t="s">
        <v>757</v>
      </c>
      <c r="C206" s="194" t="s">
        <v>758</v>
      </c>
      <c r="D206" s="195" t="s">
        <v>759</v>
      </c>
      <c r="E206" s="195">
        <v>45455</v>
      </c>
      <c r="F206" s="194" t="s">
        <v>760</v>
      </c>
      <c r="G206" s="194" t="s">
        <v>761</v>
      </c>
      <c r="H206" s="194" t="s">
        <v>762</v>
      </c>
      <c r="I206" s="196">
        <v>6802</v>
      </c>
      <c r="J206" s="197">
        <v>2</v>
      </c>
      <c r="K206" s="87"/>
    </row>
    <row r="207" spans="1:11" ht="51" x14ac:dyDescent="0.25">
      <c r="A207" s="194" t="s">
        <v>449</v>
      </c>
      <c r="B207" s="194" t="s">
        <v>763</v>
      </c>
      <c r="C207" s="194" t="s">
        <v>764</v>
      </c>
      <c r="D207" s="195">
        <v>45457</v>
      </c>
      <c r="E207" s="195"/>
      <c r="F207" s="194" t="s">
        <v>765</v>
      </c>
      <c r="G207" s="194" t="s">
        <v>496</v>
      </c>
      <c r="H207" s="194" t="s">
        <v>612</v>
      </c>
      <c r="I207" s="196">
        <v>2050</v>
      </c>
      <c r="J207" s="197">
        <v>4</v>
      </c>
      <c r="K207" s="87"/>
    </row>
    <row r="208" spans="1:11" ht="20.399999999999999" x14ac:dyDescent="0.25">
      <c r="A208" s="194" t="s">
        <v>449</v>
      </c>
      <c r="B208" s="194" t="s">
        <v>766</v>
      </c>
      <c r="C208" s="194" t="s">
        <v>533</v>
      </c>
      <c r="D208" s="195" t="s">
        <v>767</v>
      </c>
      <c r="E208" s="195">
        <v>45457</v>
      </c>
      <c r="F208" s="194" t="s">
        <v>768</v>
      </c>
      <c r="G208" s="194" t="s">
        <v>769</v>
      </c>
      <c r="H208" s="194" t="s">
        <v>770</v>
      </c>
      <c r="I208" s="196">
        <v>2903.34</v>
      </c>
      <c r="J208" s="197">
        <v>2</v>
      </c>
      <c r="K208" s="87"/>
    </row>
    <row r="209" spans="1:11" ht="20.399999999999999" x14ac:dyDescent="0.25">
      <c r="A209" s="194" t="s">
        <v>449</v>
      </c>
      <c r="B209" s="194" t="s">
        <v>771</v>
      </c>
      <c r="C209" s="194" t="s">
        <v>772</v>
      </c>
      <c r="D209" s="195">
        <v>45461</v>
      </c>
      <c r="E209" s="195"/>
      <c r="F209" s="194" t="s">
        <v>773</v>
      </c>
      <c r="G209" s="194" t="s">
        <v>650</v>
      </c>
      <c r="H209" s="194" t="s">
        <v>651</v>
      </c>
      <c r="I209" s="196">
        <v>2100</v>
      </c>
      <c r="J209" s="197">
        <v>3</v>
      </c>
      <c r="K209" s="87"/>
    </row>
    <row r="210" spans="1:11" ht="102" x14ac:dyDescent="0.25">
      <c r="A210" s="194" t="s">
        <v>449</v>
      </c>
      <c r="B210" s="194" t="s">
        <v>774</v>
      </c>
      <c r="C210" s="194" t="s">
        <v>775</v>
      </c>
      <c r="D210" s="195">
        <v>45461</v>
      </c>
      <c r="E210" s="195"/>
      <c r="F210" s="194" t="s">
        <v>776</v>
      </c>
      <c r="G210" s="194" t="s">
        <v>777</v>
      </c>
      <c r="H210" s="194" t="s">
        <v>778</v>
      </c>
      <c r="I210" s="196">
        <v>319.91000000000003</v>
      </c>
      <c r="J210" s="197">
        <v>3</v>
      </c>
      <c r="K210" s="87"/>
    </row>
    <row r="211" spans="1:11" ht="112.2" x14ac:dyDescent="0.25">
      <c r="A211" s="194" t="s">
        <v>449</v>
      </c>
      <c r="B211" s="194" t="s">
        <v>779</v>
      </c>
      <c r="C211" s="194" t="s">
        <v>780</v>
      </c>
      <c r="D211" s="195">
        <v>45422</v>
      </c>
      <c r="E211" s="195"/>
      <c r="F211" s="194" t="s">
        <v>781</v>
      </c>
      <c r="G211" s="194" t="s">
        <v>782</v>
      </c>
      <c r="H211" s="194" t="s">
        <v>783</v>
      </c>
      <c r="I211" s="196">
        <v>280</v>
      </c>
      <c r="J211" s="197">
        <v>3</v>
      </c>
      <c r="K211" s="87"/>
    </row>
    <row r="212" spans="1:11" ht="102" x14ac:dyDescent="0.25">
      <c r="A212" s="194" t="s">
        <v>449</v>
      </c>
      <c r="B212" s="194" t="s">
        <v>784</v>
      </c>
      <c r="C212" s="194" t="s">
        <v>785</v>
      </c>
      <c r="D212" s="195">
        <v>45461</v>
      </c>
      <c r="E212" s="195"/>
      <c r="F212" s="194" t="s">
        <v>786</v>
      </c>
      <c r="G212" s="194" t="s">
        <v>787</v>
      </c>
      <c r="H212" s="194" t="s">
        <v>788</v>
      </c>
      <c r="I212" s="196">
        <v>910</v>
      </c>
      <c r="J212" s="197">
        <v>3</v>
      </c>
      <c r="K212" s="87"/>
    </row>
    <row r="213" spans="1:11" x14ac:dyDescent="0.25">
      <c r="A213" s="194" t="s">
        <v>449</v>
      </c>
      <c r="B213" s="194" t="s">
        <v>789</v>
      </c>
      <c r="C213" s="194" t="s">
        <v>790</v>
      </c>
      <c r="D213" s="195" t="s">
        <v>759</v>
      </c>
      <c r="E213" s="195">
        <v>45462</v>
      </c>
      <c r="F213" s="194" t="s">
        <v>791</v>
      </c>
      <c r="G213" s="194" t="s">
        <v>792</v>
      </c>
      <c r="H213" s="194" t="s">
        <v>793</v>
      </c>
      <c r="I213" s="196">
        <v>2093.02</v>
      </c>
      <c r="J213" s="197">
        <v>5</v>
      </c>
      <c r="K213" s="87"/>
    </row>
    <row r="214" spans="1:11" x14ac:dyDescent="0.25">
      <c r="A214" s="194" t="s">
        <v>449</v>
      </c>
      <c r="B214" s="194" t="s">
        <v>794</v>
      </c>
      <c r="C214" s="194" t="s">
        <v>795</v>
      </c>
      <c r="D214" s="195">
        <v>45462</v>
      </c>
      <c r="E214" s="195"/>
      <c r="F214" s="194" t="s">
        <v>796</v>
      </c>
      <c r="G214" s="194" t="s">
        <v>797</v>
      </c>
      <c r="H214" s="194" t="s">
        <v>798</v>
      </c>
      <c r="I214" s="196">
        <v>1800</v>
      </c>
      <c r="J214" s="197">
        <v>3</v>
      </c>
      <c r="K214" s="87"/>
    </row>
    <row r="215" spans="1:11" ht="20.399999999999999" x14ac:dyDescent="0.25">
      <c r="A215" s="194" t="s">
        <v>449</v>
      </c>
      <c r="B215" s="194" t="s">
        <v>799</v>
      </c>
      <c r="C215" s="194" t="s">
        <v>800</v>
      </c>
      <c r="D215" s="195">
        <v>45387</v>
      </c>
      <c r="E215" s="195"/>
      <c r="F215" s="194" t="s">
        <v>801</v>
      </c>
      <c r="G215" s="194" t="s">
        <v>453</v>
      </c>
      <c r="H215" s="194" t="s">
        <v>454</v>
      </c>
      <c r="I215" s="196">
        <v>1840</v>
      </c>
      <c r="J215" s="197">
        <v>4</v>
      </c>
      <c r="K215" s="87"/>
    </row>
    <row r="216" spans="1:11" x14ac:dyDescent="0.25">
      <c r="A216" s="194" t="s">
        <v>449</v>
      </c>
      <c r="B216" s="194" t="s">
        <v>802</v>
      </c>
      <c r="C216" s="194" t="s">
        <v>803</v>
      </c>
      <c r="D216" s="195">
        <v>45397</v>
      </c>
      <c r="E216" s="195"/>
      <c r="F216" s="194" t="s">
        <v>804</v>
      </c>
      <c r="G216" s="194" t="s">
        <v>468</v>
      </c>
      <c r="H216" s="194" t="s">
        <v>756</v>
      </c>
      <c r="I216" s="196">
        <v>1100</v>
      </c>
      <c r="J216" s="197">
        <v>4</v>
      </c>
      <c r="K216" s="87"/>
    </row>
    <row r="217" spans="1:11" ht="20.399999999999999" x14ac:dyDescent="0.25">
      <c r="A217" s="194" t="s">
        <v>449</v>
      </c>
      <c r="B217" s="194" t="s">
        <v>805</v>
      </c>
      <c r="C217" s="194" t="s">
        <v>806</v>
      </c>
      <c r="D217" s="195">
        <v>45397</v>
      </c>
      <c r="E217" s="195"/>
      <c r="F217" s="194" t="s">
        <v>801</v>
      </c>
      <c r="G217" s="194" t="s">
        <v>694</v>
      </c>
      <c r="H217" s="194" t="s">
        <v>695</v>
      </c>
      <c r="I217" s="196">
        <v>1850</v>
      </c>
      <c r="J217" s="197">
        <v>4</v>
      </c>
      <c r="K217" s="87"/>
    </row>
    <row r="218" spans="1:11" ht="51" x14ac:dyDescent="0.25">
      <c r="A218" s="194" t="s">
        <v>449</v>
      </c>
      <c r="B218" s="194" t="s">
        <v>807</v>
      </c>
      <c r="C218" s="194" t="s">
        <v>808</v>
      </c>
      <c r="D218" s="195">
        <v>45397</v>
      </c>
      <c r="E218" s="195"/>
      <c r="F218" s="194" t="s">
        <v>809</v>
      </c>
      <c r="G218" s="194" t="s">
        <v>496</v>
      </c>
      <c r="H218" s="194" t="s">
        <v>612</v>
      </c>
      <c r="I218" s="196">
        <v>1900</v>
      </c>
      <c r="J218" s="197">
        <v>4</v>
      </c>
      <c r="K218" s="87"/>
    </row>
    <row r="219" spans="1:11" x14ac:dyDescent="0.25">
      <c r="A219" s="194" t="s">
        <v>449</v>
      </c>
      <c r="B219" s="194" t="s">
        <v>810</v>
      </c>
      <c r="C219" s="194" t="s">
        <v>811</v>
      </c>
      <c r="D219" s="195">
        <v>45378</v>
      </c>
      <c r="E219" s="195"/>
      <c r="F219" s="194" t="s">
        <v>666</v>
      </c>
      <c r="G219" s="194" t="s">
        <v>624</v>
      </c>
      <c r="H219" s="194" t="s">
        <v>625</v>
      </c>
      <c r="I219" s="196">
        <v>2300</v>
      </c>
      <c r="J219" s="197">
        <v>3</v>
      </c>
      <c r="K219" s="87"/>
    </row>
    <row r="220" spans="1:11" x14ac:dyDescent="0.25">
      <c r="A220" s="194" t="s">
        <v>449</v>
      </c>
      <c r="B220" s="194" t="s">
        <v>812</v>
      </c>
      <c r="C220" s="194" t="s">
        <v>600</v>
      </c>
      <c r="D220" s="195">
        <v>45378</v>
      </c>
      <c r="E220" s="195"/>
      <c r="F220" s="194" t="s">
        <v>666</v>
      </c>
      <c r="G220" s="194" t="s">
        <v>813</v>
      </c>
      <c r="H220" s="194" t="s">
        <v>814</v>
      </c>
      <c r="I220" s="196">
        <v>700</v>
      </c>
      <c r="J220" s="197">
        <v>3</v>
      </c>
      <c r="K220" s="87"/>
    </row>
    <row r="221" spans="1:11" x14ac:dyDescent="0.25">
      <c r="A221" s="194" t="s">
        <v>449</v>
      </c>
      <c r="B221" s="194" t="s">
        <v>815</v>
      </c>
      <c r="C221" s="194" t="s">
        <v>816</v>
      </c>
      <c r="D221" s="195">
        <v>45378</v>
      </c>
      <c r="E221" s="195"/>
      <c r="F221" s="194" t="s">
        <v>623</v>
      </c>
      <c r="G221" s="194" t="s">
        <v>813</v>
      </c>
      <c r="H221" s="194" t="s">
        <v>814</v>
      </c>
      <c r="I221" s="196">
        <v>770</v>
      </c>
      <c r="J221" s="197">
        <v>3</v>
      </c>
      <c r="K221" s="87"/>
    </row>
    <row r="222" spans="1:11" ht="102" x14ac:dyDescent="0.25">
      <c r="A222" s="194" t="s">
        <v>449</v>
      </c>
      <c r="B222" s="194" t="s">
        <v>817</v>
      </c>
      <c r="C222" s="194" t="s">
        <v>818</v>
      </c>
      <c r="D222" s="195">
        <v>45368</v>
      </c>
      <c r="E222" s="195"/>
      <c r="F222" s="194" t="s">
        <v>819</v>
      </c>
      <c r="G222" s="194" t="s">
        <v>820</v>
      </c>
      <c r="H222" s="194" t="s">
        <v>821</v>
      </c>
      <c r="I222" s="196">
        <v>2000</v>
      </c>
      <c r="J222" s="197">
        <v>3</v>
      </c>
      <c r="K222" s="87"/>
    </row>
    <row r="223" spans="1:11" ht="112.2" x14ac:dyDescent="0.25">
      <c r="A223" s="194" t="s">
        <v>449</v>
      </c>
      <c r="B223" s="194" t="s">
        <v>822</v>
      </c>
      <c r="C223" s="194" t="s">
        <v>823</v>
      </c>
      <c r="D223" s="195">
        <v>45415</v>
      </c>
      <c r="E223" s="195"/>
      <c r="F223" s="194" t="s">
        <v>824</v>
      </c>
      <c r="G223" s="194" t="s">
        <v>825</v>
      </c>
      <c r="H223" s="194" t="s">
        <v>826</v>
      </c>
      <c r="I223" s="196">
        <v>613.09</v>
      </c>
      <c r="J223" s="197">
        <v>3</v>
      </c>
      <c r="K223" s="87"/>
    </row>
    <row r="224" spans="1:11" ht="20.399999999999999" x14ac:dyDescent="0.25">
      <c r="A224" s="194" t="s">
        <v>449</v>
      </c>
      <c r="B224" s="194" t="s">
        <v>827</v>
      </c>
      <c r="C224" s="194" t="s">
        <v>828</v>
      </c>
      <c r="D224" s="195">
        <v>45471</v>
      </c>
      <c r="E224" s="195"/>
      <c r="F224" s="194" t="s">
        <v>829</v>
      </c>
      <c r="G224" s="194" t="s">
        <v>578</v>
      </c>
      <c r="H224" s="194" t="s">
        <v>579</v>
      </c>
      <c r="I224" s="196">
        <v>45</v>
      </c>
      <c r="J224" s="197">
        <v>4</v>
      </c>
      <c r="K224" s="87"/>
    </row>
    <row r="225" spans="1:11" ht="20.399999999999999" x14ac:dyDescent="0.25">
      <c r="A225" s="194" t="s">
        <v>449</v>
      </c>
      <c r="B225" s="194" t="s">
        <v>830</v>
      </c>
      <c r="C225" s="194" t="s">
        <v>581</v>
      </c>
      <c r="D225" s="195">
        <v>45471</v>
      </c>
      <c r="E225" s="195"/>
      <c r="F225" s="194" t="s">
        <v>831</v>
      </c>
      <c r="G225" s="194"/>
      <c r="H225" s="194" t="s">
        <v>583</v>
      </c>
      <c r="I225" s="196">
        <v>100</v>
      </c>
      <c r="J225" s="197">
        <v>2</v>
      </c>
      <c r="K225" s="87"/>
    </row>
    <row r="226" spans="1:11" ht="102" x14ac:dyDescent="0.25">
      <c r="A226" s="194" t="s">
        <v>832</v>
      </c>
      <c r="B226" s="194" t="s">
        <v>784</v>
      </c>
      <c r="C226" s="194" t="s">
        <v>785</v>
      </c>
      <c r="D226" s="195">
        <v>45461</v>
      </c>
      <c r="E226" s="195"/>
      <c r="F226" s="194" t="s">
        <v>833</v>
      </c>
      <c r="G226" s="194" t="s">
        <v>787</v>
      </c>
      <c r="H226" s="194" t="s">
        <v>788</v>
      </c>
      <c r="I226" s="196">
        <v>335</v>
      </c>
      <c r="J226" s="197"/>
      <c r="K226" s="87"/>
    </row>
    <row r="227" spans="1:11" ht="102" x14ac:dyDescent="0.25">
      <c r="A227" s="194" t="s">
        <v>834</v>
      </c>
      <c r="B227" s="194" t="s">
        <v>784</v>
      </c>
      <c r="C227" s="194" t="s">
        <v>785</v>
      </c>
      <c r="D227" s="195">
        <v>45461</v>
      </c>
      <c r="E227" s="195"/>
      <c r="F227" s="194" t="s">
        <v>833</v>
      </c>
      <c r="G227" s="194" t="s">
        <v>787</v>
      </c>
      <c r="H227" s="194" t="s">
        <v>788</v>
      </c>
      <c r="I227" s="196">
        <v>200</v>
      </c>
      <c r="J227" s="197"/>
      <c r="K227" s="87"/>
    </row>
    <row r="228" spans="1:11" x14ac:dyDescent="0.25">
      <c r="A228" s="194" t="s">
        <v>834</v>
      </c>
      <c r="B228" s="194" t="s">
        <v>835</v>
      </c>
      <c r="C228" s="194" t="s">
        <v>836</v>
      </c>
      <c r="D228" s="195">
        <v>45372</v>
      </c>
      <c r="E228" s="195"/>
      <c r="F228" s="194" t="s">
        <v>837</v>
      </c>
      <c r="G228" s="194" t="s">
        <v>838</v>
      </c>
      <c r="H228" s="194" t="s">
        <v>839</v>
      </c>
      <c r="I228" s="196">
        <v>461</v>
      </c>
      <c r="J228" s="197"/>
      <c r="K228" s="87"/>
    </row>
    <row r="229" spans="1:11" x14ac:dyDescent="0.25">
      <c r="A229" s="194" t="s">
        <v>840</v>
      </c>
      <c r="B229" s="194" t="s">
        <v>835</v>
      </c>
      <c r="C229" s="194" t="s">
        <v>836</v>
      </c>
      <c r="D229" s="195">
        <v>45372</v>
      </c>
      <c r="E229" s="195"/>
      <c r="F229" s="194" t="s">
        <v>837</v>
      </c>
      <c r="G229" s="194" t="s">
        <v>838</v>
      </c>
      <c r="H229" s="194" t="s">
        <v>839</v>
      </c>
      <c r="I229" s="196">
        <v>461</v>
      </c>
      <c r="J229" s="197"/>
      <c r="K229" s="87"/>
    </row>
    <row r="230" spans="1:11" x14ac:dyDescent="0.25">
      <c r="A230" s="194" t="s">
        <v>832</v>
      </c>
      <c r="B230" s="194" t="s">
        <v>835</v>
      </c>
      <c r="C230" s="194" t="s">
        <v>836</v>
      </c>
      <c r="D230" s="195">
        <v>45372</v>
      </c>
      <c r="E230" s="195"/>
      <c r="F230" s="194" t="s">
        <v>837</v>
      </c>
      <c r="G230" s="194" t="s">
        <v>838</v>
      </c>
      <c r="H230" s="194" t="s">
        <v>839</v>
      </c>
      <c r="I230" s="196">
        <v>461.5</v>
      </c>
      <c r="J230" s="197"/>
      <c r="K230" s="87"/>
    </row>
    <row r="231" spans="1:11" x14ac:dyDescent="0.25">
      <c r="A231" s="194" t="s">
        <v>449</v>
      </c>
      <c r="B231" s="194" t="s">
        <v>841</v>
      </c>
      <c r="C231" s="194" t="s">
        <v>842</v>
      </c>
      <c r="D231" s="195">
        <v>45477</v>
      </c>
      <c r="E231" s="195"/>
      <c r="F231" s="194" t="s">
        <v>843</v>
      </c>
      <c r="G231" s="194" t="s">
        <v>468</v>
      </c>
      <c r="H231" s="194" t="s">
        <v>756</v>
      </c>
      <c r="I231" s="196">
        <v>330</v>
      </c>
      <c r="J231" s="197">
        <v>4</v>
      </c>
      <c r="K231" s="87"/>
    </row>
    <row r="232" spans="1:11" ht="20.399999999999999" x14ac:dyDescent="0.25">
      <c r="A232" s="194" t="s">
        <v>449</v>
      </c>
      <c r="B232" s="194" t="s">
        <v>844</v>
      </c>
      <c r="C232" s="194" t="s">
        <v>845</v>
      </c>
      <c r="D232" s="195">
        <v>45477</v>
      </c>
      <c r="E232" s="195"/>
      <c r="F232" s="194" t="s">
        <v>846</v>
      </c>
      <c r="G232" s="194" t="s">
        <v>453</v>
      </c>
      <c r="H232" s="194" t="s">
        <v>454</v>
      </c>
      <c r="I232" s="196">
        <v>1840</v>
      </c>
      <c r="J232" s="197">
        <v>4</v>
      </c>
      <c r="K232" s="87"/>
    </row>
    <row r="233" spans="1:11" ht="20.399999999999999" x14ac:dyDescent="0.25">
      <c r="A233" s="194" t="s">
        <v>449</v>
      </c>
      <c r="B233" s="194" t="s">
        <v>847</v>
      </c>
      <c r="C233" s="194" t="s">
        <v>848</v>
      </c>
      <c r="D233" s="195">
        <v>45477</v>
      </c>
      <c r="E233" s="195"/>
      <c r="F233" s="194" t="s">
        <v>846</v>
      </c>
      <c r="G233" s="194" t="s">
        <v>694</v>
      </c>
      <c r="H233" s="194" t="s">
        <v>695</v>
      </c>
      <c r="I233" s="196">
        <v>1850</v>
      </c>
      <c r="J233" s="197">
        <v>4</v>
      </c>
      <c r="K233" s="87"/>
    </row>
    <row r="234" spans="1:11" ht="51" x14ac:dyDescent="0.25">
      <c r="A234" s="194" t="s">
        <v>449</v>
      </c>
      <c r="B234" s="194" t="s">
        <v>849</v>
      </c>
      <c r="C234" s="194" t="s">
        <v>850</v>
      </c>
      <c r="D234" s="195">
        <v>45477</v>
      </c>
      <c r="E234" s="195"/>
      <c r="F234" s="194" t="s">
        <v>851</v>
      </c>
      <c r="G234" s="194" t="s">
        <v>496</v>
      </c>
      <c r="H234" s="194" t="s">
        <v>612</v>
      </c>
      <c r="I234" s="196">
        <v>1900</v>
      </c>
      <c r="J234" s="197">
        <v>4</v>
      </c>
      <c r="K234" s="87"/>
    </row>
    <row r="235" spans="1:11" x14ac:dyDescent="0.25">
      <c r="A235" s="194" t="s">
        <v>449</v>
      </c>
      <c r="B235" s="194" t="s">
        <v>852</v>
      </c>
      <c r="C235" s="194" t="s">
        <v>853</v>
      </c>
      <c r="D235" s="195">
        <v>45477</v>
      </c>
      <c r="E235" s="195"/>
      <c r="F235" s="194" t="s">
        <v>854</v>
      </c>
      <c r="G235" s="194" t="s">
        <v>855</v>
      </c>
      <c r="H235" s="194" t="s">
        <v>856</v>
      </c>
      <c r="I235" s="196">
        <v>1603.34</v>
      </c>
      <c r="J235" s="197">
        <v>3</v>
      </c>
      <c r="K235" s="87"/>
    </row>
    <row r="236" spans="1:11" ht="20.399999999999999" x14ac:dyDescent="0.25">
      <c r="A236" s="194" t="s">
        <v>449</v>
      </c>
      <c r="B236" s="194" t="s">
        <v>857</v>
      </c>
      <c r="C236" s="194" t="s">
        <v>857</v>
      </c>
      <c r="D236" s="195">
        <v>45477</v>
      </c>
      <c r="E236" s="195"/>
      <c r="F236" s="194" t="s">
        <v>858</v>
      </c>
      <c r="G236" s="194"/>
      <c r="H236" s="194" t="s">
        <v>583</v>
      </c>
      <c r="I236" s="196">
        <v>246.5</v>
      </c>
      <c r="J236" s="197">
        <v>3</v>
      </c>
      <c r="K236" s="87"/>
    </row>
    <row r="237" spans="1:11" ht="20.399999999999999" x14ac:dyDescent="0.25">
      <c r="A237" s="194" t="s">
        <v>449</v>
      </c>
      <c r="B237" s="194" t="s">
        <v>857</v>
      </c>
      <c r="C237" s="194" t="s">
        <v>857</v>
      </c>
      <c r="D237" s="195">
        <v>45477</v>
      </c>
      <c r="E237" s="195"/>
      <c r="F237" s="194" t="s">
        <v>858</v>
      </c>
      <c r="G237" s="194"/>
      <c r="H237" s="194" t="s">
        <v>460</v>
      </c>
      <c r="I237" s="196">
        <v>386</v>
      </c>
      <c r="J237" s="197">
        <v>3</v>
      </c>
      <c r="K237" s="87"/>
    </row>
    <row r="238" spans="1:11" ht="20.399999999999999" x14ac:dyDescent="0.25">
      <c r="A238" s="194" t="s">
        <v>449</v>
      </c>
      <c r="B238" s="194" t="s">
        <v>857</v>
      </c>
      <c r="C238" s="194" t="s">
        <v>857</v>
      </c>
      <c r="D238" s="195">
        <v>45477</v>
      </c>
      <c r="E238" s="195"/>
      <c r="F238" s="194" t="s">
        <v>858</v>
      </c>
      <c r="G238" s="194"/>
      <c r="H238" s="194" t="s">
        <v>458</v>
      </c>
      <c r="I238" s="196">
        <v>869.11</v>
      </c>
      <c r="J238" s="197">
        <v>3</v>
      </c>
      <c r="K238" s="87"/>
    </row>
    <row r="239" spans="1:11" ht="30.6" x14ac:dyDescent="0.25">
      <c r="A239" s="194" t="s">
        <v>449</v>
      </c>
      <c r="B239" s="194" t="s">
        <v>857</v>
      </c>
      <c r="C239" s="194" t="s">
        <v>857</v>
      </c>
      <c r="D239" s="195">
        <v>45477</v>
      </c>
      <c r="E239" s="195"/>
      <c r="F239" s="194" t="s">
        <v>859</v>
      </c>
      <c r="G239" s="194"/>
      <c r="H239" s="194" t="s">
        <v>860</v>
      </c>
      <c r="I239" s="196">
        <v>5883.68</v>
      </c>
      <c r="J239" s="197">
        <v>4</v>
      </c>
      <c r="K239" s="87"/>
    </row>
    <row r="240" spans="1:11" ht="30.6" x14ac:dyDescent="0.25">
      <c r="A240" s="194" t="s">
        <v>449</v>
      </c>
      <c r="B240" s="194" t="s">
        <v>857</v>
      </c>
      <c r="C240" s="194" t="s">
        <v>857</v>
      </c>
      <c r="D240" s="195">
        <v>45477</v>
      </c>
      <c r="E240" s="195"/>
      <c r="F240" s="194" t="s">
        <v>861</v>
      </c>
      <c r="G240" s="194"/>
      <c r="H240" s="194" t="s">
        <v>862</v>
      </c>
      <c r="I240" s="196">
        <v>3577.98</v>
      </c>
      <c r="J240" s="197">
        <v>4</v>
      </c>
      <c r="K240" s="87"/>
    </row>
    <row r="241" spans="1:11" ht="20.399999999999999" x14ac:dyDescent="0.25">
      <c r="A241" s="194" t="s">
        <v>449</v>
      </c>
      <c r="B241" s="194" t="s">
        <v>863</v>
      </c>
      <c r="C241" s="194" t="s">
        <v>816</v>
      </c>
      <c r="D241" s="195">
        <v>45482</v>
      </c>
      <c r="E241" s="195"/>
      <c r="F241" s="194" t="s">
        <v>864</v>
      </c>
      <c r="G241" s="194" t="s">
        <v>650</v>
      </c>
      <c r="H241" s="194" t="s">
        <v>651</v>
      </c>
      <c r="I241" s="196">
        <v>2100</v>
      </c>
      <c r="J241" s="197">
        <v>3</v>
      </c>
      <c r="K241" s="87"/>
    </row>
    <row r="242" spans="1:11" ht="30.6" x14ac:dyDescent="0.25">
      <c r="A242" s="194" t="s">
        <v>865</v>
      </c>
      <c r="B242" s="194" t="s">
        <v>866</v>
      </c>
      <c r="C242" s="194" t="s">
        <v>867</v>
      </c>
      <c r="D242" s="195">
        <v>45495</v>
      </c>
      <c r="E242" s="195"/>
      <c r="F242" s="194" t="s">
        <v>868</v>
      </c>
      <c r="G242" s="194" t="s">
        <v>869</v>
      </c>
      <c r="H242" s="194" t="s">
        <v>870</v>
      </c>
      <c r="I242" s="196">
        <v>2650</v>
      </c>
      <c r="J242" s="197"/>
      <c r="K242" s="87"/>
    </row>
    <row r="243" spans="1:11" ht="20.399999999999999" x14ac:dyDescent="0.25">
      <c r="A243" s="194" t="s">
        <v>865</v>
      </c>
      <c r="B243" s="194" t="s">
        <v>871</v>
      </c>
      <c r="C243" s="194" t="s">
        <v>872</v>
      </c>
      <c r="D243" s="195">
        <v>45495</v>
      </c>
      <c r="E243" s="195"/>
      <c r="F243" s="194" t="s">
        <v>873</v>
      </c>
      <c r="G243" s="194" t="s">
        <v>869</v>
      </c>
      <c r="H243" s="194" t="s">
        <v>870</v>
      </c>
      <c r="I243" s="196">
        <v>300</v>
      </c>
      <c r="J243" s="197"/>
      <c r="K243" s="87"/>
    </row>
    <row r="244" spans="1:11" ht="102" x14ac:dyDescent="0.25">
      <c r="A244" s="194" t="s">
        <v>832</v>
      </c>
      <c r="B244" s="194" t="s">
        <v>874</v>
      </c>
      <c r="C244" s="194" t="s">
        <v>875</v>
      </c>
      <c r="D244" s="195">
        <v>45496</v>
      </c>
      <c r="E244" s="195"/>
      <c r="F244" s="194" t="s">
        <v>876</v>
      </c>
      <c r="G244" s="194" t="s">
        <v>877</v>
      </c>
      <c r="H244" s="194" t="s">
        <v>878</v>
      </c>
      <c r="I244" s="196">
        <v>1766.7</v>
      </c>
      <c r="J244" s="197"/>
      <c r="K244" s="87"/>
    </row>
    <row r="245" spans="1:11" ht="102" x14ac:dyDescent="0.25">
      <c r="A245" s="194" t="s">
        <v>449</v>
      </c>
      <c r="B245" s="194" t="s">
        <v>879</v>
      </c>
      <c r="C245" s="194" t="s">
        <v>880</v>
      </c>
      <c r="D245" s="195">
        <v>45496</v>
      </c>
      <c r="E245" s="195"/>
      <c r="F245" s="194" t="s">
        <v>881</v>
      </c>
      <c r="G245" s="194" t="s">
        <v>882</v>
      </c>
      <c r="H245" s="194" t="s">
        <v>883</v>
      </c>
      <c r="I245" s="196">
        <v>1177.8</v>
      </c>
      <c r="J245" s="197">
        <v>3</v>
      </c>
      <c r="K245" s="87"/>
    </row>
    <row r="246" spans="1:11" ht="102" x14ac:dyDescent="0.25">
      <c r="A246" s="194" t="s">
        <v>449</v>
      </c>
      <c r="B246" s="194" t="s">
        <v>884</v>
      </c>
      <c r="C246" s="194" t="s">
        <v>885</v>
      </c>
      <c r="D246" s="195">
        <v>45496</v>
      </c>
      <c r="E246" s="195"/>
      <c r="F246" s="194" t="s">
        <v>886</v>
      </c>
      <c r="G246" s="194" t="s">
        <v>877</v>
      </c>
      <c r="H246" s="194" t="s">
        <v>878</v>
      </c>
      <c r="I246" s="196">
        <v>646.70000000000005</v>
      </c>
      <c r="J246" s="197">
        <v>3</v>
      </c>
      <c r="K246" s="87"/>
    </row>
    <row r="247" spans="1:11" ht="102" x14ac:dyDescent="0.25">
      <c r="A247" s="194" t="s">
        <v>834</v>
      </c>
      <c r="B247" s="194" t="s">
        <v>884</v>
      </c>
      <c r="C247" s="194" t="s">
        <v>885</v>
      </c>
      <c r="D247" s="195">
        <v>45496</v>
      </c>
      <c r="E247" s="195"/>
      <c r="F247" s="194" t="s">
        <v>887</v>
      </c>
      <c r="G247" s="194" t="s">
        <v>877</v>
      </c>
      <c r="H247" s="194" t="s">
        <v>878</v>
      </c>
      <c r="I247" s="196">
        <v>1120</v>
      </c>
      <c r="J247" s="197"/>
      <c r="K247" s="87"/>
    </row>
    <row r="248" spans="1:11" ht="102" x14ac:dyDescent="0.25">
      <c r="A248" s="194" t="s">
        <v>832</v>
      </c>
      <c r="B248" s="194" t="s">
        <v>888</v>
      </c>
      <c r="C248" s="194" t="s">
        <v>888</v>
      </c>
      <c r="D248" s="195">
        <v>45455</v>
      </c>
      <c r="E248" s="195"/>
      <c r="F248" s="194" t="s">
        <v>889</v>
      </c>
      <c r="G248" s="194" t="s">
        <v>890</v>
      </c>
      <c r="H248" s="194" t="s">
        <v>891</v>
      </c>
      <c r="I248" s="196">
        <v>972</v>
      </c>
      <c r="J248" s="197"/>
      <c r="K248" s="87"/>
    </row>
    <row r="249" spans="1:11" ht="102" x14ac:dyDescent="0.25">
      <c r="A249" s="194" t="s">
        <v>834</v>
      </c>
      <c r="B249" s="194" t="s">
        <v>888</v>
      </c>
      <c r="C249" s="194" t="s">
        <v>888</v>
      </c>
      <c r="D249" s="195">
        <v>45455</v>
      </c>
      <c r="E249" s="195"/>
      <c r="F249" s="194" t="s">
        <v>892</v>
      </c>
      <c r="G249" s="194" t="s">
        <v>890</v>
      </c>
      <c r="H249" s="194" t="s">
        <v>891</v>
      </c>
      <c r="I249" s="196">
        <v>486</v>
      </c>
      <c r="J249" s="197"/>
      <c r="K249" s="87"/>
    </row>
    <row r="250" spans="1:11" x14ac:dyDescent="0.25">
      <c r="A250" s="194" t="s">
        <v>893</v>
      </c>
      <c r="B250" s="194" t="s">
        <v>894</v>
      </c>
      <c r="C250" s="194" t="s">
        <v>894</v>
      </c>
      <c r="D250" s="195">
        <v>45490</v>
      </c>
      <c r="E250" s="195"/>
      <c r="F250" s="194" t="s">
        <v>895</v>
      </c>
      <c r="G250" s="194" t="s">
        <v>896</v>
      </c>
      <c r="H250" s="194" t="s">
        <v>897</v>
      </c>
      <c r="I250" s="196">
        <v>119.61</v>
      </c>
      <c r="J250" s="197"/>
      <c r="K250" s="87"/>
    </row>
    <row r="251" spans="1:11" x14ac:dyDescent="0.25">
      <c r="A251" s="194" t="s">
        <v>832</v>
      </c>
      <c r="B251" s="194" t="s">
        <v>898</v>
      </c>
      <c r="C251" s="194" t="s">
        <v>899</v>
      </c>
      <c r="D251" s="195">
        <v>45496</v>
      </c>
      <c r="E251" s="195"/>
      <c r="F251" s="194" t="s">
        <v>900</v>
      </c>
      <c r="G251" s="194" t="s">
        <v>901</v>
      </c>
      <c r="H251" s="194" t="s">
        <v>902</v>
      </c>
      <c r="I251" s="196">
        <v>1101.95</v>
      </c>
      <c r="J251" s="197"/>
      <c r="K251" s="87"/>
    </row>
    <row r="252" spans="1:11" x14ac:dyDescent="0.25">
      <c r="A252" s="194" t="s">
        <v>893</v>
      </c>
      <c r="B252" s="194" t="s">
        <v>903</v>
      </c>
      <c r="C252" s="194" t="s">
        <v>904</v>
      </c>
      <c r="D252" s="195">
        <v>45490</v>
      </c>
      <c r="E252" s="195"/>
      <c r="F252" s="194" t="s">
        <v>905</v>
      </c>
      <c r="G252" s="194" t="s">
        <v>906</v>
      </c>
      <c r="H252" s="194" t="s">
        <v>907</v>
      </c>
      <c r="I252" s="196">
        <v>197.5</v>
      </c>
      <c r="J252" s="197"/>
      <c r="K252" s="87"/>
    </row>
    <row r="253" spans="1:11" x14ac:dyDescent="0.25">
      <c r="A253" s="194" t="s">
        <v>893</v>
      </c>
      <c r="B253" s="194" t="s">
        <v>908</v>
      </c>
      <c r="C253" s="194" t="s">
        <v>909</v>
      </c>
      <c r="D253" s="195">
        <v>45491</v>
      </c>
      <c r="E253" s="195"/>
      <c r="F253" s="194" t="s">
        <v>900</v>
      </c>
      <c r="G253" s="194" t="s">
        <v>910</v>
      </c>
      <c r="H253" s="194" t="s">
        <v>911</v>
      </c>
      <c r="I253" s="196">
        <v>699.77</v>
      </c>
      <c r="J253" s="197"/>
      <c r="K253" s="87"/>
    </row>
    <row r="254" spans="1:11" x14ac:dyDescent="0.25">
      <c r="A254" s="194" t="s">
        <v>893</v>
      </c>
      <c r="B254" s="194" t="s">
        <v>912</v>
      </c>
      <c r="C254" s="194" t="s">
        <v>913</v>
      </c>
      <c r="D254" s="195">
        <v>45500</v>
      </c>
      <c r="E254" s="195"/>
      <c r="F254" s="194" t="s">
        <v>900</v>
      </c>
      <c r="G254" s="194" t="s">
        <v>914</v>
      </c>
      <c r="H254" s="194" t="s">
        <v>915</v>
      </c>
      <c r="I254" s="196">
        <v>228.86</v>
      </c>
      <c r="J254" s="197"/>
      <c r="K254" s="87"/>
    </row>
    <row r="255" spans="1:11" x14ac:dyDescent="0.25">
      <c r="A255" s="194" t="s">
        <v>449</v>
      </c>
      <c r="B255" s="194" t="s">
        <v>916</v>
      </c>
      <c r="C255" s="194" t="s">
        <v>917</v>
      </c>
      <c r="D255" s="195">
        <v>45502</v>
      </c>
      <c r="E255" s="195"/>
      <c r="F255" s="194" t="s">
        <v>918</v>
      </c>
      <c r="G255" s="194" t="s">
        <v>797</v>
      </c>
      <c r="H255" s="194" t="s">
        <v>798</v>
      </c>
      <c r="I255" s="196">
        <v>1800</v>
      </c>
      <c r="J255" s="197">
        <v>3</v>
      </c>
      <c r="K255" s="87"/>
    </row>
    <row r="256" spans="1:11" x14ac:dyDescent="0.25">
      <c r="A256" s="194" t="s">
        <v>449</v>
      </c>
      <c r="B256" s="194" t="s">
        <v>919</v>
      </c>
      <c r="C256" s="194" t="s">
        <v>920</v>
      </c>
      <c r="D256" s="195">
        <v>45502</v>
      </c>
      <c r="E256" s="195"/>
      <c r="F256" s="194" t="s">
        <v>918</v>
      </c>
      <c r="G256" s="194" t="s">
        <v>921</v>
      </c>
      <c r="H256" s="194" t="s">
        <v>922</v>
      </c>
      <c r="I256" s="196">
        <v>288.7</v>
      </c>
      <c r="J256" s="197">
        <v>2</v>
      </c>
      <c r="K256" s="87"/>
    </row>
    <row r="257" spans="1:11" ht="20.399999999999999" x14ac:dyDescent="0.25">
      <c r="A257" s="194" t="s">
        <v>449</v>
      </c>
      <c r="B257" s="194" t="s">
        <v>923</v>
      </c>
      <c r="C257" s="194" t="s">
        <v>924</v>
      </c>
      <c r="D257" s="195">
        <v>45502</v>
      </c>
      <c r="E257" s="195"/>
      <c r="F257" s="194" t="s">
        <v>925</v>
      </c>
      <c r="G257" s="194" t="s">
        <v>578</v>
      </c>
      <c r="H257" s="194" t="s">
        <v>579</v>
      </c>
      <c r="I257" s="196">
        <v>45</v>
      </c>
      <c r="J257" s="197">
        <v>4</v>
      </c>
      <c r="K257" s="87"/>
    </row>
    <row r="258" spans="1:11" ht="40.799999999999997" x14ac:dyDescent="0.25">
      <c r="A258" s="194" t="s">
        <v>865</v>
      </c>
      <c r="B258" s="194" t="s">
        <v>926</v>
      </c>
      <c r="C258" s="194" t="s">
        <v>927</v>
      </c>
      <c r="D258" s="195">
        <v>45502</v>
      </c>
      <c r="E258" s="195"/>
      <c r="F258" s="194" t="s">
        <v>928</v>
      </c>
      <c r="G258" s="194" t="s">
        <v>517</v>
      </c>
      <c r="H258" s="194" t="s">
        <v>518</v>
      </c>
      <c r="I258" s="196">
        <v>820</v>
      </c>
      <c r="J258" s="197"/>
      <c r="K258" s="87"/>
    </row>
    <row r="259" spans="1:11" ht="40.799999999999997" x14ac:dyDescent="0.25">
      <c r="A259" s="194" t="s">
        <v>865</v>
      </c>
      <c r="B259" s="194" t="s">
        <v>929</v>
      </c>
      <c r="C259" s="194" t="s">
        <v>930</v>
      </c>
      <c r="D259" s="195">
        <v>45502</v>
      </c>
      <c r="E259" s="195"/>
      <c r="F259" s="194" t="s">
        <v>931</v>
      </c>
      <c r="G259" s="194" t="s">
        <v>517</v>
      </c>
      <c r="H259" s="194" t="s">
        <v>518</v>
      </c>
      <c r="I259" s="196">
        <v>820</v>
      </c>
      <c r="J259" s="197"/>
      <c r="K259" s="87"/>
    </row>
    <row r="260" spans="1:11" ht="20.399999999999999" x14ac:dyDescent="0.25">
      <c r="A260" s="194" t="s">
        <v>449</v>
      </c>
      <c r="B260" s="194" t="s">
        <v>932</v>
      </c>
      <c r="C260" s="194" t="s">
        <v>933</v>
      </c>
      <c r="D260" s="195">
        <v>45504</v>
      </c>
      <c r="E260" s="195"/>
      <c r="F260" s="194" t="s">
        <v>934</v>
      </c>
      <c r="G260" s="194"/>
      <c r="H260" s="194" t="s">
        <v>935</v>
      </c>
      <c r="I260" s="196">
        <v>100</v>
      </c>
      <c r="J260" s="197">
        <v>2</v>
      </c>
      <c r="K260" s="87"/>
    </row>
    <row r="261" spans="1:11" ht="20.399999999999999" x14ac:dyDescent="0.25">
      <c r="A261" s="194" t="s">
        <v>449</v>
      </c>
      <c r="B261" s="194" t="s">
        <v>936</v>
      </c>
      <c r="C261" s="194" t="s">
        <v>937</v>
      </c>
      <c r="D261" s="195">
        <v>45504</v>
      </c>
      <c r="E261" s="195"/>
      <c r="F261" s="194" t="s">
        <v>934</v>
      </c>
      <c r="G261" s="194"/>
      <c r="H261" s="194" t="s">
        <v>938</v>
      </c>
      <c r="I261" s="196">
        <v>100</v>
      </c>
      <c r="J261" s="197">
        <v>2</v>
      </c>
      <c r="K261" s="87"/>
    </row>
    <row r="262" spans="1:11" ht="20.399999999999999" x14ac:dyDescent="0.25">
      <c r="A262" s="194" t="s">
        <v>449</v>
      </c>
      <c r="B262" s="194" t="s">
        <v>939</v>
      </c>
      <c r="C262" s="194" t="s">
        <v>940</v>
      </c>
      <c r="D262" s="195">
        <v>45504</v>
      </c>
      <c r="E262" s="195"/>
      <c r="F262" s="194" t="s">
        <v>934</v>
      </c>
      <c r="G262" s="194"/>
      <c r="H262" s="194" t="s">
        <v>459</v>
      </c>
      <c r="I262" s="196">
        <v>100</v>
      </c>
      <c r="J262" s="197">
        <v>2</v>
      </c>
      <c r="K262" s="87"/>
    </row>
    <row r="263" spans="1:11" ht="20.399999999999999" x14ac:dyDescent="0.25">
      <c r="A263" s="194" t="s">
        <v>449</v>
      </c>
      <c r="B263" s="194" t="s">
        <v>941</v>
      </c>
      <c r="C263" s="194" t="s">
        <v>942</v>
      </c>
      <c r="D263" s="195">
        <v>45559</v>
      </c>
      <c r="E263" s="195"/>
      <c r="F263" s="194" t="s">
        <v>934</v>
      </c>
      <c r="G263" s="194"/>
      <c r="H263" s="194" t="s">
        <v>943</v>
      </c>
      <c r="I263" s="196">
        <v>100</v>
      </c>
      <c r="J263" s="197">
        <v>2</v>
      </c>
      <c r="K263" s="87"/>
    </row>
    <row r="264" spans="1:11" ht="20.399999999999999" x14ac:dyDescent="0.25">
      <c r="A264" s="194" t="s">
        <v>449</v>
      </c>
      <c r="B264" s="194" t="s">
        <v>944</v>
      </c>
      <c r="C264" s="194" t="s">
        <v>945</v>
      </c>
      <c r="D264" s="195">
        <v>45504</v>
      </c>
      <c r="E264" s="195"/>
      <c r="F264" s="194" t="s">
        <v>934</v>
      </c>
      <c r="G264" s="194"/>
      <c r="H264" s="194" t="s">
        <v>946</v>
      </c>
      <c r="I264" s="196">
        <v>150</v>
      </c>
      <c r="J264" s="197">
        <v>2</v>
      </c>
      <c r="K264" s="87"/>
    </row>
    <row r="265" spans="1:11" ht="20.399999999999999" x14ac:dyDescent="0.25">
      <c r="A265" s="194" t="s">
        <v>449</v>
      </c>
      <c r="B265" s="194" t="s">
        <v>947</v>
      </c>
      <c r="C265" s="194" t="s">
        <v>948</v>
      </c>
      <c r="D265" s="195">
        <v>45504</v>
      </c>
      <c r="E265" s="195"/>
      <c r="F265" s="194" t="s">
        <v>934</v>
      </c>
      <c r="G265" s="194"/>
      <c r="H265" s="194" t="s">
        <v>949</v>
      </c>
      <c r="I265" s="196">
        <v>200</v>
      </c>
      <c r="J265" s="197">
        <v>2</v>
      </c>
      <c r="K265" s="87"/>
    </row>
    <row r="266" spans="1:11" x14ac:dyDescent="0.25">
      <c r="A266" s="194" t="s">
        <v>832</v>
      </c>
      <c r="B266" s="194" t="s">
        <v>950</v>
      </c>
      <c r="C266" s="194" t="s">
        <v>950</v>
      </c>
      <c r="D266" s="195">
        <v>45455</v>
      </c>
      <c r="E266" s="195"/>
      <c r="F266" s="194" t="s">
        <v>951</v>
      </c>
      <c r="G266" s="194"/>
      <c r="H266" s="194" t="s">
        <v>952</v>
      </c>
      <c r="I266" s="196">
        <v>630</v>
      </c>
      <c r="J266" s="197"/>
      <c r="K266" s="87"/>
    </row>
    <row r="267" spans="1:11" ht="173.4" x14ac:dyDescent="0.25">
      <c r="A267" s="194" t="s">
        <v>832</v>
      </c>
      <c r="B267" s="194" t="s">
        <v>779</v>
      </c>
      <c r="C267" s="194" t="s">
        <v>780</v>
      </c>
      <c r="D267" s="195">
        <v>45422</v>
      </c>
      <c r="E267" s="195"/>
      <c r="F267" s="194" t="s">
        <v>438</v>
      </c>
      <c r="G267" s="194" t="s">
        <v>782</v>
      </c>
      <c r="H267" s="194" t="s">
        <v>783</v>
      </c>
      <c r="I267" s="196">
        <v>1500</v>
      </c>
      <c r="J267" s="197"/>
      <c r="K267" s="87"/>
    </row>
    <row r="268" spans="1:11" ht="20.399999999999999" x14ac:dyDescent="0.25">
      <c r="A268" s="194" t="s">
        <v>865</v>
      </c>
      <c r="B268" s="194" t="s">
        <v>953</v>
      </c>
      <c r="C268" s="194" t="s">
        <v>954</v>
      </c>
      <c r="D268" s="195" t="s">
        <v>955</v>
      </c>
      <c r="E268" s="195">
        <v>45511</v>
      </c>
      <c r="F268" s="194" t="s">
        <v>956</v>
      </c>
      <c r="G268" s="194" t="s">
        <v>792</v>
      </c>
      <c r="H268" s="194" t="s">
        <v>793</v>
      </c>
      <c r="I268" s="196">
        <v>2650</v>
      </c>
      <c r="J268" s="197"/>
      <c r="K268" s="87"/>
    </row>
    <row r="269" spans="1:11" ht="20.399999999999999" x14ac:dyDescent="0.25">
      <c r="A269" s="194" t="s">
        <v>449</v>
      </c>
      <c r="B269" s="194" t="s">
        <v>957</v>
      </c>
      <c r="C269" s="194" t="s">
        <v>600</v>
      </c>
      <c r="D269" s="195">
        <v>45511</v>
      </c>
      <c r="E269" s="195"/>
      <c r="F269" s="194" t="s">
        <v>958</v>
      </c>
      <c r="G269" s="194" t="s">
        <v>650</v>
      </c>
      <c r="H269" s="194" t="s">
        <v>651</v>
      </c>
      <c r="I269" s="196">
        <v>2100</v>
      </c>
      <c r="J269" s="197">
        <v>3</v>
      </c>
      <c r="K269" s="87"/>
    </row>
    <row r="270" spans="1:11" ht="20.399999999999999" x14ac:dyDescent="0.25">
      <c r="A270" s="194" t="s">
        <v>449</v>
      </c>
      <c r="B270" s="194" t="s">
        <v>959</v>
      </c>
      <c r="C270" s="194" t="s">
        <v>960</v>
      </c>
      <c r="D270" s="195">
        <v>45511</v>
      </c>
      <c r="E270" s="195"/>
      <c r="F270" s="194" t="s">
        <v>961</v>
      </c>
      <c r="G270" s="194" t="s">
        <v>453</v>
      </c>
      <c r="H270" s="194" t="s">
        <v>454</v>
      </c>
      <c r="I270" s="196">
        <v>1840</v>
      </c>
      <c r="J270" s="197">
        <v>4</v>
      </c>
      <c r="K270" s="87"/>
    </row>
    <row r="271" spans="1:11" ht="20.399999999999999" x14ac:dyDescent="0.25">
      <c r="A271" s="194" t="s">
        <v>449</v>
      </c>
      <c r="B271" s="194" t="s">
        <v>962</v>
      </c>
      <c r="C271" s="194" t="s">
        <v>963</v>
      </c>
      <c r="D271" s="195">
        <v>45511</v>
      </c>
      <c r="E271" s="195"/>
      <c r="F271" s="194" t="s">
        <v>961</v>
      </c>
      <c r="G271" s="194" t="s">
        <v>694</v>
      </c>
      <c r="H271" s="194" t="s">
        <v>695</v>
      </c>
      <c r="I271" s="196">
        <v>1850</v>
      </c>
      <c r="J271" s="197">
        <v>4</v>
      </c>
      <c r="K271" s="87"/>
    </row>
    <row r="272" spans="1:11" x14ac:dyDescent="0.25">
      <c r="A272" s="194" t="s">
        <v>832</v>
      </c>
      <c r="B272" s="194" t="s">
        <v>964</v>
      </c>
      <c r="C272" s="194" t="s">
        <v>965</v>
      </c>
      <c r="D272" s="195">
        <v>45489</v>
      </c>
      <c r="E272" s="195"/>
      <c r="F272" s="194" t="s">
        <v>905</v>
      </c>
      <c r="G272" s="194" t="s">
        <v>906</v>
      </c>
      <c r="H272" s="194" t="s">
        <v>907</v>
      </c>
      <c r="I272" s="196">
        <v>200</v>
      </c>
      <c r="J272" s="197"/>
      <c r="K272" s="87"/>
    </row>
    <row r="273" spans="1:11" x14ac:dyDescent="0.25">
      <c r="A273" s="194" t="s">
        <v>449</v>
      </c>
      <c r="B273" s="194" t="s">
        <v>964</v>
      </c>
      <c r="C273" s="194" t="s">
        <v>965</v>
      </c>
      <c r="D273" s="195">
        <v>45489</v>
      </c>
      <c r="E273" s="195"/>
      <c r="F273" s="194" t="s">
        <v>905</v>
      </c>
      <c r="G273" s="194" t="s">
        <v>906</v>
      </c>
      <c r="H273" s="194" t="s">
        <v>907</v>
      </c>
      <c r="I273" s="196">
        <v>458.33</v>
      </c>
      <c r="J273" s="197">
        <v>3</v>
      </c>
      <c r="K273" s="87"/>
    </row>
    <row r="274" spans="1:11" ht="20.399999999999999" x14ac:dyDescent="0.25">
      <c r="A274" s="194" t="s">
        <v>449</v>
      </c>
      <c r="B274" s="194" t="s">
        <v>966</v>
      </c>
      <c r="C274" s="194" t="s">
        <v>966</v>
      </c>
      <c r="D274" s="195">
        <v>45513</v>
      </c>
      <c r="E274" s="195"/>
      <c r="F274" s="194" t="s">
        <v>967</v>
      </c>
      <c r="G274" s="194"/>
      <c r="H274" s="194" t="s">
        <v>583</v>
      </c>
      <c r="I274" s="196">
        <v>246.5</v>
      </c>
      <c r="J274" s="197">
        <v>3</v>
      </c>
      <c r="K274" s="87"/>
    </row>
    <row r="275" spans="1:11" ht="20.399999999999999" x14ac:dyDescent="0.25">
      <c r="A275" s="194" t="s">
        <v>449</v>
      </c>
      <c r="B275" s="194" t="s">
        <v>966</v>
      </c>
      <c r="C275" s="194" t="s">
        <v>966</v>
      </c>
      <c r="D275" s="195">
        <v>45513</v>
      </c>
      <c r="E275" s="195"/>
      <c r="F275" s="194" t="s">
        <v>967</v>
      </c>
      <c r="G275" s="194"/>
      <c r="H275" s="194" t="s">
        <v>460</v>
      </c>
      <c r="I275" s="196">
        <v>386</v>
      </c>
      <c r="J275" s="197">
        <v>3</v>
      </c>
      <c r="K275" s="87"/>
    </row>
    <row r="276" spans="1:11" ht="20.399999999999999" x14ac:dyDescent="0.25">
      <c r="A276" s="194" t="s">
        <v>449</v>
      </c>
      <c r="B276" s="194" t="s">
        <v>966</v>
      </c>
      <c r="C276" s="194" t="s">
        <v>966</v>
      </c>
      <c r="D276" s="195">
        <v>45513</v>
      </c>
      <c r="E276" s="195"/>
      <c r="F276" s="194" t="s">
        <v>967</v>
      </c>
      <c r="G276" s="194"/>
      <c r="H276" s="194" t="s">
        <v>458</v>
      </c>
      <c r="I276" s="196">
        <v>869.11</v>
      </c>
      <c r="J276" s="197">
        <v>3</v>
      </c>
      <c r="K276" s="87"/>
    </row>
    <row r="277" spans="1:11" ht="20.399999999999999" x14ac:dyDescent="0.25">
      <c r="A277" s="194" t="s">
        <v>449</v>
      </c>
      <c r="B277" s="194" t="s">
        <v>966</v>
      </c>
      <c r="C277" s="194" t="s">
        <v>966</v>
      </c>
      <c r="D277" s="195">
        <v>45513</v>
      </c>
      <c r="E277" s="195"/>
      <c r="F277" s="194" t="s">
        <v>968</v>
      </c>
      <c r="G277" s="194"/>
      <c r="H277" s="194" t="s">
        <v>462</v>
      </c>
      <c r="I277" s="196">
        <v>543.02</v>
      </c>
      <c r="J277" s="197">
        <v>2</v>
      </c>
      <c r="K277" s="87"/>
    </row>
    <row r="278" spans="1:11" ht="20.399999999999999" x14ac:dyDescent="0.25">
      <c r="A278" s="194" t="s">
        <v>449</v>
      </c>
      <c r="B278" s="194" t="s">
        <v>966</v>
      </c>
      <c r="C278" s="194" t="s">
        <v>966</v>
      </c>
      <c r="D278" s="195">
        <v>45513</v>
      </c>
      <c r="E278" s="195"/>
      <c r="F278" s="194" t="s">
        <v>967</v>
      </c>
      <c r="G278" s="194"/>
      <c r="H278" s="194" t="s">
        <v>969</v>
      </c>
      <c r="I278" s="196">
        <v>246.5</v>
      </c>
      <c r="J278" s="197">
        <v>3</v>
      </c>
      <c r="K278" s="87"/>
    </row>
    <row r="279" spans="1:11" ht="20.399999999999999" x14ac:dyDescent="0.25">
      <c r="A279" s="194" t="s">
        <v>449</v>
      </c>
      <c r="B279" s="194" t="s">
        <v>966</v>
      </c>
      <c r="C279" s="194" t="s">
        <v>966</v>
      </c>
      <c r="D279" s="195">
        <v>45513</v>
      </c>
      <c r="E279" s="195"/>
      <c r="F279" s="194" t="s">
        <v>968</v>
      </c>
      <c r="G279" s="194"/>
      <c r="H279" s="194" t="s">
        <v>463</v>
      </c>
      <c r="I279" s="196">
        <v>515.57000000000005</v>
      </c>
      <c r="J279" s="197">
        <v>3</v>
      </c>
      <c r="K279" s="87"/>
    </row>
    <row r="280" spans="1:11" ht="30.6" x14ac:dyDescent="0.25">
      <c r="A280" s="194" t="s">
        <v>449</v>
      </c>
      <c r="B280" s="194" t="s">
        <v>966</v>
      </c>
      <c r="C280" s="194" t="s">
        <v>966</v>
      </c>
      <c r="D280" s="195">
        <v>45513</v>
      </c>
      <c r="E280" s="195"/>
      <c r="F280" s="194" t="s">
        <v>970</v>
      </c>
      <c r="G280" s="194"/>
      <c r="H280" s="194" t="s">
        <v>971</v>
      </c>
      <c r="I280" s="196">
        <v>10847.02</v>
      </c>
      <c r="J280" s="197">
        <v>4</v>
      </c>
      <c r="K280" s="87"/>
    </row>
    <row r="281" spans="1:11" ht="30.6" x14ac:dyDescent="0.25">
      <c r="A281" s="194" t="s">
        <v>449</v>
      </c>
      <c r="B281" s="194" t="s">
        <v>966</v>
      </c>
      <c r="C281" s="194" t="s">
        <v>966</v>
      </c>
      <c r="D281" s="195">
        <v>45513</v>
      </c>
      <c r="E281" s="195"/>
      <c r="F281" s="194" t="s">
        <v>972</v>
      </c>
      <c r="G281" s="194"/>
      <c r="H281" s="194" t="s">
        <v>973</v>
      </c>
      <c r="I281" s="196">
        <v>5709.08</v>
      </c>
      <c r="J281" s="197">
        <v>4</v>
      </c>
      <c r="K281" s="87"/>
    </row>
    <row r="282" spans="1:11" x14ac:dyDescent="0.25">
      <c r="A282" s="194" t="s">
        <v>449</v>
      </c>
      <c r="B282" s="194" t="s">
        <v>974</v>
      </c>
      <c r="C282" s="194" t="s">
        <v>975</v>
      </c>
      <c r="D282" s="195">
        <v>45517</v>
      </c>
      <c r="E282" s="195"/>
      <c r="F282" s="194" t="s">
        <v>976</v>
      </c>
      <c r="G282" s="194" t="s">
        <v>468</v>
      </c>
      <c r="H282" s="194" t="s">
        <v>756</v>
      </c>
      <c r="I282" s="196">
        <v>165</v>
      </c>
      <c r="J282" s="197">
        <v>4</v>
      </c>
      <c r="K282" s="87"/>
    </row>
    <row r="283" spans="1:11" ht="51" x14ac:dyDescent="0.25">
      <c r="A283" s="194" t="s">
        <v>449</v>
      </c>
      <c r="B283" s="194" t="s">
        <v>977</v>
      </c>
      <c r="C283" s="194" t="s">
        <v>978</v>
      </c>
      <c r="D283" s="195">
        <v>45517</v>
      </c>
      <c r="E283" s="195"/>
      <c r="F283" s="194" t="s">
        <v>979</v>
      </c>
      <c r="G283" s="194" t="s">
        <v>496</v>
      </c>
      <c r="H283" s="194" t="s">
        <v>612</v>
      </c>
      <c r="I283" s="196">
        <v>1900</v>
      </c>
      <c r="J283" s="197">
        <v>4</v>
      </c>
      <c r="K283" s="87"/>
    </row>
    <row r="284" spans="1:11" x14ac:dyDescent="0.25">
      <c r="A284" s="194" t="s">
        <v>449</v>
      </c>
      <c r="B284" s="194" t="s">
        <v>980</v>
      </c>
      <c r="C284" s="194" t="s">
        <v>981</v>
      </c>
      <c r="D284" s="195">
        <v>45519</v>
      </c>
      <c r="E284" s="195"/>
      <c r="F284" s="194" t="s">
        <v>854</v>
      </c>
      <c r="G284" s="194" t="s">
        <v>982</v>
      </c>
      <c r="H284" s="194" t="s">
        <v>983</v>
      </c>
      <c r="I284" s="196">
        <v>430</v>
      </c>
      <c r="J284" s="197">
        <v>3</v>
      </c>
      <c r="K284" s="87"/>
    </row>
    <row r="285" spans="1:11" ht="122.4" x14ac:dyDescent="0.25">
      <c r="A285" s="194" t="s">
        <v>449</v>
      </c>
      <c r="B285" s="194" t="s">
        <v>984</v>
      </c>
      <c r="C285" s="194" t="s">
        <v>985</v>
      </c>
      <c r="D285" s="195">
        <v>45519</v>
      </c>
      <c r="E285" s="195"/>
      <c r="F285" s="194" t="s">
        <v>986</v>
      </c>
      <c r="G285" s="194" t="s">
        <v>488</v>
      </c>
      <c r="H285" s="194" t="s">
        <v>987</v>
      </c>
      <c r="I285" s="196">
        <v>9115</v>
      </c>
      <c r="J285" s="197">
        <v>3</v>
      </c>
      <c r="K285" s="87"/>
    </row>
    <row r="286" spans="1:11" ht="102" x14ac:dyDescent="0.25">
      <c r="A286" s="194" t="s">
        <v>449</v>
      </c>
      <c r="B286" s="194" t="s">
        <v>988</v>
      </c>
      <c r="C286" s="194" t="s">
        <v>989</v>
      </c>
      <c r="D286" s="195">
        <v>45519</v>
      </c>
      <c r="E286" s="195"/>
      <c r="F286" s="194" t="s">
        <v>990</v>
      </c>
      <c r="G286" s="194" t="s">
        <v>478</v>
      </c>
      <c r="H286" s="194" t="s">
        <v>479</v>
      </c>
      <c r="I286" s="196">
        <v>1520</v>
      </c>
      <c r="J286" s="197">
        <v>3</v>
      </c>
      <c r="K286" s="87"/>
    </row>
    <row r="287" spans="1:11" ht="102" x14ac:dyDescent="0.25">
      <c r="A287" s="194" t="s">
        <v>449</v>
      </c>
      <c r="B287" s="194" t="s">
        <v>991</v>
      </c>
      <c r="C287" s="194" t="s">
        <v>992</v>
      </c>
      <c r="D287" s="195">
        <v>45519</v>
      </c>
      <c r="E287" s="195"/>
      <c r="F287" s="194" t="s">
        <v>993</v>
      </c>
      <c r="G287" s="194" t="s">
        <v>994</v>
      </c>
      <c r="H287" s="194" t="s">
        <v>995</v>
      </c>
      <c r="I287" s="196">
        <v>927.27</v>
      </c>
      <c r="J287" s="197">
        <v>3</v>
      </c>
      <c r="K287" s="87"/>
    </row>
    <row r="288" spans="1:11" ht="102" x14ac:dyDescent="0.25">
      <c r="A288" s="194" t="s">
        <v>996</v>
      </c>
      <c r="B288" s="194" t="s">
        <v>997</v>
      </c>
      <c r="C288" s="194" t="s">
        <v>998</v>
      </c>
      <c r="D288" s="195">
        <v>45519</v>
      </c>
      <c r="E288" s="195"/>
      <c r="F288" s="194" t="s">
        <v>999</v>
      </c>
      <c r="G288" s="194" t="s">
        <v>1000</v>
      </c>
      <c r="H288" s="194" t="s">
        <v>1001</v>
      </c>
      <c r="I288" s="196">
        <v>685.69</v>
      </c>
      <c r="J288" s="197"/>
      <c r="K288" s="87"/>
    </row>
    <row r="289" spans="1:11" ht="102" x14ac:dyDescent="0.25">
      <c r="A289" s="194" t="s">
        <v>996</v>
      </c>
      <c r="B289" s="194" t="s">
        <v>1002</v>
      </c>
      <c r="C289" s="194" t="s">
        <v>1003</v>
      </c>
      <c r="D289" s="195">
        <v>45519</v>
      </c>
      <c r="E289" s="195"/>
      <c r="F289" s="194" t="s">
        <v>1004</v>
      </c>
      <c r="G289" s="194" t="s">
        <v>1005</v>
      </c>
      <c r="H289" s="194" t="s">
        <v>1006</v>
      </c>
      <c r="I289" s="196">
        <v>84</v>
      </c>
      <c r="J289" s="197"/>
      <c r="K289" s="87"/>
    </row>
    <row r="290" spans="1:11" x14ac:dyDescent="0.25">
      <c r="A290" s="194" t="s">
        <v>449</v>
      </c>
      <c r="B290" s="194"/>
      <c r="C290" s="194"/>
      <c r="D290" s="195"/>
      <c r="E290" s="195"/>
      <c r="F290" s="194"/>
      <c r="G290" s="194"/>
      <c r="H290" s="194"/>
      <c r="I290" s="196"/>
      <c r="J290" s="197"/>
      <c r="K290" s="87"/>
    </row>
    <row r="291" spans="1:11" ht="20.399999999999999" x14ac:dyDescent="0.25">
      <c r="A291" s="194" t="s">
        <v>865</v>
      </c>
      <c r="B291" s="194" t="s">
        <v>1007</v>
      </c>
      <c r="C291" s="194" t="s">
        <v>1008</v>
      </c>
      <c r="D291" s="195">
        <v>45523</v>
      </c>
      <c r="E291" s="195"/>
      <c r="F291" s="194" t="s">
        <v>1009</v>
      </c>
      <c r="G291" s="194" t="s">
        <v>1010</v>
      </c>
      <c r="H291" s="194" t="s">
        <v>1011</v>
      </c>
      <c r="I291" s="196">
        <v>404</v>
      </c>
      <c r="J291" s="197"/>
      <c r="K291" s="87"/>
    </row>
    <row r="292" spans="1:11" ht="30.6" x14ac:dyDescent="0.25">
      <c r="A292" s="194" t="s">
        <v>865</v>
      </c>
      <c r="B292" s="194" t="s">
        <v>1012</v>
      </c>
      <c r="C292" s="194" t="s">
        <v>1013</v>
      </c>
      <c r="D292" s="195">
        <v>45523</v>
      </c>
      <c r="E292" s="195"/>
      <c r="F292" s="194" t="s">
        <v>1014</v>
      </c>
      <c r="G292" s="194" t="s">
        <v>1015</v>
      </c>
      <c r="H292" s="194" t="s">
        <v>762</v>
      </c>
      <c r="I292" s="196">
        <v>2600</v>
      </c>
      <c r="J292" s="197"/>
      <c r="K292" s="87"/>
    </row>
    <row r="293" spans="1:11" ht="20.399999999999999" x14ac:dyDescent="0.25">
      <c r="A293" s="194" t="s">
        <v>893</v>
      </c>
      <c r="B293" s="194" t="s">
        <v>1016</v>
      </c>
      <c r="C293" s="194" t="s">
        <v>1017</v>
      </c>
      <c r="D293" s="195">
        <v>45523</v>
      </c>
      <c r="E293" s="195"/>
      <c r="F293" s="194" t="s">
        <v>1018</v>
      </c>
      <c r="G293" s="194" t="s">
        <v>1019</v>
      </c>
      <c r="H293" s="194" t="s">
        <v>1020</v>
      </c>
      <c r="I293" s="196">
        <v>180</v>
      </c>
      <c r="J293" s="197"/>
      <c r="K293" s="87"/>
    </row>
    <row r="294" spans="1:11" x14ac:dyDescent="0.25">
      <c r="A294" s="194" t="s">
        <v>893</v>
      </c>
      <c r="B294" s="194" t="s">
        <v>1021</v>
      </c>
      <c r="C294" s="194" t="s">
        <v>1021</v>
      </c>
      <c r="D294" s="195">
        <v>45495</v>
      </c>
      <c r="E294" s="195">
        <v>45519</v>
      </c>
      <c r="F294" s="194" t="s">
        <v>1022</v>
      </c>
      <c r="G294" s="194"/>
      <c r="H294" s="194" t="s">
        <v>1023</v>
      </c>
      <c r="I294" s="196">
        <v>33.74</v>
      </c>
      <c r="J294" s="197"/>
      <c r="K294" s="87"/>
    </row>
    <row r="295" spans="1:11" ht="122.4" x14ac:dyDescent="0.25">
      <c r="A295" s="194" t="s">
        <v>449</v>
      </c>
      <c r="B295" s="194" t="s">
        <v>1024</v>
      </c>
      <c r="C295" s="194" t="s">
        <v>1025</v>
      </c>
      <c r="D295" s="195">
        <v>45526</v>
      </c>
      <c r="E295" s="195"/>
      <c r="F295" s="194" t="s">
        <v>1026</v>
      </c>
      <c r="G295" s="194" t="s">
        <v>547</v>
      </c>
      <c r="H295" s="194" t="s">
        <v>548</v>
      </c>
      <c r="I295" s="196">
        <v>18210</v>
      </c>
      <c r="J295" s="197">
        <v>3</v>
      </c>
      <c r="K295" s="87"/>
    </row>
    <row r="296" spans="1:11" x14ac:dyDescent="0.25">
      <c r="A296" s="194" t="s">
        <v>449</v>
      </c>
      <c r="B296" s="194" t="s">
        <v>1027</v>
      </c>
      <c r="C296" s="194" t="s">
        <v>1028</v>
      </c>
      <c r="D296" s="195">
        <v>45530</v>
      </c>
      <c r="E296" s="195"/>
      <c r="F296" s="194" t="s">
        <v>1029</v>
      </c>
      <c r="G296" s="194" t="s">
        <v>1030</v>
      </c>
      <c r="H296" s="194" t="s">
        <v>798</v>
      </c>
      <c r="I296" s="196">
        <v>1800</v>
      </c>
      <c r="J296" s="197">
        <v>3</v>
      </c>
      <c r="K296" s="87"/>
    </row>
    <row r="297" spans="1:11" x14ac:dyDescent="0.25">
      <c r="A297" s="194" t="s">
        <v>449</v>
      </c>
      <c r="B297" s="194" t="s">
        <v>1031</v>
      </c>
      <c r="C297" s="194" t="s">
        <v>1032</v>
      </c>
      <c r="D297" s="195">
        <v>45530</v>
      </c>
      <c r="E297" s="195"/>
      <c r="F297" s="194" t="s">
        <v>1029</v>
      </c>
      <c r="G297" s="194" t="s">
        <v>921</v>
      </c>
      <c r="H297" s="194" t="s">
        <v>922</v>
      </c>
      <c r="I297" s="196">
        <v>288.7</v>
      </c>
      <c r="J297" s="197">
        <v>2</v>
      </c>
      <c r="K297" s="87"/>
    </row>
    <row r="298" spans="1:11" ht="20.399999999999999" x14ac:dyDescent="0.25">
      <c r="A298" s="194" t="s">
        <v>449</v>
      </c>
      <c r="B298" s="194" t="s">
        <v>1033</v>
      </c>
      <c r="C298" s="194" t="s">
        <v>933</v>
      </c>
      <c r="D298" s="195">
        <v>45530</v>
      </c>
      <c r="E298" s="195"/>
      <c r="F298" s="194" t="s">
        <v>1034</v>
      </c>
      <c r="G298" s="194"/>
      <c r="H298" s="194" t="s">
        <v>935</v>
      </c>
      <c r="I298" s="196">
        <v>100</v>
      </c>
      <c r="J298" s="197">
        <v>2</v>
      </c>
      <c r="K298" s="87"/>
    </row>
    <row r="299" spans="1:11" ht="20.399999999999999" x14ac:dyDescent="0.25">
      <c r="A299" s="194" t="s">
        <v>449</v>
      </c>
      <c r="B299" s="194" t="s">
        <v>1035</v>
      </c>
      <c r="C299" s="194" t="s">
        <v>937</v>
      </c>
      <c r="D299" s="195">
        <v>45530</v>
      </c>
      <c r="E299" s="195"/>
      <c r="F299" s="194" t="s">
        <v>1034</v>
      </c>
      <c r="G299" s="194"/>
      <c r="H299" s="194" t="s">
        <v>938</v>
      </c>
      <c r="I299" s="196">
        <v>100</v>
      </c>
      <c r="J299" s="197">
        <v>2</v>
      </c>
      <c r="K299" s="87"/>
    </row>
    <row r="300" spans="1:11" ht="20.399999999999999" x14ac:dyDescent="0.25">
      <c r="A300" s="194" t="s">
        <v>449</v>
      </c>
      <c r="B300" s="194" t="s">
        <v>1036</v>
      </c>
      <c r="C300" s="194" t="s">
        <v>940</v>
      </c>
      <c r="D300" s="195">
        <v>45530</v>
      </c>
      <c r="E300" s="195"/>
      <c r="F300" s="194" t="s">
        <v>1034</v>
      </c>
      <c r="G300" s="194"/>
      <c r="H300" s="194" t="s">
        <v>459</v>
      </c>
      <c r="I300" s="196">
        <v>100</v>
      </c>
      <c r="J300" s="197">
        <v>2</v>
      </c>
      <c r="K300" s="87"/>
    </row>
    <row r="301" spans="1:11" ht="20.399999999999999" x14ac:dyDescent="0.25">
      <c r="A301" s="194" t="s">
        <v>449</v>
      </c>
      <c r="B301" s="194" t="s">
        <v>1037</v>
      </c>
      <c r="C301" s="194" t="s">
        <v>942</v>
      </c>
      <c r="D301" s="195">
        <v>45559</v>
      </c>
      <c r="E301" s="195"/>
      <c r="F301" s="194" t="s">
        <v>1034</v>
      </c>
      <c r="G301" s="194"/>
      <c r="H301" s="194" t="s">
        <v>943</v>
      </c>
      <c r="I301" s="196">
        <v>100</v>
      </c>
      <c r="J301" s="197">
        <v>2</v>
      </c>
      <c r="K301" s="87"/>
    </row>
    <row r="302" spans="1:11" ht="20.399999999999999" x14ac:dyDescent="0.25">
      <c r="A302" s="194" t="s">
        <v>449</v>
      </c>
      <c r="B302" s="194" t="s">
        <v>1038</v>
      </c>
      <c r="C302" s="194" t="s">
        <v>948</v>
      </c>
      <c r="D302" s="195">
        <v>45530</v>
      </c>
      <c r="E302" s="195"/>
      <c r="F302" s="194" t="s">
        <v>1034</v>
      </c>
      <c r="G302" s="194"/>
      <c r="H302" s="194" t="s">
        <v>949</v>
      </c>
      <c r="I302" s="196">
        <v>200</v>
      </c>
      <c r="J302" s="197">
        <v>2</v>
      </c>
      <c r="K302" s="87"/>
    </row>
    <row r="303" spans="1:11" ht="20.399999999999999" x14ac:dyDescent="0.25">
      <c r="A303" s="194" t="s">
        <v>449</v>
      </c>
      <c r="B303" s="194" t="s">
        <v>1039</v>
      </c>
      <c r="C303" s="194" t="s">
        <v>945</v>
      </c>
      <c r="D303" s="195">
        <v>45530</v>
      </c>
      <c r="E303" s="195"/>
      <c r="F303" s="194" t="s">
        <v>1034</v>
      </c>
      <c r="G303" s="194"/>
      <c r="H303" s="194" t="s">
        <v>946</v>
      </c>
      <c r="I303" s="196">
        <v>150</v>
      </c>
      <c r="J303" s="197">
        <v>2</v>
      </c>
      <c r="K303" s="87"/>
    </row>
    <row r="304" spans="1:11" ht="102" x14ac:dyDescent="0.25">
      <c r="A304" s="194" t="s">
        <v>893</v>
      </c>
      <c r="B304" s="194" t="s">
        <v>1040</v>
      </c>
      <c r="C304" s="194" t="s">
        <v>1041</v>
      </c>
      <c r="D304" s="195">
        <v>45534</v>
      </c>
      <c r="E304" s="195"/>
      <c r="F304" s="194" t="s">
        <v>1042</v>
      </c>
      <c r="G304" s="194"/>
      <c r="H304" s="194" t="s">
        <v>1043</v>
      </c>
      <c r="I304" s="196">
        <v>330</v>
      </c>
      <c r="J304" s="197"/>
      <c r="K304" s="87"/>
    </row>
    <row r="305" spans="1:11" ht="91.8" x14ac:dyDescent="0.25">
      <c r="A305" s="194" t="s">
        <v>449</v>
      </c>
      <c r="B305" s="194" t="s">
        <v>1044</v>
      </c>
      <c r="C305" s="194" t="s">
        <v>1045</v>
      </c>
      <c r="D305" s="195">
        <v>45534</v>
      </c>
      <c r="E305" s="195"/>
      <c r="F305" s="194" t="s">
        <v>1046</v>
      </c>
      <c r="G305" s="194" t="s">
        <v>1047</v>
      </c>
      <c r="H305" s="194" t="s">
        <v>1048</v>
      </c>
      <c r="I305" s="196">
        <v>60</v>
      </c>
      <c r="J305" s="197">
        <v>3</v>
      </c>
      <c r="K305" s="87"/>
    </row>
    <row r="306" spans="1:11" ht="102" x14ac:dyDescent="0.25">
      <c r="A306" s="194" t="s">
        <v>449</v>
      </c>
      <c r="B306" s="194" t="s">
        <v>1049</v>
      </c>
      <c r="C306" s="194" t="s">
        <v>1050</v>
      </c>
      <c r="D306" s="195">
        <v>45534</v>
      </c>
      <c r="E306" s="195"/>
      <c r="F306" s="194" t="s">
        <v>1051</v>
      </c>
      <c r="G306" s="194" t="s">
        <v>1052</v>
      </c>
      <c r="H306" s="194" t="s">
        <v>878</v>
      </c>
      <c r="I306" s="196">
        <v>928.74</v>
      </c>
      <c r="J306" s="197">
        <v>3</v>
      </c>
      <c r="K306" s="87"/>
    </row>
    <row r="307" spans="1:11" ht="102" x14ac:dyDescent="0.25">
      <c r="A307" s="194" t="s">
        <v>840</v>
      </c>
      <c r="B307" s="194" t="s">
        <v>1049</v>
      </c>
      <c r="C307" s="194" t="s">
        <v>1050</v>
      </c>
      <c r="D307" s="195">
        <v>45534</v>
      </c>
      <c r="E307" s="195"/>
      <c r="F307" s="194" t="s">
        <v>1053</v>
      </c>
      <c r="G307" s="194" t="s">
        <v>1052</v>
      </c>
      <c r="H307" s="194" t="s">
        <v>878</v>
      </c>
      <c r="I307" s="196">
        <v>585</v>
      </c>
      <c r="J307" s="197"/>
      <c r="K307" s="87"/>
    </row>
    <row r="308" spans="1:11" x14ac:dyDescent="0.25">
      <c r="A308" s="194" t="s">
        <v>449</v>
      </c>
      <c r="B308" s="194" t="s">
        <v>1054</v>
      </c>
      <c r="C308" s="194" t="s">
        <v>1055</v>
      </c>
      <c r="D308" s="195">
        <v>45524</v>
      </c>
      <c r="E308" s="195"/>
      <c r="F308" s="194" t="s">
        <v>551</v>
      </c>
      <c r="G308" s="194" t="s">
        <v>552</v>
      </c>
      <c r="H308" s="194" t="s">
        <v>1056</v>
      </c>
      <c r="I308" s="196">
        <v>1626.75</v>
      </c>
      <c r="J308" s="197">
        <v>3</v>
      </c>
      <c r="K308" s="87"/>
    </row>
    <row r="309" spans="1:11" x14ac:dyDescent="0.25">
      <c r="A309" s="194" t="s">
        <v>893</v>
      </c>
      <c r="B309" s="194" t="s">
        <v>1057</v>
      </c>
      <c r="C309" s="194" t="s">
        <v>1057</v>
      </c>
      <c r="D309" s="195" t="s">
        <v>1058</v>
      </c>
      <c r="E309" s="195">
        <v>45535</v>
      </c>
      <c r="F309" s="194" t="s">
        <v>1059</v>
      </c>
      <c r="G309" s="194"/>
      <c r="H309" s="194" t="s">
        <v>1023</v>
      </c>
      <c r="I309" s="196">
        <v>94.5</v>
      </c>
      <c r="J309" s="197"/>
      <c r="K309" s="87"/>
    </row>
    <row r="310" spans="1:11" ht="102" x14ac:dyDescent="0.25">
      <c r="A310" s="194" t="s">
        <v>893</v>
      </c>
      <c r="B310" s="194" t="s">
        <v>1060</v>
      </c>
      <c r="C310" s="194" t="s">
        <v>1061</v>
      </c>
      <c r="D310" s="195">
        <v>45534</v>
      </c>
      <c r="E310" s="195"/>
      <c r="F310" s="194" t="s">
        <v>1062</v>
      </c>
      <c r="G310" s="194" t="s">
        <v>787</v>
      </c>
      <c r="H310" s="194" t="s">
        <v>788</v>
      </c>
      <c r="I310" s="196">
        <v>185</v>
      </c>
      <c r="J310" s="197"/>
      <c r="K310" s="87"/>
    </row>
    <row r="311" spans="1:11" ht="102" x14ac:dyDescent="0.25">
      <c r="A311" s="194" t="s">
        <v>449</v>
      </c>
      <c r="B311" s="194" t="s">
        <v>1060</v>
      </c>
      <c r="C311" s="194" t="s">
        <v>1061</v>
      </c>
      <c r="D311" s="195">
        <v>45534</v>
      </c>
      <c r="E311" s="195"/>
      <c r="F311" s="194" t="s">
        <v>1063</v>
      </c>
      <c r="G311" s="194" t="s">
        <v>787</v>
      </c>
      <c r="H311" s="194" t="s">
        <v>788</v>
      </c>
      <c r="I311" s="196">
        <v>555</v>
      </c>
      <c r="J311" s="197">
        <v>3</v>
      </c>
      <c r="K311" s="87"/>
    </row>
    <row r="312" spans="1:11" ht="40.799999999999997" x14ac:dyDescent="0.25">
      <c r="A312" s="194" t="s">
        <v>865</v>
      </c>
      <c r="B312" s="194" t="s">
        <v>1064</v>
      </c>
      <c r="C312" s="194" t="s">
        <v>1065</v>
      </c>
      <c r="D312" s="195">
        <v>45534</v>
      </c>
      <c r="E312" s="195"/>
      <c r="F312" s="194" t="s">
        <v>1066</v>
      </c>
      <c r="G312" s="194" t="s">
        <v>1047</v>
      </c>
      <c r="H312" s="194" t="s">
        <v>1048</v>
      </c>
      <c r="I312" s="196">
        <v>2600</v>
      </c>
      <c r="J312" s="197"/>
      <c r="K312" s="87"/>
    </row>
    <row r="313" spans="1:11" ht="122.4" x14ac:dyDescent="0.25">
      <c r="A313" s="194" t="s">
        <v>449</v>
      </c>
      <c r="B313" s="194" t="s">
        <v>1067</v>
      </c>
      <c r="C313" s="194" t="s">
        <v>1068</v>
      </c>
      <c r="D313" s="195">
        <v>45534</v>
      </c>
      <c r="E313" s="195"/>
      <c r="F313" s="194" t="s">
        <v>1069</v>
      </c>
      <c r="G313" s="194" t="s">
        <v>488</v>
      </c>
      <c r="H313" s="194" t="s">
        <v>987</v>
      </c>
      <c r="I313" s="196">
        <v>250</v>
      </c>
      <c r="J313" s="197">
        <v>3</v>
      </c>
      <c r="K313" s="87"/>
    </row>
    <row r="314" spans="1:11" ht="112.2" x14ac:dyDescent="0.25">
      <c r="A314" s="194" t="s">
        <v>832</v>
      </c>
      <c r="B314" s="194" t="s">
        <v>1070</v>
      </c>
      <c r="C314" s="194" t="s">
        <v>1071</v>
      </c>
      <c r="D314" s="195">
        <v>45534</v>
      </c>
      <c r="E314" s="195"/>
      <c r="F314" s="194" t="s">
        <v>1072</v>
      </c>
      <c r="G314" s="194" t="s">
        <v>820</v>
      </c>
      <c r="H314" s="194" t="s">
        <v>1073</v>
      </c>
      <c r="I314" s="196">
        <v>4750</v>
      </c>
      <c r="J314" s="197"/>
      <c r="K314" s="87"/>
    </row>
    <row r="315" spans="1:11" ht="112.2" x14ac:dyDescent="0.25">
      <c r="A315" s="194" t="s">
        <v>449</v>
      </c>
      <c r="B315" s="194" t="s">
        <v>1074</v>
      </c>
      <c r="C315" s="194" t="s">
        <v>1075</v>
      </c>
      <c r="D315" s="195">
        <v>45534</v>
      </c>
      <c r="E315" s="195"/>
      <c r="F315" s="194" t="s">
        <v>1072</v>
      </c>
      <c r="G315" s="194" t="s">
        <v>820</v>
      </c>
      <c r="H315" s="194" t="s">
        <v>1073</v>
      </c>
      <c r="I315" s="196">
        <v>4050</v>
      </c>
      <c r="J315" s="197">
        <v>3</v>
      </c>
      <c r="K315" s="87"/>
    </row>
    <row r="316" spans="1:11" ht="112.2" x14ac:dyDescent="0.25">
      <c r="A316" s="194" t="s">
        <v>449</v>
      </c>
      <c r="B316" s="194" t="s">
        <v>1076</v>
      </c>
      <c r="C316" s="194" t="s">
        <v>1077</v>
      </c>
      <c r="D316" s="195">
        <v>45534</v>
      </c>
      <c r="E316" s="195"/>
      <c r="F316" s="194" t="s">
        <v>1078</v>
      </c>
      <c r="G316" s="194" t="s">
        <v>820</v>
      </c>
      <c r="H316" s="194" t="s">
        <v>1073</v>
      </c>
      <c r="I316" s="196">
        <v>1755</v>
      </c>
      <c r="J316" s="197">
        <v>3</v>
      </c>
      <c r="K316" s="87"/>
    </row>
    <row r="317" spans="1:11" ht="112.2" x14ac:dyDescent="0.25">
      <c r="A317" s="194" t="s">
        <v>832</v>
      </c>
      <c r="B317" s="194" t="s">
        <v>1079</v>
      </c>
      <c r="C317" s="194" t="s">
        <v>1080</v>
      </c>
      <c r="D317" s="195">
        <v>45534</v>
      </c>
      <c r="E317" s="195"/>
      <c r="F317" s="194" t="s">
        <v>1081</v>
      </c>
      <c r="G317" s="194" t="s">
        <v>1082</v>
      </c>
      <c r="H317" s="194" t="s">
        <v>1083</v>
      </c>
      <c r="I317" s="196">
        <v>330</v>
      </c>
      <c r="J317" s="197"/>
      <c r="K317" s="87"/>
    </row>
    <row r="318" spans="1:11" ht="112.2" x14ac:dyDescent="0.25">
      <c r="A318" s="194" t="s">
        <v>834</v>
      </c>
      <c r="B318" s="194" t="s">
        <v>1079</v>
      </c>
      <c r="C318" s="194" t="s">
        <v>1080</v>
      </c>
      <c r="D318" s="195">
        <v>45534</v>
      </c>
      <c r="E318" s="195"/>
      <c r="F318" s="194" t="s">
        <v>1084</v>
      </c>
      <c r="G318" s="194" t="s">
        <v>1082</v>
      </c>
      <c r="H318" s="194" t="s">
        <v>1083</v>
      </c>
      <c r="I318" s="196">
        <v>300</v>
      </c>
      <c r="J318" s="197"/>
      <c r="K318" s="87"/>
    </row>
    <row r="319" spans="1:11" ht="112.2" x14ac:dyDescent="0.25">
      <c r="A319" s="194" t="s">
        <v>449</v>
      </c>
      <c r="B319" s="194" t="s">
        <v>1079</v>
      </c>
      <c r="C319" s="194" t="s">
        <v>1080</v>
      </c>
      <c r="D319" s="195">
        <v>45534</v>
      </c>
      <c r="E319" s="195"/>
      <c r="F319" s="194" t="s">
        <v>1085</v>
      </c>
      <c r="G319" s="194" t="s">
        <v>1082</v>
      </c>
      <c r="H319" s="194" t="s">
        <v>1083</v>
      </c>
      <c r="I319" s="196">
        <v>203</v>
      </c>
      <c r="J319" s="197">
        <v>3</v>
      </c>
      <c r="K319" s="87"/>
    </row>
    <row r="320" spans="1:11" ht="20.399999999999999" x14ac:dyDescent="0.25">
      <c r="A320" s="194" t="s">
        <v>449</v>
      </c>
      <c r="B320" s="194" t="s">
        <v>1086</v>
      </c>
      <c r="C320" s="194" t="s">
        <v>1086</v>
      </c>
      <c r="D320" s="195">
        <v>45539</v>
      </c>
      <c r="E320" s="195"/>
      <c r="F320" s="194" t="s">
        <v>1087</v>
      </c>
      <c r="G320" s="194"/>
      <c r="H320" s="194" t="s">
        <v>583</v>
      </c>
      <c r="I320" s="196">
        <v>246.5</v>
      </c>
      <c r="J320" s="197">
        <v>3</v>
      </c>
      <c r="K320" s="87"/>
    </row>
    <row r="321" spans="1:11" ht="20.399999999999999" x14ac:dyDescent="0.25">
      <c r="A321" s="194" t="s">
        <v>449</v>
      </c>
      <c r="B321" s="194" t="s">
        <v>1086</v>
      </c>
      <c r="C321" s="194" t="s">
        <v>1086</v>
      </c>
      <c r="D321" s="195">
        <v>45539</v>
      </c>
      <c r="E321" s="195"/>
      <c r="F321" s="194" t="s">
        <v>1087</v>
      </c>
      <c r="G321" s="194"/>
      <c r="H321" s="194" t="s">
        <v>460</v>
      </c>
      <c r="I321" s="196">
        <v>386</v>
      </c>
      <c r="J321" s="197">
        <v>3</v>
      </c>
      <c r="K321" s="87"/>
    </row>
    <row r="322" spans="1:11" ht="20.399999999999999" x14ac:dyDescent="0.25">
      <c r="A322" s="194" t="s">
        <v>449</v>
      </c>
      <c r="B322" s="194" t="s">
        <v>1086</v>
      </c>
      <c r="C322" s="194" t="s">
        <v>1086</v>
      </c>
      <c r="D322" s="195">
        <v>45539</v>
      </c>
      <c r="E322" s="195"/>
      <c r="F322" s="194" t="s">
        <v>1087</v>
      </c>
      <c r="G322" s="194"/>
      <c r="H322" s="194" t="s">
        <v>1088</v>
      </c>
      <c r="I322" s="196">
        <v>200</v>
      </c>
      <c r="J322" s="197">
        <v>4</v>
      </c>
      <c r="K322" s="87"/>
    </row>
    <row r="323" spans="1:11" ht="20.399999999999999" x14ac:dyDescent="0.25">
      <c r="A323" s="194" t="s">
        <v>449</v>
      </c>
      <c r="B323" s="194" t="s">
        <v>1086</v>
      </c>
      <c r="C323" s="194" t="s">
        <v>1086</v>
      </c>
      <c r="D323" s="195">
        <v>45539</v>
      </c>
      <c r="E323" s="195"/>
      <c r="F323" s="194" t="s">
        <v>1089</v>
      </c>
      <c r="G323" s="194"/>
      <c r="H323" s="194" t="s">
        <v>463</v>
      </c>
      <c r="I323" s="196">
        <v>368.27</v>
      </c>
      <c r="J323" s="197">
        <v>3</v>
      </c>
      <c r="K323" s="87"/>
    </row>
    <row r="324" spans="1:11" ht="20.399999999999999" x14ac:dyDescent="0.25">
      <c r="A324" s="194" t="s">
        <v>449</v>
      </c>
      <c r="B324" s="194" t="s">
        <v>1086</v>
      </c>
      <c r="C324" s="194" t="s">
        <v>1086</v>
      </c>
      <c r="D324" s="195">
        <v>45539</v>
      </c>
      <c r="E324" s="195"/>
      <c r="F324" s="194" t="s">
        <v>1089</v>
      </c>
      <c r="G324" s="194"/>
      <c r="H324" s="194" t="s">
        <v>462</v>
      </c>
      <c r="I324" s="196">
        <v>496.37</v>
      </c>
      <c r="J324" s="197">
        <v>2</v>
      </c>
      <c r="K324" s="87"/>
    </row>
    <row r="325" spans="1:11" ht="20.399999999999999" x14ac:dyDescent="0.25">
      <c r="A325" s="194" t="s">
        <v>449</v>
      </c>
      <c r="B325" s="194" t="s">
        <v>1086</v>
      </c>
      <c r="C325" s="194" t="s">
        <v>1086</v>
      </c>
      <c r="D325" s="195">
        <v>45539</v>
      </c>
      <c r="E325" s="195"/>
      <c r="F325" s="194" t="s">
        <v>1087</v>
      </c>
      <c r="G325" s="194"/>
      <c r="H325" s="194" t="s">
        <v>1090</v>
      </c>
      <c r="I325" s="196">
        <v>869.11</v>
      </c>
      <c r="J325" s="197">
        <v>3</v>
      </c>
      <c r="K325" s="87"/>
    </row>
    <row r="326" spans="1:11" ht="20.399999999999999" x14ac:dyDescent="0.25">
      <c r="A326" s="194" t="s">
        <v>449</v>
      </c>
      <c r="B326" s="194" t="s">
        <v>1086</v>
      </c>
      <c r="C326" s="194" t="s">
        <v>1086</v>
      </c>
      <c r="D326" s="195">
        <v>45539</v>
      </c>
      <c r="E326" s="195"/>
      <c r="F326" s="194" t="s">
        <v>1087</v>
      </c>
      <c r="G326" s="194"/>
      <c r="H326" s="194" t="s">
        <v>969</v>
      </c>
      <c r="I326" s="196">
        <v>246.5</v>
      </c>
      <c r="J326" s="197">
        <v>3</v>
      </c>
      <c r="K326" s="87"/>
    </row>
    <row r="327" spans="1:11" ht="20.399999999999999" x14ac:dyDescent="0.25">
      <c r="A327" s="194" t="s">
        <v>449</v>
      </c>
      <c r="B327" s="194" t="s">
        <v>1086</v>
      </c>
      <c r="C327" s="194" t="s">
        <v>1086</v>
      </c>
      <c r="D327" s="195">
        <v>45539</v>
      </c>
      <c r="E327" s="195"/>
      <c r="F327" s="194" t="s">
        <v>1087</v>
      </c>
      <c r="G327" s="194"/>
      <c r="H327" s="194" t="s">
        <v>1091</v>
      </c>
      <c r="I327" s="196">
        <v>246.5</v>
      </c>
      <c r="J327" s="197">
        <v>3</v>
      </c>
      <c r="K327" s="87"/>
    </row>
    <row r="328" spans="1:11" ht="30.6" x14ac:dyDescent="0.25">
      <c r="A328" s="194" t="s">
        <v>449</v>
      </c>
      <c r="B328" s="194" t="s">
        <v>1086</v>
      </c>
      <c r="C328" s="194" t="s">
        <v>1086</v>
      </c>
      <c r="D328" s="195">
        <v>45539</v>
      </c>
      <c r="E328" s="195"/>
      <c r="F328" s="194" t="s">
        <v>1092</v>
      </c>
      <c r="G328" s="194"/>
      <c r="H328" s="194" t="s">
        <v>1093</v>
      </c>
      <c r="I328" s="196">
        <v>4870.71</v>
      </c>
      <c r="J328" s="197">
        <v>4</v>
      </c>
      <c r="K328" s="87"/>
    </row>
    <row r="329" spans="1:11" ht="30.6" x14ac:dyDescent="0.25">
      <c r="A329" s="194" t="s">
        <v>449</v>
      </c>
      <c r="B329" s="194" t="s">
        <v>1086</v>
      </c>
      <c r="C329" s="194" t="s">
        <v>1086</v>
      </c>
      <c r="D329" s="195">
        <v>45539</v>
      </c>
      <c r="E329" s="195"/>
      <c r="F329" s="194" t="s">
        <v>1094</v>
      </c>
      <c r="G329" s="194"/>
      <c r="H329" s="194" t="s">
        <v>1095</v>
      </c>
      <c r="I329" s="196">
        <v>3874.17</v>
      </c>
      <c r="J329" s="197">
        <v>4</v>
      </c>
      <c r="K329" s="87"/>
    </row>
    <row r="330" spans="1:11" ht="20.399999999999999" x14ac:dyDescent="0.25">
      <c r="A330" s="194" t="s">
        <v>449</v>
      </c>
      <c r="B330" s="194" t="s">
        <v>1096</v>
      </c>
      <c r="C330" s="194" t="s">
        <v>1097</v>
      </c>
      <c r="D330" s="195">
        <v>45548</v>
      </c>
      <c r="E330" s="195"/>
      <c r="F330" s="194" t="s">
        <v>1098</v>
      </c>
      <c r="G330" s="194" t="s">
        <v>468</v>
      </c>
      <c r="H330" s="194" t="s">
        <v>616</v>
      </c>
      <c r="I330" s="196">
        <v>495</v>
      </c>
      <c r="J330" s="197">
        <v>4</v>
      </c>
      <c r="K330" s="87"/>
    </row>
    <row r="331" spans="1:11" ht="51" x14ac:dyDescent="0.25">
      <c r="A331" s="194" t="s">
        <v>449</v>
      </c>
      <c r="B331" s="194" t="s">
        <v>1099</v>
      </c>
      <c r="C331" s="194" t="s">
        <v>1100</v>
      </c>
      <c r="D331" s="195">
        <v>45548</v>
      </c>
      <c r="E331" s="195"/>
      <c r="F331" s="194" t="s">
        <v>1101</v>
      </c>
      <c r="G331" s="194" t="s">
        <v>496</v>
      </c>
      <c r="H331" s="194" t="s">
        <v>612</v>
      </c>
      <c r="I331" s="196">
        <v>1900</v>
      </c>
      <c r="J331" s="197">
        <v>4</v>
      </c>
      <c r="K331" s="87"/>
    </row>
    <row r="332" spans="1:11" ht="20.399999999999999" x14ac:dyDescent="0.25">
      <c r="A332" s="194" t="s">
        <v>449</v>
      </c>
      <c r="B332" s="194" t="s">
        <v>1102</v>
      </c>
      <c r="C332" s="194" t="s">
        <v>1103</v>
      </c>
      <c r="D332" s="195">
        <v>45551</v>
      </c>
      <c r="E332" s="195"/>
      <c r="F332" s="194" t="s">
        <v>1104</v>
      </c>
      <c r="G332" s="194" t="s">
        <v>453</v>
      </c>
      <c r="H332" s="194" t="s">
        <v>454</v>
      </c>
      <c r="I332" s="196">
        <v>1840</v>
      </c>
      <c r="J332" s="197">
        <v>4</v>
      </c>
      <c r="K332" s="87"/>
    </row>
    <row r="333" spans="1:11" ht="20.399999999999999" x14ac:dyDescent="0.25">
      <c r="A333" s="194" t="s">
        <v>449</v>
      </c>
      <c r="B333" s="194" t="s">
        <v>1105</v>
      </c>
      <c r="C333" s="194" t="s">
        <v>1106</v>
      </c>
      <c r="D333" s="195">
        <v>45551</v>
      </c>
      <c r="E333" s="195"/>
      <c r="F333" s="194" t="s">
        <v>1104</v>
      </c>
      <c r="G333" s="194" t="s">
        <v>694</v>
      </c>
      <c r="H333" s="194" t="s">
        <v>695</v>
      </c>
      <c r="I333" s="196">
        <v>1850</v>
      </c>
      <c r="J333" s="197">
        <v>4</v>
      </c>
      <c r="K333" s="87"/>
    </row>
    <row r="334" spans="1:11" ht="20.399999999999999" x14ac:dyDescent="0.25">
      <c r="A334" s="194" t="s">
        <v>865</v>
      </c>
      <c r="B334" s="194" t="s">
        <v>1107</v>
      </c>
      <c r="C334" s="194" t="s">
        <v>1108</v>
      </c>
      <c r="D334" s="195">
        <v>45551</v>
      </c>
      <c r="E334" s="195"/>
      <c r="F334" s="194" t="s">
        <v>1109</v>
      </c>
      <c r="G334" s="194" t="s">
        <v>1010</v>
      </c>
      <c r="H334" s="194" t="s">
        <v>1011</v>
      </c>
      <c r="I334" s="196">
        <v>404</v>
      </c>
      <c r="J334" s="197"/>
      <c r="K334" s="87"/>
    </row>
    <row r="335" spans="1:11" ht="20.399999999999999" x14ac:dyDescent="0.25">
      <c r="A335" s="194" t="s">
        <v>449</v>
      </c>
      <c r="B335" s="194" t="s">
        <v>1110</v>
      </c>
      <c r="C335" s="194" t="s">
        <v>1111</v>
      </c>
      <c r="D335" s="195">
        <v>45551</v>
      </c>
      <c r="E335" s="195"/>
      <c r="F335" s="194" t="s">
        <v>1112</v>
      </c>
      <c r="G335" s="194" t="s">
        <v>650</v>
      </c>
      <c r="H335" s="194" t="s">
        <v>651</v>
      </c>
      <c r="I335" s="196">
        <v>2100</v>
      </c>
      <c r="J335" s="197">
        <v>3</v>
      </c>
      <c r="K335" s="87"/>
    </row>
    <row r="336" spans="1:11" ht="61.2" x14ac:dyDescent="0.25">
      <c r="A336" s="194" t="s">
        <v>865</v>
      </c>
      <c r="B336" s="194" t="s">
        <v>1113</v>
      </c>
      <c r="C336" s="194" t="s">
        <v>1114</v>
      </c>
      <c r="D336" s="195">
        <v>45551</v>
      </c>
      <c r="E336" s="195"/>
      <c r="F336" s="194" t="s">
        <v>1115</v>
      </c>
      <c r="G336" s="194" t="s">
        <v>733</v>
      </c>
      <c r="H336" s="194" t="s">
        <v>734</v>
      </c>
      <c r="I336" s="196">
        <v>3100</v>
      </c>
      <c r="J336" s="197"/>
      <c r="K336" s="87"/>
    </row>
    <row r="337" spans="1:11" x14ac:dyDescent="0.25">
      <c r="A337" s="194" t="s">
        <v>449</v>
      </c>
      <c r="B337" s="194" t="s">
        <v>1116</v>
      </c>
      <c r="C337" s="194" t="s">
        <v>1117</v>
      </c>
      <c r="D337" s="195">
        <v>45553</v>
      </c>
      <c r="E337" s="195"/>
      <c r="F337" s="194" t="s">
        <v>900</v>
      </c>
      <c r="G337" s="194" t="s">
        <v>1118</v>
      </c>
      <c r="H337" s="194" t="s">
        <v>1119</v>
      </c>
      <c r="I337" s="196">
        <v>171.68</v>
      </c>
      <c r="J337" s="197">
        <v>3</v>
      </c>
      <c r="K337" s="87"/>
    </row>
    <row r="338" spans="1:11" ht="102" x14ac:dyDescent="0.25">
      <c r="A338" s="194" t="s">
        <v>996</v>
      </c>
      <c r="B338" s="194" t="s">
        <v>1120</v>
      </c>
      <c r="C338" s="194" t="s">
        <v>1121</v>
      </c>
      <c r="D338" s="195">
        <v>45554</v>
      </c>
      <c r="E338" s="195"/>
      <c r="F338" s="194" t="s">
        <v>1122</v>
      </c>
      <c r="G338" s="194" t="s">
        <v>473</v>
      </c>
      <c r="H338" s="194" t="s">
        <v>474</v>
      </c>
      <c r="I338" s="196">
        <v>345.83</v>
      </c>
      <c r="J338" s="197"/>
      <c r="K338" s="87"/>
    </row>
    <row r="339" spans="1:11" ht="20.399999999999999" x14ac:dyDescent="0.25">
      <c r="A339" s="194" t="s">
        <v>449</v>
      </c>
      <c r="B339" s="194" t="s">
        <v>1123</v>
      </c>
      <c r="C339" s="194" t="s">
        <v>1124</v>
      </c>
      <c r="D339" s="195">
        <v>45554</v>
      </c>
      <c r="E339" s="195"/>
      <c r="F339" s="194" t="s">
        <v>1125</v>
      </c>
      <c r="G339" s="194" t="s">
        <v>1126</v>
      </c>
      <c r="H339" s="194" t="s">
        <v>1127</v>
      </c>
      <c r="I339" s="196">
        <v>943.64</v>
      </c>
      <c r="J339" s="197">
        <v>4</v>
      </c>
      <c r="K339" s="87"/>
    </row>
    <row r="340" spans="1:11" ht="20.399999999999999" x14ac:dyDescent="0.25">
      <c r="A340" s="194" t="s">
        <v>449</v>
      </c>
      <c r="B340" s="194" t="s">
        <v>1128</v>
      </c>
      <c r="C340" s="194" t="s">
        <v>933</v>
      </c>
      <c r="D340" s="195">
        <v>45559</v>
      </c>
      <c r="E340" s="195"/>
      <c r="F340" s="194" t="s">
        <v>1129</v>
      </c>
      <c r="G340" s="194"/>
      <c r="H340" s="194" t="s">
        <v>935</v>
      </c>
      <c r="I340" s="196">
        <v>100</v>
      </c>
      <c r="J340" s="197">
        <v>2</v>
      </c>
      <c r="K340" s="87"/>
    </row>
    <row r="341" spans="1:11" ht="20.399999999999999" x14ac:dyDescent="0.25">
      <c r="A341" s="194" t="s">
        <v>449</v>
      </c>
      <c r="B341" s="194" t="s">
        <v>1130</v>
      </c>
      <c r="C341" s="194" t="s">
        <v>937</v>
      </c>
      <c r="D341" s="195">
        <v>45559</v>
      </c>
      <c r="E341" s="195"/>
      <c r="F341" s="194" t="s">
        <v>1129</v>
      </c>
      <c r="G341" s="194"/>
      <c r="H341" s="194" t="s">
        <v>938</v>
      </c>
      <c r="I341" s="196">
        <v>100</v>
      </c>
      <c r="J341" s="197">
        <v>2</v>
      </c>
      <c r="K341" s="87"/>
    </row>
    <row r="342" spans="1:11" ht="20.399999999999999" x14ac:dyDescent="0.25">
      <c r="A342" s="194" t="s">
        <v>449</v>
      </c>
      <c r="B342" s="194" t="s">
        <v>1131</v>
      </c>
      <c r="C342" s="194" t="s">
        <v>940</v>
      </c>
      <c r="D342" s="195">
        <v>45559</v>
      </c>
      <c r="E342" s="195"/>
      <c r="F342" s="194" t="s">
        <v>1129</v>
      </c>
      <c r="G342" s="194"/>
      <c r="H342" s="194" t="s">
        <v>459</v>
      </c>
      <c r="I342" s="196">
        <v>100</v>
      </c>
      <c r="J342" s="197">
        <v>2</v>
      </c>
      <c r="K342" s="87"/>
    </row>
    <row r="343" spans="1:11" ht="20.399999999999999" x14ac:dyDescent="0.25">
      <c r="A343" s="194" t="s">
        <v>449</v>
      </c>
      <c r="B343" s="194" t="s">
        <v>1132</v>
      </c>
      <c r="C343" s="194" t="s">
        <v>948</v>
      </c>
      <c r="D343" s="195">
        <v>45559</v>
      </c>
      <c r="E343" s="195"/>
      <c r="F343" s="194" t="s">
        <v>1129</v>
      </c>
      <c r="G343" s="194"/>
      <c r="H343" s="194" t="s">
        <v>949</v>
      </c>
      <c r="I343" s="196">
        <v>200</v>
      </c>
      <c r="J343" s="197">
        <v>2</v>
      </c>
      <c r="K343" s="87"/>
    </row>
    <row r="344" spans="1:11" ht="20.399999999999999" x14ac:dyDescent="0.25">
      <c r="A344" s="194" t="s">
        <v>449</v>
      </c>
      <c r="B344" s="194" t="s">
        <v>1133</v>
      </c>
      <c r="C344" s="194" t="s">
        <v>945</v>
      </c>
      <c r="D344" s="195">
        <v>45559</v>
      </c>
      <c r="E344" s="195"/>
      <c r="F344" s="194" t="s">
        <v>1129</v>
      </c>
      <c r="G344" s="194"/>
      <c r="H344" s="194" t="s">
        <v>946</v>
      </c>
      <c r="I344" s="196">
        <v>150</v>
      </c>
      <c r="J344" s="197">
        <v>2</v>
      </c>
      <c r="K344" s="87"/>
    </row>
    <row r="345" spans="1:11" ht="20.399999999999999" x14ac:dyDescent="0.25">
      <c r="A345" s="194" t="s">
        <v>449</v>
      </c>
      <c r="B345" s="194" t="s">
        <v>1134</v>
      </c>
      <c r="C345" s="194" t="s">
        <v>942</v>
      </c>
      <c r="D345" s="195">
        <v>45559</v>
      </c>
      <c r="E345" s="195"/>
      <c r="F345" s="194" t="s">
        <v>1129</v>
      </c>
      <c r="G345" s="194"/>
      <c r="H345" s="194" t="s">
        <v>943</v>
      </c>
      <c r="I345" s="196">
        <v>100</v>
      </c>
      <c r="J345" s="197">
        <v>2</v>
      </c>
      <c r="K345" s="87"/>
    </row>
    <row r="346" spans="1:11" x14ac:dyDescent="0.25">
      <c r="A346" s="194" t="s">
        <v>865</v>
      </c>
      <c r="B346" s="194" t="s">
        <v>1135</v>
      </c>
      <c r="C346" s="194" t="s">
        <v>1136</v>
      </c>
      <c r="D346" s="195">
        <v>45559</v>
      </c>
      <c r="E346" s="195"/>
      <c r="F346" s="194" t="s">
        <v>1137</v>
      </c>
      <c r="G346" s="194" t="s">
        <v>792</v>
      </c>
      <c r="H346" s="194" t="s">
        <v>793</v>
      </c>
      <c r="I346" s="196">
        <v>300</v>
      </c>
      <c r="J346" s="197"/>
      <c r="K346" s="87"/>
    </row>
    <row r="347" spans="1:11" ht="20.399999999999999" x14ac:dyDescent="0.25">
      <c r="A347" s="194" t="s">
        <v>449</v>
      </c>
      <c r="B347" s="194" t="s">
        <v>1138</v>
      </c>
      <c r="C347" s="194" t="s">
        <v>1139</v>
      </c>
      <c r="D347" s="195">
        <v>45559</v>
      </c>
      <c r="E347" s="195"/>
      <c r="F347" s="194" t="s">
        <v>1140</v>
      </c>
      <c r="G347" s="194" t="s">
        <v>602</v>
      </c>
      <c r="H347" s="194" t="s">
        <v>603</v>
      </c>
      <c r="I347" s="196">
        <v>1100</v>
      </c>
      <c r="J347" s="197">
        <v>3</v>
      </c>
      <c r="K347" s="87"/>
    </row>
    <row r="348" spans="1:11" x14ac:dyDescent="0.25">
      <c r="A348" s="194" t="s">
        <v>449</v>
      </c>
      <c r="B348" s="194" t="s">
        <v>1141</v>
      </c>
      <c r="C348" s="194" t="s">
        <v>1142</v>
      </c>
      <c r="D348" s="195">
        <v>45559</v>
      </c>
      <c r="E348" s="195"/>
      <c r="F348" s="194" t="s">
        <v>1143</v>
      </c>
      <c r="G348" s="194" t="s">
        <v>483</v>
      </c>
      <c r="H348" s="194" t="s">
        <v>1144</v>
      </c>
      <c r="I348" s="196">
        <v>366</v>
      </c>
      <c r="J348" s="197">
        <v>5</v>
      </c>
      <c r="K348" s="87"/>
    </row>
    <row r="349" spans="1:11" x14ac:dyDescent="0.25">
      <c r="A349" s="194" t="s">
        <v>1145</v>
      </c>
      <c r="B349" s="194" t="s">
        <v>1146</v>
      </c>
      <c r="C349" s="194" t="s">
        <v>1147</v>
      </c>
      <c r="D349" s="195">
        <v>45559</v>
      </c>
      <c r="E349" s="195"/>
      <c r="F349" s="194" t="s">
        <v>900</v>
      </c>
      <c r="G349" s="194" t="s">
        <v>1148</v>
      </c>
      <c r="H349" s="194" t="s">
        <v>1149</v>
      </c>
      <c r="I349" s="196">
        <v>326.06</v>
      </c>
      <c r="J349" s="197"/>
      <c r="K349" s="87"/>
    </row>
    <row r="350" spans="1:11" ht="20.399999999999999" x14ac:dyDescent="0.25">
      <c r="A350" s="194" t="s">
        <v>865</v>
      </c>
      <c r="B350" s="194" t="s">
        <v>1150</v>
      </c>
      <c r="C350" s="194" t="s">
        <v>1151</v>
      </c>
      <c r="D350" s="195">
        <v>45559</v>
      </c>
      <c r="E350" s="195"/>
      <c r="F350" s="194" t="s">
        <v>1109</v>
      </c>
      <c r="G350" s="194" t="s">
        <v>1010</v>
      </c>
      <c r="H350" s="194" t="s">
        <v>1011</v>
      </c>
      <c r="I350" s="196">
        <v>404</v>
      </c>
      <c r="J350" s="197"/>
      <c r="K350" s="87"/>
    </row>
    <row r="351" spans="1:11" x14ac:dyDescent="0.25">
      <c r="A351" s="194" t="s">
        <v>865</v>
      </c>
      <c r="B351" s="194" t="s">
        <v>1152</v>
      </c>
      <c r="C351" s="194" t="s">
        <v>1153</v>
      </c>
      <c r="D351" s="195" t="s">
        <v>955</v>
      </c>
      <c r="E351" s="195">
        <v>45551</v>
      </c>
      <c r="F351" s="194" t="s">
        <v>1154</v>
      </c>
      <c r="G351" s="194" t="s">
        <v>733</v>
      </c>
      <c r="H351" s="194" t="s">
        <v>734</v>
      </c>
      <c r="I351" s="196">
        <v>6469</v>
      </c>
      <c r="J351" s="197"/>
      <c r="K351" s="87"/>
    </row>
    <row r="352" spans="1:11" x14ac:dyDescent="0.25">
      <c r="A352" s="194" t="s">
        <v>1145</v>
      </c>
      <c r="B352" s="194" t="s">
        <v>1155</v>
      </c>
      <c r="C352" s="194" t="s">
        <v>1156</v>
      </c>
      <c r="D352" s="195">
        <v>45525</v>
      </c>
      <c r="E352" s="195"/>
      <c r="F352" s="194" t="s">
        <v>1157</v>
      </c>
      <c r="G352" s="194" t="s">
        <v>1158</v>
      </c>
      <c r="H352" s="194" t="s">
        <v>1159</v>
      </c>
      <c r="I352" s="196">
        <v>94.23</v>
      </c>
      <c r="J352" s="197"/>
      <c r="K352" s="87"/>
    </row>
    <row r="353" spans="1:11" x14ac:dyDescent="0.25">
      <c r="A353" s="194" t="s">
        <v>1160</v>
      </c>
      <c r="B353" s="194" t="s">
        <v>1161</v>
      </c>
      <c r="C353" s="194" t="s">
        <v>1162</v>
      </c>
      <c r="D353" s="195">
        <v>45516</v>
      </c>
      <c r="E353" s="195"/>
      <c r="F353" s="194" t="s">
        <v>837</v>
      </c>
      <c r="G353" s="194" t="s">
        <v>1163</v>
      </c>
      <c r="H353" s="194" t="s">
        <v>1164</v>
      </c>
      <c r="I353" s="196">
        <v>328.49</v>
      </c>
      <c r="J353" s="197"/>
      <c r="K353" s="87"/>
    </row>
    <row r="354" spans="1:11" ht="102" x14ac:dyDescent="0.25">
      <c r="A354" s="194" t="s">
        <v>1145</v>
      </c>
      <c r="B354" s="194" t="s">
        <v>784</v>
      </c>
      <c r="C354" s="194" t="s">
        <v>785</v>
      </c>
      <c r="D354" s="195">
        <v>45461</v>
      </c>
      <c r="E354" s="195"/>
      <c r="F354" s="194" t="s">
        <v>1165</v>
      </c>
      <c r="G354" s="194" t="s">
        <v>787</v>
      </c>
      <c r="H354" s="194" t="s">
        <v>788</v>
      </c>
      <c r="I354" s="196">
        <v>211</v>
      </c>
      <c r="J354" s="197"/>
      <c r="K354" s="87"/>
    </row>
    <row r="355" spans="1:11" x14ac:dyDescent="0.25">
      <c r="A355" s="194" t="s">
        <v>1145</v>
      </c>
      <c r="B355" s="194" t="s">
        <v>1166</v>
      </c>
      <c r="C355" s="194" t="s">
        <v>1167</v>
      </c>
      <c r="D355" s="195">
        <v>45490</v>
      </c>
      <c r="E355" s="195"/>
      <c r="F355" s="194" t="s">
        <v>900</v>
      </c>
      <c r="G355" s="194" t="s">
        <v>1118</v>
      </c>
      <c r="H355" s="194" t="s">
        <v>1119</v>
      </c>
      <c r="I355" s="196">
        <v>72.2</v>
      </c>
      <c r="J355" s="197"/>
      <c r="K355" s="87"/>
    </row>
    <row r="356" spans="1:11" ht="30.6" x14ac:dyDescent="0.25">
      <c r="A356" s="194" t="s">
        <v>1145</v>
      </c>
      <c r="B356" s="194" t="s">
        <v>1168</v>
      </c>
      <c r="C356" s="194" t="s">
        <v>1169</v>
      </c>
      <c r="D356" s="195">
        <v>45490</v>
      </c>
      <c r="E356" s="195"/>
      <c r="F356" s="194" t="s">
        <v>1170</v>
      </c>
      <c r="G356" s="194" t="s">
        <v>982</v>
      </c>
      <c r="H356" s="194" t="s">
        <v>983</v>
      </c>
      <c r="I356" s="196">
        <v>377.8</v>
      </c>
      <c r="J356" s="197"/>
      <c r="K356" s="87"/>
    </row>
    <row r="357" spans="1:11" x14ac:dyDescent="0.25">
      <c r="A357" s="194" t="s">
        <v>1145</v>
      </c>
      <c r="B357" s="194" t="s">
        <v>1171</v>
      </c>
      <c r="C357" s="194" t="s">
        <v>1172</v>
      </c>
      <c r="D357" s="195">
        <v>45461</v>
      </c>
      <c r="E357" s="195"/>
      <c r="F357" s="194" t="s">
        <v>900</v>
      </c>
      <c r="G357" s="194" t="s">
        <v>1118</v>
      </c>
      <c r="H357" s="194" t="s">
        <v>1119</v>
      </c>
      <c r="I357" s="196">
        <v>539.96</v>
      </c>
      <c r="J357" s="197"/>
      <c r="K357" s="87"/>
    </row>
    <row r="358" spans="1:11" ht="20.399999999999999" x14ac:dyDescent="0.25">
      <c r="A358" s="194" t="s">
        <v>449</v>
      </c>
      <c r="B358" s="194" t="s">
        <v>1173</v>
      </c>
      <c r="C358" s="194" t="s">
        <v>1174</v>
      </c>
      <c r="D358" s="195">
        <v>45565</v>
      </c>
      <c r="E358" s="195"/>
      <c r="F358" s="194" t="s">
        <v>1175</v>
      </c>
      <c r="G358" s="194" t="s">
        <v>1176</v>
      </c>
      <c r="H358" s="194" t="s">
        <v>1177</v>
      </c>
      <c r="I358" s="196">
        <v>1255.3</v>
      </c>
      <c r="J358" s="197">
        <v>4</v>
      </c>
      <c r="K358" s="87"/>
    </row>
    <row r="359" spans="1:11" x14ac:dyDescent="0.25">
      <c r="A359" s="194" t="s">
        <v>449</v>
      </c>
      <c r="B359" s="194" t="s">
        <v>1178</v>
      </c>
      <c r="C359" s="194" t="s">
        <v>1179</v>
      </c>
      <c r="D359" s="195">
        <v>45565</v>
      </c>
      <c r="E359" s="195"/>
      <c r="F359" s="194" t="s">
        <v>1180</v>
      </c>
      <c r="G359" s="194" t="s">
        <v>921</v>
      </c>
      <c r="H359" s="194" t="s">
        <v>922</v>
      </c>
      <c r="I359" s="196">
        <v>288.70100000000002</v>
      </c>
      <c r="J359" s="197">
        <v>2</v>
      </c>
      <c r="K359" s="87"/>
    </row>
    <row r="360" spans="1:11" x14ac:dyDescent="0.25">
      <c r="A360" s="194" t="s">
        <v>449</v>
      </c>
      <c r="B360" s="194" t="s">
        <v>1181</v>
      </c>
      <c r="C360" s="194" t="s">
        <v>1182</v>
      </c>
      <c r="D360" s="195">
        <v>45565</v>
      </c>
      <c r="E360" s="195"/>
      <c r="F360" s="194" t="s">
        <v>1180</v>
      </c>
      <c r="G360" s="194" t="s">
        <v>797</v>
      </c>
      <c r="H360" s="194" t="s">
        <v>798</v>
      </c>
      <c r="I360" s="196">
        <v>1800</v>
      </c>
      <c r="J360" s="197">
        <v>3</v>
      </c>
      <c r="K360" s="87"/>
    </row>
    <row r="361" spans="1:11" x14ac:dyDescent="0.25">
      <c r="A361" s="194" t="s">
        <v>449</v>
      </c>
      <c r="B361" s="194" t="s">
        <v>1183</v>
      </c>
      <c r="C361" s="194" t="s">
        <v>1184</v>
      </c>
      <c r="D361" s="195">
        <v>45565</v>
      </c>
      <c r="E361" s="195"/>
      <c r="F361" s="194" t="s">
        <v>551</v>
      </c>
      <c r="G361" s="194" t="s">
        <v>1185</v>
      </c>
      <c r="H361" s="194" t="s">
        <v>1186</v>
      </c>
      <c r="I361" s="196">
        <v>6146.3</v>
      </c>
      <c r="J361" s="197">
        <v>3</v>
      </c>
      <c r="K361" s="87"/>
    </row>
    <row r="362" spans="1:11" ht="30.6" x14ac:dyDescent="0.25">
      <c r="A362" s="194" t="s">
        <v>449</v>
      </c>
      <c r="B362" s="194" t="s">
        <v>1187</v>
      </c>
      <c r="C362" s="194" t="s">
        <v>1188</v>
      </c>
      <c r="D362" s="195">
        <v>45565</v>
      </c>
      <c r="E362" s="195"/>
      <c r="F362" s="194" t="s">
        <v>1189</v>
      </c>
      <c r="G362" s="194" t="s">
        <v>1190</v>
      </c>
      <c r="H362" s="194" t="s">
        <v>1191</v>
      </c>
      <c r="I362" s="196">
        <v>603.5</v>
      </c>
      <c r="J362" s="197">
        <v>3</v>
      </c>
      <c r="K362" s="87"/>
    </row>
    <row r="363" spans="1:11" ht="20.399999999999999" x14ac:dyDescent="0.25">
      <c r="A363" s="194" t="s">
        <v>893</v>
      </c>
      <c r="B363" s="194" t="s">
        <v>1192</v>
      </c>
      <c r="C363" s="194" t="s">
        <v>1193</v>
      </c>
      <c r="D363" s="195">
        <v>45569</v>
      </c>
      <c r="E363" s="195"/>
      <c r="F363" s="194" t="s">
        <v>1194</v>
      </c>
      <c r="G363" s="194" t="s">
        <v>1195</v>
      </c>
      <c r="H363" s="194" t="s">
        <v>1196</v>
      </c>
      <c r="I363" s="196">
        <v>578</v>
      </c>
      <c r="J363" s="197"/>
      <c r="K363" s="87"/>
    </row>
    <row r="364" spans="1:11" ht="40.799999999999997" x14ac:dyDescent="0.25">
      <c r="A364" s="194" t="s">
        <v>865</v>
      </c>
      <c r="B364" s="194" t="s">
        <v>1197</v>
      </c>
      <c r="C364" s="194" t="s">
        <v>1198</v>
      </c>
      <c r="D364" s="195">
        <v>45569</v>
      </c>
      <c r="E364" s="195"/>
      <c r="F364" s="194" t="s">
        <v>1199</v>
      </c>
      <c r="G364" s="194" t="s">
        <v>517</v>
      </c>
      <c r="H364" s="194" t="s">
        <v>518</v>
      </c>
      <c r="I364" s="196">
        <v>820</v>
      </c>
      <c r="J364" s="197"/>
      <c r="K364" s="87"/>
    </row>
    <row r="365" spans="1:11" ht="40.799999999999997" x14ac:dyDescent="0.25">
      <c r="A365" s="194" t="s">
        <v>865</v>
      </c>
      <c r="B365" s="194" t="s">
        <v>1200</v>
      </c>
      <c r="C365" s="194" t="s">
        <v>1201</v>
      </c>
      <c r="D365" s="195">
        <v>45569</v>
      </c>
      <c r="E365" s="195"/>
      <c r="F365" s="194" t="s">
        <v>1202</v>
      </c>
      <c r="G365" s="194" t="s">
        <v>517</v>
      </c>
      <c r="H365" s="194" t="s">
        <v>518</v>
      </c>
      <c r="I365" s="196">
        <v>820</v>
      </c>
      <c r="J365" s="197"/>
      <c r="K365" s="87"/>
    </row>
    <row r="366" spans="1:11" ht="20.399999999999999" x14ac:dyDescent="0.25">
      <c r="A366" s="194" t="s">
        <v>865</v>
      </c>
      <c r="B366" s="194" t="s">
        <v>1203</v>
      </c>
      <c r="C366" s="194" t="s">
        <v>1204</v>
      </c>
      <c r="D366" s="195">
        <v>45572</v>
      </c>
      <c r="E366" s="195"/>
      <c r="F366" s="194" t="s">
        <v>1205</v>
      </c>
      <c r="G366" s="194" t="s">
        <v>1206</v>
      </c>
      <c r="H366" s="194" t="s">
        <v>1207</v>
      </c>
      <c r="I366" s="196">
        <v>1500</v>
      </c>
      <c r="J366" s="197"/>
      <c r="K366" s="87"/>
    </row>
    <row r="367" spans="1:11" ht="61.2" x14ac:dyDescent="0.25">
      <c r="A367" s="194" t="s">
        <v>865</v>
      </c>
      <c r="B367" s="194" t="s">
        <v>1208</v>
      </c>
      <c r="C367" s="194" t="s">
        <v>1209</v>
      </c>
      <c r="D367" s="195">
        <v>45572</v>
      </c>
      <c r="E367" s="195"/>
      <c r="F367" s="194" t="s">
        <v>1210</v>
      </c>
      <c r="G367" s="194" t="s">
        <v>1211</v>
      </c>
      <c r="H367" s="194" t="s">
        <v>1212</v>
      </c>
      <c r="I367" s="196">
        <v>872.73</v>
      </c>
      <c r="J367" s="197"/>
      <c r="K367" s="87"/>
    </row>
    <row r="368" spans="1:11" ht="20.399999999999999" x14ac:dyDescent="0.25">
      <c r="A368" s="194" t="s">
        <v>449</v>
      </c>
      <c r="B368" s="194" t="s">
        <v>1213</v>
      </c>
      <c r="C368" s="194" t="s">
        <v>1214</v>
      </c>
      <c r="D368" s="195">
        <v>45572</v>
      </c>
      <c r="E368" s="195"/>
      <c r="F368" s="194" t="s">
        <v>1215</v>
      </c>
      <c r="G368" s="194" t="s">
        <v>694</v>
      </c>
      <c r="H368" s="194" t="s">
        <v>695</v>
      </c>
      <c r="I368" s="196">
        <v>1850</v>
      </c>
      <c r="J368" s="197">
        <v>4</v>
      </c>
      <c r="K368" s="87"/>
    </row>
    <row r="369" spans="1:11" ht="20.399999999999999" x14ac:dyDescent="0.25">
      <c r="A369" s="194" t="s">
        <v>449</v>
      </c>
      <c r="B369" s="194" t="s">
        <v>1216</v>
      </c>
      <c r="C369" s="194" t="s">
        <v>1217</v>
      </c>
      <c r="D369" s="195">
        <v>45572</v>
      </c>
      <c r="E369" s="195"/>
      <c r="F369" s="194" t="s">
        <v>1215</v>
      </c>
      <c r="G369" s="194" t="s">
        <v>453</v>
      </c>
      <c r="H369" s="194" t="s">
        <v>454</v>
      </c>
      <c r="I369" s="196">
        <v>1840</v>
      </c>
      <c r="J369" s="197">
        <v>4</v>
      </c>
      <c r="K369" s="87"/>
    </row>
    <row r="370" spans="1:11" ht="20.399999999999999" x14ac:dyDescent="0.25">
      <c r="A370" s="194" t="s">
        <v>449</v>
      </c>
      <c r="B370" s="194" t="s">
        <v>1218</v>
      </c>
      <c r="C370" s="194" t="s">
        <v>674</v>
      </c>
      <c r="D370" s="195">
        <v>45572</v>
      </c>
      <c r="E370" s="195"/>
      <c r="F370" s="194" t="s">
        <v>1215</v>
      </c>
      <c r="G370" s="194" t="s">
        <v>1219</v>
      </c>
      <c r="H370" s="194" t="s">
        <v>1220</v>
      </c>
      <c r="I370" s="196">
        <v>1080</v>
      </c>
      <c r="J370" s="197">
        <v>4</v>
      </c>
      <c r="K370" s="87"/>
    </row>
    <row r="371" spans="1:11" ht="20.399999999999999" x14ac:dyDescent="0.25">
      <c r="A371" s="194" t="s">
        <v>449</v>
      </c>
      <c r="B371" s="194" t="s">
        <v>1221</v>
      </c>
      <c r="C371" s="194" t="s">
        <v>1221</v>
      </c>
      <c r="D371" s="195">
        <v>45573</v>
      </c>
      <c r="E371" s="195"/>
      <c r="F371" s="194" t="s">
        <v>1222</v>
      </c>
      <c r="G371" s="194"/>
      <c r="H371" s="194" t="s">
        <v>463</v>
      </c>
      <c r="I371" s="196">
        <v>24.95</v>
      </c>
      <c r="J371" s="197">
        <v>3</v>
      </c>
      <c r="K371" s="87"/>
    </row>
    <row r="372" spans="1:11" ht="20.399999999999999" x14ac:dyDescent="0.25">
      <c r="A372" s="194" t="s">
        <v>449</v>
      </c>
      <c r="B372" s="194" t="s">
        <v>1221</v>
      </c>
      <c r="C372" s="194" t="s">
        <v>1221</v>
      </c>
      <c r="D372" s="195">
        <v>45573</v>
      </c>
      <c r="E372" s="195"/>
      <c r="F372" s="194" t="s">
        <v>1223</v>
      </c>
      <c r="G372" s="194"/>
      <c r="H372" s="194" t="s">
        <v>460</v>
      </c>
      <c r="I372" s="196">
        <v>386</v>
      </c>
      <c r="J372" s="197">
        <v>3</v>
      </c>
      <c r="K372" s="87"/>
    </row>
    <row r="373" spans="1:11" ht="20.399999999999999" x14ac:dyDescent="0.25">
      <c r="A373" s="194" t="s">
        <v>449</v>
      </c>
      <c r="B373" s="194" t="s">
        <v>1221</v>
      </c>
      <c r="C373" s="194" t="s">
        <v>1221</v>
      </c>
      <c r="D373" s="195">
        <v>45573</v>
      </c>
      <c r="E373" s="195"/>
      <c r="F373" s="194" t="s">
        <v>1223</v>
      </c>
      <c r="G373" s="194"/>
      <c r="H373" s="194" t="s">
        <v>583</v>
      </c>
      <c r="I373" s="196">
        <v>246.5</v>
      </c>
      <c r="J373" s="197">
        <v>3</v>
      </c>
      <c r="K373" s="87"/>
    </row>
    <row r="374" spans="1:11" ht="20.399999999999999" x14ac:dyDescent="0.25">
      <c r="A374" s="194" t="s">
        <v>449</v>
      </c>
      <c r="B374" s="194" t="s">
        <v>1221</v>
      </c>
      <c r="C374" s="194" t="s">
        <v>1221</v>
      </c>
      <c r="D374" s="195">
        <v>45573</v>
      </c>
      <c r="E374" s="195"/>
      <c r="F374" s="194" t="s">
        <v>1223</v>
      </c>
      <c r="G374" s="194"/>
      <c r="H374" s="194" t="s">
        <v>1091</v>
      </c>
      <c r="I374" s="196">
        <v>246.5</v>
      </c>
      <c r="J374" s="197">
        <v>3</v>
      </c>
      <c r="K374" s="87"/>
    </row>
    <row r="375" spans="1:11" ht="20.399999999999999" x14ac:dyDescent="0.25">
      <c r="A375" s="194" t="s">
        <v>449</v>
      </c>
      <c r="B375" s="194" t="s">
        <v>1221</v>
      </c>
      <c r="C375" s="194" t="s">
        <v>1221</v>
      </c>
      <c r="D375" s="195">
        <v>45573</v>
      </c>
      <c r="E375" s="195"/>
      <c r="F375" s="194" t="s">
        <v>1223</v>
      </c>
      <c r="G375" s="194"/>
      <c r="H375" s="194" t="s">
        <v>969</v>
      </c>
      <c r="I375" s="196">
        <v>246.5</v>
      </c>
      <c r="J375" s="197">
        <v>3</v>
      </c>
      <c r="K375" s="87"/>
    </row>
    <row r="376" spans="1:11" ht="20.399999999999999" x14ac:dyDescent="0.25">
      <c r="A376" s="194" t="s">
        <v>449</v>
      </c>
      <c r="B376" s="194" t="s">
        <v>1221</v>
      </c>
      <c r="C376" s="194" t="s">
        <v>1221</v>
      </c>
      <c r="D376" s="195">
        <v>45573</v>
      </c>
      <c r="E376" s="195"/>
      <c r="F376" s="194" t="s">
        <v>1223</v>
      </c>
      <c r="G376" s="194"/>
      <c r="H376" s="194" t="s">
        <v>458</v>
      </c>
      <c r="I376" s="196">
        <v>871.53</v>
      </c>
      <c r="J376" s="197">
        <v>3</v>
      </c>
      <c r="K376" s="87"/>
    </row>
    <row r="377" spans="1:11" ht="20.399999999999999" x14ac:dyDescent="0.25">
      <c r="A377" s="194" t="s">
        <v>449</v>
      </c>
      <c r="B377" s="194" t="s">
        <v>1221</v>
      </c>
      <c r="C377" s="194" t="s">
        <v>1221</v>
      </c>
      <c r="D377" s="195">
        <v>45573</v>
      </c>
      <c r="E377" s="195"/>
      <c r="F377" s="194" t="s">
        <v>1222</v>
      </c>
      <c r="G377" s="194"/>
      <c r="H377" s="194" t="s">
        <v>462</v>
      </c>
      <c r="I377" s="196">
        <v>496.37</v>
      </c>
      <c r="J377" s="197">
        <v>2</v>
      </c>
      <c r="K377" s="87"/>
    </row>
    <row r="378" spans="1:11" ht="30.6" x14ac:dyDescent="0.25">
      <c r="A378" s="194" t="s">
        <v>449</v>
      </c>
      <c r="B378" s="194" t="s">
        <v>1221</v>
      </c>
      <c r="C378" s="194" t="s">
        <v>1221</v>
      </c>
      <c r="D378" s="195">
        <v>45573</v>
      </c>
      <c r="E378" s="195"/>
      <c r="F378" s="194" t="s">
        <v>1224</v>
      </c>
      <c r="G378" s="194"/>
      <c r="H378" s="194" t="s">
        <v>1225</v>
      </c>
      <c r="I378" s="196">
        <v>5143.88</v>
      </c>
      <c r="J378" s="197">
        <v>4</v>
      </c>
      <c r="K378" s="87"/>
    </row>
    <row r="379" spans="1:11" ht="20.399999999999999" x14ac:dyDescent="0.25">
      <c r="A379" s="194" t="s">
        <v>449</v>
      </c>
      <c r="B379" s="194" t="s">
        <v>1221</v>
      </c>
      <c r="C379" s="194" t="s">
        <v>1221</v>
      </c>
      <c r="D379" s="195">
        <v>45573</v>
      </c>
      <c r="E379" s="195"/>
      <c r="F379" s="194" t="s">
        <v>1226</v>
      </c>
      <c r="G379" s="194"/>
      <c r="H379" s="194" t="s">
        <v>862</v>
      </c>
      <c r="I379" s="196">
        <v>4020.29</v>
      </c>
      <c r="J379" s="197">
        <v>4</v>
      </c>
      <c r="K379" s="87"/>
    </row>
    <row r="380" spans="1:11" ht="20.399999999999999" x14ac:dyDescent="0.25">
      <c r="A380" s="194" t="s">
        <v>865</v>
      </c>
      <c r="B380" s="194" t="s">
        <v>1227</v>
      </c>
      <c r="C380" s="194" t="s">
        <v>1228</v>
      </c>
      <c r="D380" s="195">
        <v>45575</v>
      </c>
      <c r="E380" s="195"/>
      <c r="F380" s="194" t="s">
        <v>1229</v>
      </c>
      <c r="G380" s="194" t="s">
        <v>1126</v>
      </c>
      <c r="H380" s="194" t="s">
        <v>1127</v>
      </c>
      <c r="I380" s="196">
        <v>3431</v>
      </c>
      <c r="J380" s="197"/>
      <c r="K380" s="87"/>
    </row>
    <row r="381" spans="1:11" ht="20.399999999999999" x14ac:dyDescent="0.25">
      <c r="A381" s="194" t="s">
        <v>449</v>
      </c>
      <c r="B381" s="194" t="s">
        <v>1230</v>
      </c>
      <c r="C381" s="194" t="s">
        <v>1231</v>
      </c>
      <c r="D381" s="195">
        <v>45575</v>
      </c>
      <c r="E381" s="195"/>
      <c r="F381" s="194" t="s">
        <v>1232</v>
      </c>
      <c r="G381" s="194" t="s">
        <v>720</v>
      </c>
      <c r="H381" s="194" t="s">
        <v>721</v>
      </c>
      <c r="I381" s="196">
        <v>2400</v>
      </c>
      <c r="J381" s="197">
        <v>3</v>
      </c>
      <c r="K381" s="87"/>
    </row>
    <row r="382" spans="1:11" ht="112.2" x14ac:dyDescent="0.25">
      <c r="A382" s="194" t="s">
        <v>1233</v>
      </c>
      <c r="B382" s="194" t="s">
        <v>1234</v>
      </c>
      <c r="C382" s="194" t="s">
        <v>1235</v>
      </c>
      <c r="D382" s="195">
        <v>45575</v>
      </c>
      <c r="E382" s="195"/>
      <c r="F382" s="194" t="s">
        <v>1236</v>
      </c>
      <c r="G382" s="194" t="s">
        <v>473</v>
      </c>
      <c r="H382" s="194" t="s">
        <v>474</v>
      </c>
      <c r="I382" s="196">
        <v>426.88</v>
      </c>
      <c r="J382" s="197"/>
      <c r="K382" s="87"/>
    </row>
    <row r="383" spans="1:11" ht="20.399999999999999" x14ac:dyDescent="0.25">
      <c r="A383" s="194" t="s">
        <v>449</v>
      </c>
      <c r="B383" s="194" t="s">
        <v>1237</v>
      </c>
      <c r="C383" s="194" t="s">
        <v>1238</v>
      </c>
      <c r="D383" s="195">
        <v>45575</v>
      </c>
      <c r="E383" s="195"/>
      <c r="F383" s="194" t="s">
        <v>1239</v>
      </c>
      <c r="G383" s="194" t="s">
        <v>1240</v>
      </c>
      <c r="H383" s="194" t="s">
        <v>1241</v>
      </c>
      <c r="I383" s="196">
        <v>115</v>
      </c>
      <c r="J383" s="197">
        <v>2</v>
      </c>
      <c r="K383" s="87"/>
    </row>
    <row r="384" spans="1:11" ht="20.399999999999999" x14ac:dyDescent="0.25">
      <c r="A384" s="194" t="s">
        <v>449</v>
      </c>
      <c r="B384" s="194" t="s">
        <v>1242</v>
      </c>
      <c r="C384" s="194" t="s">
        <v>1243</v>
      </c>
      <c r="D384" s="195">
        <v>45575</v>
      </c>
      <c r="E384" s="195"/>
      <c r="F384" s="194" t="s">
        <v>1244</v>
      </c>
      <c r="G384" s="194" t="s">
        <v>468</v>
      </c>
      <c r="H384" s="194" t="s">
        <v>616</v>
      </c>
      <c r="I384" s="196">
        <v>825</v>
      </c>
      <c r="J384" s="197">
        <v>4</v>
      </c>
      <c r="K384" s="87"/>
    </row>
    <row r="385" spans="1:11" ht="20.399999999999999" x14ac:dyDescent="0.25">
      <c r="A385" s="194" t="s">
        <v>865</v>
      </c>
      <c r="B385" s="194" t="s">
        <v>1245</v>
      </c>
      <c r="C385" s="194" t="s">
        <v>1246</v>
      </c>
      <c r="D385" s="195">
        <v>45324</v>
      </c>
      <c r="E385" s="195">
        <v>45575</v>
      </c>
      <c r="F385" s="194" t="s">
        <v>1247</v>
      </c>
      <c r="G385" s="194" t="s">
        <v>1248</v>
      </c>
      <c r="H385" s="194" t="s">
        <v>1249</v>
      </c>
      <c r="I385" s="196">
        <v>632.84</v>
      </c>
      <c r="J385" s="197"/>
      <c r="K385" s="87"/>
    </row>
    <row r="386" spans="1:11" x14ac:dyDescent="0.25">
      <c r="A386" s="194" t="s">
        <v>865</v>
      </c>
      <c r="B386" s="194" t="s">
        <v>1250</v>
      </c>
      <c r="C386" s="194" t="s">
        <v>1251</v>
      </c>
      <c r="D386" s="195" t="s">
        <v>955</v>
      </c>
      <c r="E386" s="195">
        <v>45575</v>
      </c>
      <c r="F386" s="194" t="s">
        <v>1252</v>
      </c>
      <c r="G386" s="194" t="s">
        <v>619</v>
      </c>
      <c r="H386" s="194" t="s">
        <v>620</v>
      </c>
      <c r="I386" s="196">
        <v>1582.1</v>
      </c>
      <c r="J386" s="197"/>
      <c r="K386" s="87"/>
    </row>
    <row r="387" spans="1:11" ht="20.399999999999999" x14ac:dyDescent="0.25">
      <c r="A387" s="194" t="s">
        <v>865</v>
      </c>
      <c r="B387" s="194" t="s">
        <v>1253</v>
      </c>
      <c r="C387" s="194" t="s">
        <v>1254</v>
      </c>
      <c r="D387" s="195" t="s">
        <v>1255</v>
      </c>
      <c r="E387" s="195">
        <v>45575</v>
      </c>
      <c r="F387" s="194" t="s">
        <v>1256</v>
      </c>
      <c r="G387" s="194" t="s">
        <v>751</v>
      </c>
      <c r="H387" s="194" t="s">
        <v>752</v>
      </c>
      <c r="I387" s="196">
        <v>1740.31</v>
      </c>
      <c r="J387" s="197"/>
      <c r="K387" s="87"/>
    </row>
    <row r="388" spans="1:11" ht="30.6" x14ac:dyDescent="0.25">
      <c r="A388" s="194" t="s">
        <v>449</v>
      </c>
      <c r="B388" s="194" t="s">
        <v>1257</v>
      </c>
      <c r="C388" s="194" t="s">
        <v>1258</v>
      </c>
      <c r="D388" s="195" t="s">
        <v>749</v>
      </c>
      <c r="E388" s="195">
        <v>45575</v>
      </c>
      <c r="F388" s="194" t="s">
        <v>1259</v>
      </c>
      <c r="G388" s="194" t="s">
        <v>751</v>
      </c>
      <c r="H388" s="194" t="s">
        <v>752</v>
      </c>
      <c r="I388" s="196">
        <v>2101</v>
      </c>
      <c r="J388" s="197">
        <v>2</v>
      </c>
      <c r="K388" s="87"/>
    </row>
    <row r="389" spans="1:11" ht="20.399999999999999" x14ac:dyDescent="0.25">
      <c r="A389" s="194" t="s">
        <v>449</v>
      </c>
      <c r="B389" s="194" t="s">
        <v>1260</v>
      </c>
      <c r="C389" s="194" t="s">
        <v>1261</v>
      </c>
      <c r="D389" s="195">
        <v>45575</v>
      </c>
      <c r="E389" s="195"/>
      <c r="F389" s="194" t="s">
        <v>1262</v>
      </c>
      <c r="G389" s="194" t="s">
        <v>650</v>
      </c>
      <c r="H389" s="194" t="s">
        <v>651</v>
      </c>
      <c r="I389" s="196">
        <v>2100</v>
      </c>
      <c r="J389" s="197">
        <v>3</v>
      </c>
      <c r="K389" s="87"/>
    </row>
    <row r="390" spans="1:11" ht="51" x14ac:dyDescent="0.25">
      <c r="A390" s="194" t="s">
        <v>449</v>
      </c>
      <c r="B390" s="194" t="s">
        <v>1263</v>
      </c>
      <c r="C390" s="194" t="s">
        <v>1264</v>
      </c>
      <c r="D390" s="195">
        <v>45575</v>
      </c>
      <c r="E390" s="195"/>
      <c r="F390" s="194" t="s">
        <v>1265</v>
      </c>
      <c r="G390" s="194" t="s">
        <v>496</v>
      </c>
      <c r="H390" s="194" t="s">
        <v>612</v>
      </c>
      <c r="I390" s="196">
        <v>1900</v>
      </c>
      <c r="J390" s="197">
        <v>4</v>
      </c>
      <c r="K390" s="87"/>
    </row>
    <row r="391" spans="1:11" ht="20.399999999999999" x14ac:dyDescent="0.25">
      <c r="A391" s="194" t="s">
        <v>1266</v>
      </c>
      <c r="B391" s="194" t="s">
        <v>1267</v>
      </c>
      <c r="C391" s="194" t="s">
        <v>1268</v>
      </c>
      <c r="D391" s="195">
        <v>45575</v>
      </c>
      <c r="E391" s="195"/>
      <c r="F391" s="194" t="s">
        <v>1269</v>
      </c>
      <c r="G391" s="194" t="s">
        <v>1270</v>
      </c>
      <c r="H391" s="194" t="s">
        <v>1271</v>
      </c>
      <c r="I391" s="196">
        <v>47720</v>
      </c>
      <c r="J391" s="197">
        <v>5</v>
      </c>
      <c r="K391" s="87"/>
    </row>
    <row r="392" spans="1:11" x14ac:dyDescent="0.25">
      <c r="A392" s="194" t="s">
        <v>449</v>
      </c>
      <c r="B392" s="194" t="s">
        <v>1272</v>
      </c>
      <c r="C392" s="194" t="s">
        <v>1273</v>
      </c>
      <c r="D392" s="195">
        <v>45575</v>
      </c>
      <c r="E392" s="195"/>
      <c r="F392" s="194" t="s">
        <v>551</v>
      </c>
      <c r="G392" s="194" t="s">
        <v>552</v>
      </c>
      <c r="H392" s="194" t="s">
        <v>1056</v>
      </c>
      <c r="I392" s="196">
        <v>377.7</v>
      </c>
      <c r="J392" s="197">
        <v>2</v>
      </c>
      <c r="K392" s="87"/>
    </row>
    <row r="393" spans="1:11" ht="112.2" x14ac:dyDescent="0.25">
      <c r="A393" s="194" t="s">
        <v>832</v>
      </c>
      <c r="B393" s="194" t="s">
        <v>1274</v>
      </c>
      <c r="C393" s="194" t="s">
        <v>1274</v>
      </c>
      <c r="D393" s="195">
        <v>45575</v>
      </c>
      <c r="E393" s="195"/>
      <c r="F393" s="194" t="s">
        <v>1275</v>
      </c>
      <c r="G393" s="194"/>
      <c r="H393" s="194" t="s">
        <v>952</v>
      </c>
      <c r="I393" s="196">
        <v>2160</v>
      </c>
      <c r="J393" s="197"/>
      <c r="K393" s="87"/>
    </row>
    <row r="394" spans="1:11" ht="102" x14ac:dyDescent="0.25">
      <c r="A394" s="194" t="s">
        <v>840</v>
      </c>
      <c r="B394" s="194" t="s">
        <v>1276</v>
      </c>
      <c r="C394" s="194" t="s">
        <v>1276</v>
      </c>
      <c r="D394" s="195">
        <v>45579</v>
      </c>
      <c r="E394" s="195"/>
      <c r="F394" s="194" t="s">
        <v>1277</v>
      </c>
      <c r="G394" s="194"/>
      <c r="H394" s="194" t="s">
        <v>1023</v>
      </c>
      <c r="I394" s="196">
        <v>1170</v>
      </c>
      <c r="J394" s="197"/>
      <c r="K394" s="87"/>
    </row>
    <row r="395" spans="1:11" ht="102" x14ac:dyDescent="0.25">
      <c r="A395" s="194" t="s">
        <v>893</v>
      </c>
      <c r="B395" s="194" t="s">
        <v>1276</v>
      </c>
      <c r="C395" s="194" t="s">
        <v>1276</v>
      </c>
      <c r="D395" s="195">
        <v>45579</v>
      </c>
      <c r="E395" s="195"/>
      <c r="F395" s="194" t="s">
        <v>1278</v>
      </c>
      <c r="G395" s="194"/>
      <c r="H395" s="194" t="s">
        <v>1023</v>
      </c>
      <c r="I395" s="196">
        <v>1170</v>
      </c>
      <c r="J395" s="197"/>
      <c r="K395" s="87"/>
    </row>
    <row r="396" spans="1:11" ht="102" x14ac:dyDescent="0.25">
      <c r="A396" s="194" t="s">
        <v>834</v>
      </c>
      <c r="B396" s="194" t="s">
        <v>1276</v>
      </c>
      <c r="C396" s="194" t="s">
        <v>1276</v>
      </c>
      <c r="D396" s="195">
        <v>45579</v>
      </c>
      <c r="E396" s="195"/>
      <c r="F396" s="194" t="s">
        <v>1279</v>
      </c>
      <c r="G396" s="194"/>
      <c r="H396" s="194" t="s">
        <v>1023</v>
      </c>
      <c r="I396" s="196">
        <v>585</v>
      </c>
      <c r="J396" s="197"/>
      <c r="K396" s="87"/>
    </row>
    <row r="397" spans="1:11" x14ac:dyDescent="0.25">
      <c r="A397" s="194" t="s">
        <v>893</v>
      </c>
      <c r="B397" s="194" t="s">
        <v>1280</v>
      </c>
      <c r="C397" s="194" t="s">
        <v>1281</v>
      </c>
      <c r="D397" s="195">
        <v>45579</v>
      </c>
      <c r="E397" s="195"/>
      <c r="F397" s="194" t="s">
        <v>900</v>
      </c>
      <c r="G397" s="194" t="s">
        <v>1282</v>
      </c>
      <c r="H397" s="194" t="s">
        <v>1283</v>
      </c>
      <c r="I397" s="196">
        <v>297.05</v>
      </c>
      <c r="J397" s="197"/>
      <c r="K397" s="87"/>
    </row>
    <row r="398" spans="1:11" ht="112.2" x14ac:dyDescent="0.25">
      <c r="A398" s="194" t="s">
        <v>449</v>
      </c>
      <c r="B398" s="194" t="s">
        <v>1284</v>
      </c>
      <c r="C398" s="194" t="s">
        <v>1285</v>
      </c>
      <c r="D398" s="195">
        <v>45579</v>
      </c>
      <c r="E398" s="195"/>
      <c r="F398" s="194" t="s">
        <v>1286</v>
      </c>
      <c r="G398" s="194"/>
      <c r="H398" s="194" t="s">
        <v>1287</v>
      </c>
      <c r="I398" s="196">
        <v>2414</v>
      </c>
      <c r="J398" s="197">
        <v>3</v>
      </c>
      <c r="K398" s="87"/>
    </row>
    <row r="399" spans="1:11" ht="102" x14ac:dyDescent="0.25">
      <c r="A399" s="194" t="s">
        <v>449</v>
      </c>
      <c r="B399" s="194" t="s">
        <v>1288</v>
      </c>
      <c r="C399" s="194" t="s">
        <v>1289</v>
      </c>
      <c r="D399" s="195">
        <v>45579</v>
      </c>
      <c r="E399" s="195"/>
      <c r="F399" s="194" t="s">
        <v>1290</v>
      </c>
      <c r="G399" s="194"/>
      <c r="H399" s="194" t="s">
        <v>1291</v>
      </c>
      <c r="I399" s="196">
        <v>1144</v>
      </c>
      <c r="J399" s="197">
        <v>3</v>
      </c>
      <c r="K399" s="87"/>
    </row>
    <row r="400" spans="1:11" ht="102" x14ac:dyDescent="0.25">
      <c r="A400" s="194" t="s">
        <v>449</v>
      </c>
      <c r="B400" s="194" t="s">
        <v>1288</v>
      </c>
      <c r="C400" s="194" t="s">
        <v>1289</v>
      </c>
      <c r="D400" s="195">
        <v>45579</v>
      </c>
      <c r="E400" s="195"/>
      <c r="F400" s="194" t="s">
        <v>1292</v>
      </c>
      <c r="G400" s="194"/>
      <c r="H400" s="194" t="s">
        <v>1291</v>
      </c>
      <c r="I400" s="196">
        <v>500</v>
      </c>
      <c r="J400" s="197">
        <v>2</v>
      </c>
      <c r="K400" s="87"/>
    </row>
    <row r="401" spans="1:11" ht="102" x14ac:dyDescent="0.25">
      <c r="A401" s="194" t="s">
        <v>449</v>
      </c>
      <c r="B401" s="194" t="s">
        <v>1293</v>
      </c>
      <c r="C401" s="194" t="s">
        <v>1294</v>
      </c>
      <c r="D401" s="195">
        <v>45581</v>
      </c>
      <c r="E401" s="195"/>
      <c r="F401" s="194" t="s">
        <v>1295</v>
      </c>
      <c r="G401" s="194" t="s">
        <v>1296</v>
      </c>
      <c r="H401" s="194" t="s">
        <v>1297</v>
      </c>
      <c r="I401" s="196">
        <v>500</v>
      </c>
      <c r="J401" s="197">
        <v>2</v>
      </c>
      <c r="K401" s="87"/>
    </row>
    <row r="402" spans="1:11" x14ac:dyDescent="0.25">
      <c r="A402" s="194" t="s">
        <v>449</v>
      </c>
      <c r="B402" s="194" t="s">
        <v>1298</v>
      </c>
      <c r="C402" s="194" t="s">
        <v>1299</v>
      </c>
      <c r="D402" s="195">
        <v>45582</v>
      </c>
      <c r="E402" s="195"/>
      <c r="F402" s="194" t="s">
        <v>900</v>
      </c>
      <c r="G402" s="194" t="s">
        <v>1118</v>
      </c>
      <c r="H402" s="194" t="s">
        <v>1119</v>
      </c>
      <c r="I402" s="196">
        <v>300.64</v>
      </c>
      <c r="J402" s="197">
        <v>3</v>
      </c>
      <c r="K402" s="87"/>
    </row>
    <row r="403" spans="1:11" x14ac:dyDescent="0.25">
      <c r="A403" s="194" t="s">
        <v>865</v>
      </c>
      <c r="B403" s="194" t="s">
        <v>1300</v>
      </c>
      <c r="C403" s="194" t="s">
        <v>1301</v>
      </c>
      <c r="D403" s="195">
        <v>45582</v>
      </c>
      <c r="E403" s="195"/>
      <c r="F403" s="194" t="s">
        <v>1302</v>
      </c>
      <c r="G403" s="194" t="s">
        <v>1303</v>
      </c>
      <c r="H403" s="194" t="s">
        <v>1304</v>
      </c>
      <c r="I403" s="196">
        <v>1405.65</v>
      </c>
      <c r="J403" s="197"/>
      <c r="K403" s="87"/>
    </row>
    <row r="404" spans="1:11" x14ac:dyDescent="0.25">
      <c r="A404" s="194" t="s">
        <v>865</v>
      </c>
      <c r="B404" s="194" t="s">
        <v>1305</v>
      </c>
      <c r="C404" s="194" t="s">
        <v>1306</v>
      </c>
      <c r="D404" s="195">
        <v>45582</v>
      </c>
      <c r="E404" s="195"/>
      <c r="F404" s="194" t="s">
        <v>1307</v>
      </c>
      <c r="G404" s="194" t="s">
        <v>1303</v>
      </c>
      <c r="H404" s="194" t="s">
        <v>1304</v>
      </c>
      <c r="I404" s="196">
        <v>90</v>
      </c>
      <c r="J404" s="197"/>
      <c r="K404" s="87"/>
    </row>
    <row r="405" spans="1:11" x14ac:dyDescent="0.25">
      <c r="A405" s="194" t="s">
        <v>449</v>
      </c>
      <c r="B405" s="194" t="s">
        <v>1308</v>
      </c>
      <c r="C405" s="194" t="s">
        <v>816</v>
      </c>
      <c r="D405" s="195">
        <v>45582</v>
      </c>
      <c r="E405" s="195"/>
      <c r="F405" s="194" t="s">
        <v>918</v>
      </c>
      <c r="G405" s="194" t="s">
        <v>1309</v>
      </c>
      <c r="H405" s="194" t="s">
        <v>1310</v>
      </c>
      <c r="I405" s="196">
        <v>545</v>
      </c>
      <c r="J405" s="197">
        <v>2</v>
      </c>
      <c r="K405" s="87"/>
    </row>
    <row r="406" spans="1:11" x14ac:dyDescent="0.25">
      <c r="A406" s="194" t="s">
        <v>449</v>
      </c>
      <c r="B406" s="194" t="s">
        <v>1311</v>
      </c>
      <c r="C406" s="194" t="s">
        <v>1111</v>
      </c>
      <c r="D406" s="195">
        <v>45582</v>
      </c>
      <c r="E406" s="195"/>
      <c r="F406" s="194" t="s">
        <v>1029</v>
      </c>
      <c r="G406" s="194" t="s">
        <v>1309</v>
      </c>
      <c r="H406" s="194" t="s">
        <v>1310</v>
      </c>
      <c r="I406" s="196">
        <v>545</v>
      </c>
      <c r="J406" s="197">
        <v>2</v>
      </c>
      <c r="K406" s="87"/>
    </row>
    <row r="407" spans="1:11" x14ac:dyDescent="0.25">
      <c r="A407" s="194" t="s">
        <v>449</v>
      </c>
      <c r="B407" s="194" t="s">
        <v>1312</v>
      </c>
      <c r="C407" s="194" t="s">
        <v>1313</v>
      </c>
      <c r="D407" s="195">
        <v>45582</v>
      </c>
      <c r="E407" s="195"/>
      <c r="F407" s="194" t="s">
        <v>1180</v>
      </c>
      <c r="G407" s="194" t="s">
        <v>1309</v>
      </c>
      <c r="H407" s="194" t="s">
        <v>1310</v>
      </c>
      <c r="I407" s="196">
        <v>545</v>
      </c>
      <c r="J407" s="197">
        <v>2</v>
      </c>
      <c r="K407" s="87"/>
    </row>
    <row r="408" spans="1:11" ht="20.399999999999999" x14ac:dyDescent="0.25">
      <c r="A408" s="194" t="s">
        <v>449</v>
      </c>
      <c r="B408" s="194" t="s">
        <v>1314</v>
      </c>
      <c r="C408" s="194" t="s">
        <v>1315</v>
      </c>
      <c r="D408" s="195" t="s">
        <v>767</v>
      </c>
      <c r="E408" s="195">
        <v>45588</v>
      </c>
      <c r="F408" s="194" t="s">
        <v>1316</v>
      </c>
      <c r="G408" s="194" t="s">
        <v>1015</v>
      </c>
      <c r="H408" s="194" t="s">
        <v>762</v>
      </c>
      <c r="I408" s="196">
        <v>12964.3</v>
      </c>
      <c r="J408" s="197">
        <v>2</v>
      </c>
      <c r="K408" s="87"/>
    </row>
    <row r="409" spans="1:11" x14ac:dyDescent="0.25">
      <c r="A409" s="194" t="s">
        <v>865</v>
      </c>
      <c r="B409" s="194" t="s">
        <v>1317</v>
      </c>
      <c r="C409" s="194" t="s">
        <v>1318</v>
      </c>
      <c r="D409" s="195" t="s">
        <v>955</v>
      </c>
      <c r="E409" s="195">
        <v>45588</v>
      </c>
      <c r="F409" s="194" t="s">
        <v>1319</v>
      </c>
      <c r="G409" s="194" t="s">
        <v>1320</v>
      </c>
      <c r="H409" s="194" t="s">
        <v>1321</v>
      </c>
      <c r="I409" s="196">
        <v>949.26</v>
      </c>
      <c r="J409" s="197"/>
      <c r="K409" s="87"/>
    </row>
    <row r="410" spans="1:11" ht="20.399999999999999" x14ac:dyDescent="0.25">
      <c r="A410" s="194" t="s">
        <v>449</v>
      </c>
      <c r="B410" s="194" t="s">
        <v>1322</v>
      </c>
      <c r="C410" s="194" t="s">
        <v>1323</v>
      </c>
      <c r="D410" s="195" t="s">
        <v>767</v>
      </c>
      <c r="E410" s="195">
        <v>45589</v>
      </c>
      <c r="F410" s="194" t="s">
        <v>1324</v>
      </c>
      <c r="G410" s="194" t="s">
        <v>1047</v>
      </c>
      <c r="H410" s="194" t="s">
        <v>1048</v>
      </c>
      <c r="I410" s="196">
        <v>2558.14</v>
      </c>
      <c r="J410" s="197">
        <v>5</v>
      </c>
      <c r="K410" s="87"/>
    </row>
    <row r="411" spans="1:11" ht="20.399999999999999" x14ac:dyDescent="0.25">
      <c r="A411" s="194" t="s">
        <v>865</v>
      </c>
      <c r="B411" s="194" t="s">
        <v>1325</v>
      </c>
      <c r="C411" s="194" t="s">
        <v>1326</v>
      </c>
      <c r="D411" s="195" t="s">
        <v>1327</v>
      </c>
      <c r="E411" s="195">
        <v>45589</v>
      </c>
      <c r="F411" s="194" t="s">
        <v>1328</v>
      </c>
      <c r="G411" s="194" t="s">
        <v>1047</v>
      </c>
      <c r="H411" s="194" t="s">
        <v>1048</v>
      </c>
      <c r="I411" s="196">
        <v>5000</v>
      </c>
      <c r="J411" s="197"/>
      <c r="K411" s="87"/>
    </row>
    <row r="412" spans="1:11" ht="122.4" x14ac:dyDescent="0.25">
      <c r="A412" s="194" t="s">
        <v>449</v>
      </c>
      <c r="B412" s="194" t="s">
        <v>1329</v>
      </c>
      <c r="C412" s="194" t="s">
        <v>1330</v>
      </c>
      <c r="D412" s="195">
        <v>45589</v>
      </c>
      <c r="E412" s="195"/>
      <c r="F412" s="194" t="s">
        <v>1331</v>
      </c>
      <c r="G412" s="194" t="s">
        <v>473</v>
      </c>
      <c r="H412" s="194" t="s">
        <v>474</v>
      </c>
      <c r="I412" s="196">
        <v>835.02</v>
      </c>
      <c r="J412" s="197">
        <v>2</v>
      </c>
      <c r="K412" s="87"/>
    </row>
    <row r="413" spans="1:11" x14ac:dyDescent="0.25">
      <c r="A413" s="194" t="s">
        <v>449</v>
      </c>
      <c r="B413" s="194" t="s">
        <v>1332</v>
      </c>
      <c r="C413" s="194" t="s">
        <v>1333</v>
      </c>
      <c r="D413" s="195">
        <v>45589</v>
      </c>
      <c r="E413" s="195"/>
      <c r="F413" s="194" t="s">
        <v>1334</v>
      </c>
      <c r="G413" s="194" t="s">
        <v>1309</v>
      </c>
      <c r="H413" s="194" t="s">
        <v>1310</v>
      </c>
      <c r="I413" s="196">
        <v>545</v>
      </c>
      <c r="J413" s="197">
        <v>2</v>
      </c>
      <c r="K413" s="87"/>
    </row>
    <row r="414" spans="1:11" ht="20.399999999999999" x14ac:dyDescent="0.25">
      <c r="A414" s="194" t="s">
        <v>865</v>
      </c>
      <c r="B414" s="194" t="s">
        <v>1335</v>
      </c>
      <c r="C414" s="194" t="s">
        <v>1336</v>
      </c>
      <c r="D414" s="195">
        <v>45569</v>
      </c>
      <c r="E414" s="195"/>
      <c r="F414" s="194" t="s">
        <v>1337</v>
      </c>
      <c r="G414" s="194" t="s">
        <v>1190</v>
      </c>
      <c r="H414" s="194" t="s">
        <v>1191</v>
      </c>
      <c r="I414" s="196">
        <v>3121.2</v>
      </c>
      <c r="J414" s="197"/>
      <c r="K414" s="87"/>
    </row>
    <row r="415" spans="1:11" ht="20.399999999999999" x14ac:dyDescent="0.25">
      <c r="A415" s="194" t="s">
        <v>865</v>
      </c>
      <c r="B415" s="194" t="s">
        <v>1335</v>
      </c>
      <c r="C415" s="194" t="s">
        <v>1336</v>
      </c>
      <c r="D415" s="195">
        <v>45569</v>
      </c>
      <c r="E415" s="195"/>
      <c r="F415" s="194" t="s">
        <v>1337</v>
      </c>
      <c r="G415" s="194" t="s">
        <v>1190</v>
      </c>
      <c r="H415" s="194" t="s">
        <v>1191</v>
      </c>
      <c r="I415" s="196">
        <v>1901.52</v>
      </c>
      <c r="J415" s="197"/>
      <c r="K415" s="87"/>
    </row>
    <row r="416" spans="1:11" x14ac:dyDescent="0.25">
      <c r="A416" s="194" t="s">
        <v>449</v>
      </c>
      <c r="B416" s="194" t="s">
        <v>1338</v>
      </c>
      <c r="C416" s="194" t="s">
        <v>1339</v>
      </c>
      <c r="D416" s="195">
        <v>45530</v>
      </c>
      <c r="E416" s="195"/>
      <c r="F416" s="194" t="s">
        <v>837</v>
      </c>
      <c r="G416" s="194" t="s">
        <v>1340</v>
      </c>
      <c r="H416" s="194" t="s">
        <v>1341</v>
      </c>
      <c r="I416" s="196">
        <v>800</v>
      </c>
      <c r="J416" s="197">
        <v>2</v>
      </c>
      <c r="K416" s="87"/>
    </row>
    <row r="417" spans="1:11" x14ac:dyDescent="0.25">
      <c r="A417" s="194" t="s">
        <v>449</v>
      </c>
      <c r="B417" s="194" t="s">
        <v>1338</v>
      </c>
      <c r="C417" s="194" t="s">
        <v>1339</v>
      </c>
      <c r="D417" s="195">
        <v>45530</v>
      </c>
      <c r="E417" s="195"/>
      <c r="F417" s="194" t="s">
        <v>837</v>
      </c>
      <c r="G417" s="194" t="s">
        <v>1340</v>
      </c>
      <c r="H417" s="194" t="s">
        <v>1341</v>
      </c>
      <c r="I417" s="196">
        <v>400</v>
      </c>
      <c r="J417" s="197">
        <v>2</v>
      </c>
      <c r="K417" s="87"/>
    </row>
    <row r="418" spans="1:11" x14ac:dyDescent="0.25">
      <c r="A418" s="194" t="s">
        <v>893</v>
      </c>
      <c r="B418" s="194" t="s">
        <v>1342</v>
      </c>
      <c r="C418" s="194" t="s">
        <v>1343</v>
      </c>
      <c r="D418" s="195">
        <v>45594</v>
      </c>
      <c r="E418" s="195"/>
      <c r="F418" s="194" t="s">
        <v>837</v>
      </c>
      <c r="G418" s="194" t="s">
        <v>838</v>
      </c>
      <c r="H418" s="194" t="s">
        <v>839</v>
      </c>
      <c r="I418" s="196">
        <v>132</v>
      </c>
      <c r="J418" s="197"/>
      <c r="K418" s="87"/>
    </row>
    <row r="419" spans="1:11" ht="30.6" x14ac:dyDescent="0.25">
      <c r="A419" s="194" t="s">
        <v>449</v>
      </c>
      <c r="B419" s="194" t="s">
        <v>1344</v>
      </c>
      <c r="C419" s="194" t="s">
        <v>1345</v>
      </c>
      <c r="D419" s="195">
        <v>45595</v>
      </c>
      <c r="E419" s="195"/>
      <c r="F419" s="194" t="s">
        <v>1346</v>
      </c>
      <c r="G419" s="194" t="s">
        <v>687</v>
      </c>
      <c r="H419" s="194" t="s">
        <v>688</v>
      </c>
      <c r="I419" s="196">
        <v>2600</v>
      </c>
      <c r="J419" s="197">
        <v>5</v>
      </c>
      <c r="K419" s="87"/>
    </row>
    <row r="420" spans="1:11" x14ac:dyDescent="0.25">
      <c r="A420" s="194" t="s">
        <v>449</v>
      </c>
      <c r="B420" s="194" t="s">
        <v>1347</v>
      </c>
      <c r="C420" s="194" t="s">
        <v>1348</v>
      </c>
      <c r="D420" s="195">
        <v>45595</v>
      </c>
      <c r="E420" s="195"/>
      <c r="F420" s="194" t="s">
        <v>1334</v>
      </c>
      <c r="G420" s="194" t="s">
        <v>797</v>
      </c>
      <c r="H420" s="194" t="s">
        <v>798</v>
      </c>
      <c r="I420" s="196">
        <v>1800</v>
      </c>
      <c r="J420" s="197">
        <v>3</v>
      </c>
      <c r="K420" s="87"/>
    </row>
    <row r="421" spans="1:11" x14ac:dyDescent="0.25">
      <c r="A421" s="194" t="s">
        <v>449</v>
      </c>
      <c r="B421" s="194" t="s">
        <v>1349</v>
      </c>
      <c r="C421" s="194" t="s">
        <v>1350</v>
      </c>
      <c r="D421" s="195">
        <v>45595</v>
      </c>
      <c r="E421" s="195"/>
      <c r="F421" s="194" t="s">
        <v>1334</v>
      </c>
      <c r="G421" s="194" t="s">
        <v>921</v>
      </c>
      <c r="H421" s="194" t="s">
        <v>922</v>
      </c>
      <c r="I421" s="196">
        <v>288.7</v>
      </c>
      <c r="J421" s="197">
        <v>2</v>
      </c>
      <c r="K421" s="87"/>
    </row>
    <row r="422" spans="1:11" ht="20.399999999999999" x14ac:dyDescent="0.25">
      <c r="A422" s="194" t="s">
        <v>449</v>
      </c>
      <c r="B422" s="194" t="s">
        <v>1351</v>
      </c>
      <c r="C422" s="194" t="s">
        <v>933</v>
      </c>
      <c r="D422" s="195">
        <v>45595</v>
      </c>
      <c r="E422" s="195"/>
      <c r="F422" s="194" t="s">
        <v>1352</v>
      </c>
      <c r="G422" s="194"/>
      <c r="H422" s="194" t="s">
        <v>935</v>
      </c>
      <c r="I422" s="196">
        <v>100</v>
      </c>
      <c r="J422" s="197">
        <v>2</v>
      </c>
      <c r="K422" s="87"/>
    </row>
    <row r="423" spans="1:11" ht="20.399999999999999" x14ac:dyDescent="0.25">
      <c r="A423" s="194" t="s">
        <v>449</v>
      </c>
      <c r="B423" s="194" t="s">
        <v>1353</v>
      </c>
      <c r="C423" s="194" t="s">
        <v>937</v>
      </c>
      <c r="D423" s="195">
        <v>45595</v>
      </c>
      <c r="E423" s="195"/>
      <c r="F423" s="194" t="s">
        <v>1352</v>
      </c>
      <c r="G423" s="194"/>
      <c r="H423" s="194" t="s">
        <v>938</v>
      </c>
      <c r="I423" s="196">
        <v>100</v>
      </c>
      <c r="J423" s="197">
        <v>2</v>
      </c>
      <c r="K423" s="87"/>
    </row>
    <row r="424" spans="1:11" ht="20.399999999999999" x14ac:dyDescent="0.25">
      <c r="A424" s="194" t="s">
        <v>449</v>
      </c>
      <c r="B424" s="194" t="s">
        <v>1354</v>
      </c>
      <c r="C424" s="194" t="s">
        <v>940</v>
      </c>
      <c r="D424" s="195">
        <v>45595</v>
      </c>
      <c r="E424" s="195"/>
      <c r="F424" s="194" t="s">
        <v>1352</v>
      </c>
      <c r="G424" s="194"/>
      <c r="H424" s="194" t="s">
        <v>459</v>
      </c>
      <c r="I424" s="196">
        <v>100</v>
      </c>
      <c r="J424" s="197">
        <v>2</v>
      </c>
      <c r="K424" s="87"/>
    </row>
    <row r="425" spans="1:11" ht="20.399999999999999" x14ac:dyDescent="0.25">
      <c r="A425" s="194" t="s">
        <v>449</v>
      </c>
      <c r="B425" s="194" t="s">
        <v>1355</v>
      </c>
      <c r="C425" s="194" t="s">
        <v>948</v>
      </c>
      <c r="D425" s="195">
        <v>45595</v>
      </c>
      <c r="E425" s="195"/>
      <c r="F425" s="194" t="s">
        <v>1352</v>
      </c>
      <c r="G425" s="194"/>
      <c r="H425" s="194" t="s">
        <v>949</v>
      </c>
      <c r="I425" s="196">
        <v>200</v>
      </c>
      <c r="J425" s="197">
        <v>2</v>
      </c>
      <c r="K425" s="87"/>
    </row>
    <row r="426" spans="1:11" ht="20.399999999999999" x14ac:dyDescent="0.25">
      <c r="A426" s="194" t="s">
        <v>449</v>
      </c>
      <c r="B426" s="194" t="s">
        <v>1356</v>
      </c>
      <c r="C426" s="194" t="s">
        <v>945</v>
      </c>
      <c r="D426" s="195">
        <v>45595</v>
      </c>
      <c r="E426" s="195"/>
      <c r="F426" s="194" t="s">
        <v>1352</v>
      </c>
      <c r="G426" s="194"/>
      <c r="H426" s="194" t="s">
        <v>946</v>
      </c>
      <c r="I426" s="196">
        <v>150</v>
      </c>
      <c r="J426" s="197">
        <v>2</v>
      </c>
      <c r="K426" s="87"/>
    </row>
    <row r="427" spans="1:11" ht="20.399999999999999" x14ac:dyDescent="0.25">
      <c r="A427" s="194" t="s">
        <v>449</v>
      </c>
      <c r="B427" s="194" t="s">
        <v>1357</v>
      </c>
      <c r="C427" s="194" t="s">
        <v>942</v>
      </c>
      <c r="D427" s="195">
        <v>45595</v>
      </c>
      <c r="E427" s="195"/>
      <c r="F427" s="194" t="s">
        <v>1352</v>
      </c>
      <c r="G427" s="194"/>
      <c r="H427" s="194" t="s">
        <v>943</v>
      </c>
      <c r="I427" s="196">
        <v>100</v>
      </c>
      <c r="J427" s="197">
        <v>2</v>
      </c>
      <c r="K427" s="87"/>
    </row>
    <row r="428" spans="1:11" ht="30.6" x14ac:dyDescent="0.25">
      <c r="A428" s="194" t="s">
        <v>449</v>
      </c>
      <c r="B428" s="194" t="s">
        <v>1358</v>
      </c>
      <c r="C428" s="194" t="s">
        <v>1359</v>
      </c>
      <c r="D428" s="195">
        <v>45596</v>
      </c>
      <c r="E428" s="195"/>
      <c r="F428" s="194" t="s">
        <v>1360</v>
      </c>
      <c r="G428" s="194" t="s">
        <v>1361</v>
      </c>
      <c r="H428" s="194" t="s">
        <v>1362</v>
      </c>
      <c r="I428" s="196">
        <v>3100</v>
      </c>
      <c r="J428" s="197">
        <v>5</v>
      </c>
      <c r="K428" s="87"/>
    </row>
    <row r="429" spans="1:11" ht="20.399999999999999" x14ac:dyDescent="0.25">
      <c r="A429" s="194" t="s">
        <v>865</v>
      </c>
      <c r="B429" s="194" t="s">
        <v>1335</v>
      </c>
      <c r="C429" s="194" t="s">
        <v>1336</v>
      </c>
      <c r="D429" s="195">
        <v>45569</v>
      </c>
      <c r="E429" s="195"/>
      <c r="F429" s="194" t="s">
        <v>1337</v>
      </c>
      <c r="G429" s="194" t="s">
        <v>1190</v>
      </c>
      <c r="H429" s="194" t="s">
        <v>1191</v>
      </c>
      <c r="I429" s="196">
        <v>2390.7600000000002</v>
      </c>
      <c r="J429" s="197"/>
      <c r="K429" s="87"/>
    </row>
    <row r="430" spans="1:11" ht="20.399999999999999" x14ac:dyDescent="0.25">
      <c r="A430" s="194" t="s">
        <v>865</v>
      </c>
      <c r="B430" s="194" t="s">
        <v>1335</v>
      </c>
      <c r="C430" s="194" t="s">
        <v>1336</v>
      </c>
      <c r="D430" s="195">
        <v>45569</v>
      </c>
      <c r="E430" s="195"/>
      <c r="F430" s="194" t="s">
        <v>1337</v>
      </c>
      <c r="G430" s="194" t="s">
        <v>1190</v>
      </c>
      <c r="H430" s="194" t="s">
        <v>1191</v>
      </c>
      <c r="I430" s="196">
        <v>3569.76</v>
      </c>
      <c r="J430" s="197"/>
      <c r="K430" s="87"/>
    </row>
    <row r="431" spans="1:11" ht="20.399999999999999" x14ac:dyDescent="0.25">
      <c r="A431" s="194" t="s">
        <v>449</v>
      </c>
      <c r="B431" s="194" t="s">
        <v>1335</v>
      </c>
      <c r="C431" s="194" t="s">
        <v>1336</v>
      </c>
      <c r="D431" s="195">
        <v>45569</v>
      </c>
      <c r="E431" s="195"/>
      <c r="F431" s="194" t="s">
        <v>1337</v>
      </c>
      <c r="G431" s="194" t="s">
        <v>1190</v>
      </c>
      <c r="H431" s="194" t="s">
        <v>1191</v>
      </c>
      <c r="I431" s="196">
        <v>1390.68</v>
      </c>
      <c r="J431" s="197">
        <v>5</v>
      </c>
      <c r="K431" s="87"/>
    </row>
    <row r="432" spans="1:11" ht="20.399999999999999" x14ac:dyDescent="0.25">
      <c r="A432" s="194" t="s">
        <v>449</v>
      </c>
      <c r="B432" s="194" t="s">
        <v>1335</v>
      </c>
      <c r="C432" s="194" t="s">
        <v>1336</v>
      </c>
      <c r="D432" s="195">
        <v>45569</v>
      </c>
      <c r="E432" s="195"/>
      <c r="F432" s="194" t="s">
        <v>1337</v>
      </c>
      <c r="G432" s="194" t="s">
        <v>1190</v>
      </c>
      <c r="H432" s="194" t="s">
        <v>1191</v>
      </c>
      <c r="I432" s="196">
        <v>3803.04</v>
      </c>
      <c r="J432" s="197">
        <v>5</v>
      </c>
      <c r="K432" s="87"/>
    </row>
    <row r="433" spans="1:11" ht="20.399999999999999" x14ac:dyDescent="0.25">
      <c r="A433" s="194" t="s">
        <v>865</v>
      </c>
      <c r="B433" s="194" t="s">
        <v>1363</v>
      </c>
      <c r="C433" s="194" t="s">
        <v>1364</v>
      </c>
      <c r="D433" s="195">
        <v>45594</v>
      </c>
      <c r="E433" s="195"/>
      <c r="F433" s="194" t="s">
        <v>1365</v>
      </c>
      <c r="G433" s="194" t="s">
        <v>1015</v>
      </c>
      <c r="H433" s="194" t="s">
        <v>762</v>
      </c>
      <c r="I433" s="196">
        <v>7145.69</v>
      </c>
      <c r="J433" s="197"/>
      <c r="K433" s="87"/>
    </row>
    <row r="434" spans="1:11" ht="20.399999999999999" x14ac:dyDescent="0.25">
      <c r="A434" s="194" t="s">
        <v>449</v>
      </c>
      <c r="B434" s="194" t="s">
        <v>1366</v>
      </c>
      <c r="C434" s="194" t="s">
        <v>1367</v>
      </c>
      <c r="D434" s="195" t="s">
        <v>1368</v>
      </c>
      <c r="E434" s="195">
        <v>45594</v>
      </c>
      <c r="F434" s="194" t="s">
        <v>1369</v>
      </c>
      <c r="G434" s="194" t="s">
        <v>1015</v>
      </c>
      <c r="H434" s="194" t="s">
        <v>762</v>
      </c>
      <c r="I434" s="196">
        <v>1860.47</v>
      </c>
      <c r="J434" s="197">
        <v>5</v>
      </c>
      <c r="K434" s="87"/>
    </row>
    <row r="435" spans="1:11" x14ac:dyDescent="0.25">
      <c r="A435" s="194" t="s">
        <v>449</v>
      </c>
      <c r="B435" s="194" t="s">
        <v>1370</v>
      </c>
      <c r="C435" s="194" t="s">
        <v>1371</v>
      </c>
      <c r="D435" s="195">
        <v>45596</v>
      </c>
      <c r="E435" s="195"/>
      <c r="F435" s="194" t="s">
        <v>1372</v>
      </c>
      <c r="G435" s="194" t="s">
        <v>733</v>
      </c>
      <c r="H435" s="194" t="s">
        <v>734</v>
      </c>
      <c r="I435" s="196">
        <v>1171.92</v>
      </c>
      <c r="J435" s="197">
        <v>5</v>
      </c>
      <c r="K435" s="87"/>
    </row>
    <row r="436" spans="1:11" ht="20.399999999999999" x14ac:dyDescent="0.25">
      <c r="A436" s="194" t="s">
        <v>865</v>
      </c>
      <c r="B436" s="194" t="s">
        <v>1373</v>
      </c>
      <c r="C436" s="194" t="s">
        <v>1374</v>
      </c>
      <c r="D436" s="198" t="s">
        <v>1255</v>
      </c>
      <c r="E436" s="195">
        <v>45600</v>
      </c>
      <c r="F436" s="194" t="s">
        <v>1375</v>
      </c>
      <c r="G436" s="194" t="s">
        <v>1376</v>
      </c>
      <c r="H436" s="194" t="s">
        <v>1377</v>
      </c>
      <c r="I436" s="196">
        <v>1423.89</v>
      </c>
      <c r="J436" s="197"/>
      <c r="K436" s="87"/>
    </row>
    <row r="437" spans="1:11" ht="20.399999999999999" x14ac:dyDescent="0.25">
      <c r="A437" s="194" t="s">
        <v>893</v>
      </c>
      <c r="B437" s="194" t="s">
        <v>1378</v>
      </c>
      <c r="C437" s="194" t="s">
        <v>1379</v>
      </c>
      <c r="D437" s="195">
        <v>45600</v>
      </c>
      <c r="E437" s="195"/>
      <c r="F437" s="194" t="s">
        <v>837</v>
      </c>
      <c r="G437" s="194" t="s">
        <v>1380</v>
      </c>
      <c r="H437" s="194" t="s">
        <v>1381</v>
      </c>
      <c r="I437" s="196">
        <v>608.33000000000004</v>
      </c>
      <c r="J437" s="197"/>
      <c r="K437" s="87"/>
    </row>
    <row r="438" spans="1:11" x14ac:dyDescent="0.25">
      <c r="A438" s="194" t="s">
        <v>1160</v>
      </c>
      <c r="B438" s="194" t="s">
        <v>1382</v>
      </c>
      <c r="C438" s="194" t="s">
        <v>1383</v>
      </c>
      <c r="D438" s="195">
        <v>45595</v>
      </c>
      <c r="E438" s="195"/>
      <c r="F438" s="194" t="s">
        <v>900</v>
      </c>
      <c r="G438" s="194" t="s">
        <v>1384</v>
      </c>
      <c r="H438" s="194" t="s">
        <v>1385</v>
      </c>
      <c r="I438" s="196">
        <v>138.34</v>
      </c>
      <c r="J438" s="197"/>
      <c r="K438" s="87"/>
    </row>
    <row r="439" spans="1:11" ht="91.8" x14ac:dyDescent="0.25">
      <c r="A439" s="194" t="s">
        <v>449</v>
      </c>
      <c r="B439" s="194" t="s">
        <v>1386</v>
      </c>
      <c r="C439" s="194" t="s">
        <v>1387</v>
      </c>
      <c r="D439" s="195">
        <v>45601</v>
      </c>
      <c r="E439" s="195"/>
      <c r="F439" s="194" t="s">
        <v>1388</v>
      </c>
      <c r="G439" s="194"/>
      <c r="H439" s="194" t="s">
        <v>1389</v>
      </c>
      <c r="I439" s="196">
        <v>1338.4</v>
      </c>
      <c r="J439" s="197">
        <v>3</v>
      </c>
      <c r="K439" s="87"/>
    </row>
    <row r="440" spans="1:11" ht="112.2" x14ac:dyDescent="0.25">
      <c r="A440" s="194" t="s">
        <v>893</v>
      </c>
      <c r="B440" s="194" t="s">
        <v>1390</v>
      </c>
      <c r="C440" s="194" t="s">
        <v>1390</v>
      </c>
      <c r="D440" s="195">
        <v>45601</v>
      </c>
      <c r="E440" s="195"/>
      <c r="F440" s="194" t="s">
        <v>1391</v>
      </c>
      <c r="G440" s="194"/>
      <c r="H440" s="194" t="s">
        <v>1023</v>
      </c>
      <c r="I440" s="196">
        <v>540</v>
      </c>
      <c r="J440" s="197"/>
      <c r="K440" s="87"/>
    </row>
    <row r="441" spans="1:11" ht="112.2" x14ac:dyDescent="0.25">
      <c r="A441" s="194" t="s">
        <v>834</v>
      </c>
      <c r="B441" s="194" t="s">
        <v>1390</v>
      </c>
      <c r="C441" s="194" t="s">
        <v>1390</v>
      </c>
      <c r="D441" s="195">
        <v>45601</v>
      </c>
      <c r="E441" s="195"/>
      <c r="F441" s="194" t="s">
        <v>1391</v>
      </c>
      <c r="G441" s="194"/>
      <c r="H441" s="194" t="s">
        <v>1023</v>
      </c>
      <c r="I441" s="196">
        <v>540</v>
      </c>
      <c r="J441" s="197"/>
      <c r="K441" s="87"/>
    </row>
    <row r="442" spans="1:11" ht="112.2" x14ac:dyDescent="0.25">
      <c r="A442" s="194" t="s">
        <v>840</v>
      </c>
      <c r="B442" s="194" t="s">
        <v>1390</v>
      </c>
      <c r="C442" s="194" t="s">
        <v>1390</v>
      </c>
      <c r="D442" s="195">
        <v>45601</v>
      </c>
      <c r="E442" s="195"/>
      <c r="F442" s="194" t="s">
        <v>1392</v>
      </c>
      <c r="G442" s="194"/>
      <c r="H442" s="194" t="s">
        <v>1023</v>
      </c>
      <c r="I442" s="196">
        <v>1080</v>
      </c>
      <c r="J442" s="197"/>
      <c r="K442" s="87"/>
    </row>
    <row r="443" spans="1:11" x14ac:dyDescent="0.25">
      <c r="A443" s="194" t="s">
        <v>832</v>
      </c>
      <c r="B443" s="194" t="s">
        <v>1393</v>
      </c>
      <c r="C443" s="194" t="s">
        <v>1394</v>
      </c>
      <c r="D443" s="195">
        <v>45601</v>
      </c>
      <c r="E443" s="195"/>
      <c r="F443" s="194" t="s">
        <v>837</v>
      </c>
      <c r="G443" s="194" t="s">
        <v>1395</v>
      </c>
      <c r="H443" s="194" t="s">
        <v>1396</v>
      </c>
      <c r="I443" s="196">
        <v>3099.87</v>
      </c>
      <c r="J443" s="197"/>
      <c r="K443" s="87"/>
    </row>
    <row r="444" spans="1:11" ht="122.4" x14ac:dyDescent="0.25">
      <c r="A444" s="194" t="s">
        <v>832</v>
      </c>
      <c r="B444" s="194" t="s">
        <v>1397</v>
      </c>
      <c r="C444" s="194" t="s">
        <v>1398</v>
      </c>
      <c r="D444" s="195">
        <v>45601</v>
      </c>
      <c r="E444" s="195"/>
      <c r="F444" s="194" t="s">
        <v>1399</v>
      </c>
      <c r="G444" s="194" t="s">
        <v>1400</v>
      </c>
      <c r="H444" s="194" t="s">
        <v>1401</v>
      </c>
      <c r="I444" s="196">
        <v>3300</v>
      </c>
      <c r="J444" s="197"/>
      <c r="K444" s="87"/>
    </row>
    <row r="445" spans="1:11" ht="102" x14ac:dyDescent="0.25">
      <c r="A445" s="194" t="s">
        <v>449</v>
      </c>
      <c r="B445" s="194" t="s">
        <v>1402</v>
      </c>
      <c r="C445" s="194" t="s">
        <v>1403</v>
      </c>
      <c r="D445" s="195">
        <v>45601</v>
      </c>
      <c r="E445" s="195"/>
      <c r="F445" s="194" t="s">
        <v>1404</v>
      </c>
      <c r="G445" s="194" t="s">
        <v>1400</v>
      </c>
      <c r="H445" s="194" t="s">
        <v>1401</v>
      </c>
      <c r="I445" s="196">
        <v>1585</v>
      </c>
      <c r="J445" s="197">
        <v>3</v>
      </c>
      <c r="K445" s="87"/>
    </row>
    <row r="446" spans="1:11" ht="112.2" x14ac:dyDescent="0.25">
      <c r="A446" s="194" t="s">
        <v>1233</v>
      </c>
      <c r="B446" s="194" t="s">
        <v>1405</v>
      </c>
      <c r="C446" s="194" t="s">
        <v>1405</v>
      </c>
      <c r="D446" s="195">
        <v>45601</v>
      </c>
      <c r="E446" s="195"/>
      <c r="F446" s="194" t="s">
        <v>1406</v>
      </c>
      <c r="G446" s="194"/>
      <c r="H446" s="194" t="s">
        <v>1407</v>
      </c>
      <c r="I446" s="196">
        <v>2475</v>
      </c>
      <c r="J446" s="197"/>
      <c r="K446" s="87"/>
    </row>
    <row r="447" spans="1:11" x14ac:dyDescent="0.25">
      <c r="A447" s="194" t="s">
        <v>893</v>
      </c>
      <c r="B447" s="194" t="s">
        <v>1408</v>
      </c>
      <c r="C447" s="194" t="s">
        <v>1409</v>
      </c>
      <c r="D447" s="195">
        <v>45598</v>
      </c>
      <c r="E447" s="195"/>
      <c r="F447" s="194" t="s">
        <v>1410</v>
      </c>
      <c r="G447" s="194" t="s">
        <v>906</v>
      </c>
      <c r="H447" s="194" t="s">
        <v>907</v>
      </c>
      <c r="I447" s="196">
        <v>102.5</v>
      </c>
      <c r="J447" s="197"/>
      <c r="K447" s="87"/>
    </row>
    <row r="448" spans="1:11" ht="20.399999999999999" x14ac:dyDescent="0.25">
      <c r="A448" s="194" t="s">
        <v>449</v>
      </c>
      <c r="B448" s="194" t="s">
        <v>1411</v>
      </c>
      <c r="C448" s="194" t="s">
        <v>1411</v>
      </c>
      <c r="D448" s="195">
        <v>45602</v>
      </c>
      <c r="E448" s="195"/>
      <c r="F448" s="194" t="s">
        <v>1412</v>
      </c>
      <c r="G448" s="194"/>
      <c r="H448" s="194" t="s">
        <v>464</v>
      </c>
      <c r="I448" s="196">
        <v>191.5</v>
      </c>
      <c r="J448" s="197">
        <v>3</v>
      </c>
      <c r="K448" s="87"/>
    </row>
    <row r="449" spans="1:11" ht="20.399999999999999" x14ac:dyDescent="0.25">
      <c r="A449" s="194" t="s">
        <v>449</v>
      </c>
      <c r="B449" s="194" t="s">
        <v>1411</v>
      </c>
      <c r="C449" s="194" t="s">
        <v>1411</v>
      </c>
      <c r="D449" s="195">
        <v>45602</v>
      </c>
      <c r="E449" s="195"/>
      <c r="F449" s="194" t="s">
        <v>1413</v>
      </c>
      <c r="G449" s="194"/>
      <c r="H449" s="194" t="s">
        <v>969</v>
      </c>
      <c r="I449" s="196">
        <v>246.5</v>
      </c>
      <c r="J449" s="197">
        <v>3</v>
      </c>
      <c r="K449" s="87"/>
    </row>
    <row r="450" spans="1:11" ht="20.399999999999999" x14ac:dyDescent="0.25">
      <c r="A450" s="194" t="s">
        <v>449</v>
      </c>
      <c r="B450" s="194" t="s">
        <v>1411</v>
      </c>
      <c r="C450" s="194" t="s">
        <v>1411</v>
      </c>
      <c r="D450" s="195">
        <v>45602</v>
      </c>
      <c r="E450" s="195"/>
      <c r="F450" s="194" t="s">
        <v>1413</v>
      </c>
      <c r="G450" s="194"/>
      <c r="H450" s="194" t="s">
        <v>1091</v>
      </c>
      <c r="I450" s="196">
        <v>246.5</v>
      </c>
      <c r="J450" s="197">
        <v>3</v>
      </c>
      <c r="K450" s="87"/>
    </row>
    <row r="451" spans="1:11" ht="20.399999999999999" x14ac:dyDescent="0.25">
      <c r="A451" s="194" t="s">
        <v>449</v>
      </c>
      <c r="B451" s="194" t="s">
        <v>1411</v>
      </c>
      <c r="C451" s="194" t="s">
        <v>1411</v>
      </c>
      <c r="D451" s="195">
        <v>45602</v>
      </c>
      <c r="E451" s="195"/>
      <c r="F451" s="194" t="s">
        <v>1413</v>
      </c>
      <c r="G451" s="194"/>
      <c r="H451" s="194" t="s">
        <v>583</v>
      </c>
      <c r="I451" s="196">
        <v>246.5</v>
      </c>
      <c r="J451" s="197">
        <v>3</v>
      </c>
      <c r="K451" s="87"/>
    </row>
    <row r="452" spans="1:11" ht="20.399999999999999" x14ac:dyDescent="0.25">
      <c r="A452" s="194" t="s">
        <v>449</v>
      </c>
      <c r="B452" s="194" t="s">
        <v>1411</v>
      </c>
      <c r="C452" s="194" t="s">
        <v>1411</v>
      </c>
      <c r="D452" s="195">
        <v>45602</v>
      </c>
      <c r="E452" s="195"/>
      <c r="F452" s="194" t="s">
        <v>1413</v>
      </c>
      <c r="G452" s="194"/>
      <c r="H452" s="194" t="s">
        <v>460</v>
      </c>
      <c r="I452" s="196">
        <v>386</v>
      </c>
      <c r="J452" s="197">
        <v>3</v>
      </c>
      <c r="K452" s="87"/>
    </row>
    <row r="453" spans="1:11" ht="20.399999999999999" x14ac:dyDescent="0.25">
      <c r="A453" s="194" t="s">
        <v>449</v>
      </c>
      <c r="B453" s="194" t="s">
        <v>1411</v>
      </c>
      <c r="C453" s="194" t="s">
        <v>1411</v>
      </c>
      <c r="D453" s="195">
        <v>45602</v>
      </c>
      <c r="E453" s="195"/>
      <c r="F453" s="194" t="s">
        <v>1413</v>
      </c>
      <c r="G453" s="194"/>
      <c r="H453" s="194" t="s">
        <v>458</v>
      </c>
      <c r="I453" s="196">
        <v>871.53</v>
      </c>
      <c r="J453" s="197">
        <v>3</v>
      </c>
      <c r="K453" s="87"/>
    </row>
    <row r="454" spans="1:11" ht="20.399999999999999" x14ac:dyDescent="0.25">
      <c r="A454" s="194" t="s">
        <v>449</v>
      </c>
      <c r="B454" s="194" t="s">
        <v>1411</v>
      </c>
      <c r="C454" s="194" t="s">
        <v>1411</v>
      </c>
      <c r="D454" s="195">
        <v>45602</v>
      </c>
      <c r="E454" s="195"/>
      <c r="F454" s="194" t="s">
        <v>1412</v>
      </c>
      <c r="G454" s="194"/>
      <c r="H454" s="194" t="s">
        <v>463</v>
      </c>
      <c r="I454" s="196">
        <v>392.82</v>
      </c>
      <c r="J454" s="197">
        <v>3</v>
      </c>
      <c r="K454" s="87"/>
    </row>
    <row r="455" spans="1:11" ht="20.399999999999999" x14ac:dyDescent="0.25">
      <c r="A455" s="194" t="s">
        <v>449</v>
      </c>
      <c r="B455" s="194" t="s">
        <v>1411</v>
      </c>
      <c r="C455" s="194" t="s">
        <v>1411</v>
      </c>
      <c r="D455" s="195">
        <v>45602</v>
      </c>
      <c r="E455" s="195"/>
      <c r="F455" s="194" t="s">
        <v>1412</v>
      </c>
      <c r="G455" s="194"/>
      <c r="H455" s="194" t="s">
        <v>462</v>
      </c>
      <c r="I455" s="196">
        <v>543.02</v>
      </c>
      <c r="J455" s="197">
        <v>2</v>
      </c>
      <c r="K455" s="87"/>
    </row>
    <row r="456" spans="1:11" ht="20.399999999999999" x14ac:dyDescent="0.25">
      <c r="A456" s="194" t="s">
        <v>449</v>
      </c>
      <c r="B456" s="194" t="s">
        <v>1414</v>
      </c>
      <c r="C456" s="194" t="s">
        <v>1415</v>
      </c>
      <c r="D456" s="195">
        <v>45602</v>
      </c>
      <c r="E456" s="195"/>
      <c r="F456" s="194" t="s">
        <v>1416</v>
      </c>
      <c r="G456" s="194" t="s">
        <v>694</v>
      </c>
      <c r="H456" s="194" t="s">
        <v>695</v>
      </c>
      <c r="I456" s="196">
        <v>1850</v>
      </c>
      <c r="J456" s="197">
        <v>4</v>
      </c>
      <c r="K456" s="87"/>
    </row>
    <row r="457" spans="1:11" ht="20.399999999999999" x14ac:dyDescent="0.25">
      <c r="A457" s="194" t="s">
        <v>449</v>
      </c>
      <c r="B457" s="194" t="s">
        <v>1417</v>
      </c>
      <c r="C457" s="194" t="s">
        <v>1418</v>
      </c>
      <c r="D457" s="195">
        <v>45602</v>
      </c>
      <c r="E457" s="195"/>
      <c r="F457" s="194" t="s">
        <v>1416</v>
      </c>
      <c r="G457" s="194" t="s">
        <v>1219</v>
      </c>
      <c r="H457" s="194" t="s">
        <v>1220</v>
      </c>
      <c r="I457" s="196">
        <v>803.98</v>
      </c>
      <c r="J457" s="197">
        <v>4</v>
      </c>
      <c r="K457" s="87"/>
    </row>
    <row r="458" spans="1:11" ht="20.399999999999999" x14ac:dyDescent="0.25">
      <c r="A458" s="194" t="s">
        <v>449</v>
      </c>
      <c r="B458" s="194" t="s">
        <v>1419</v>
      </c>
      <c r="C458" s="194" t="s">
        <v>1313</v>
      </c>
      <c r="D458" s="195">
        <v>45602</v>
      </c>
      <c r="E458" s="195"/>
      <c r="F458" s="194" t="s">
        <v>1420</v>
      </c>
      <c r="G458" s="194" t="s">
        <v>650</v>
      </c>
      <c r="H458" s="194" t="s">
        <v>651</v>
      </c>
      <c r="I458" s="196">
        <v>2100</v>
      </c>
      <c r="J458" s="197">
        <v>3</v>
      </c>
      <c r="K458" s="87"/>
    </row>
    <row r="459" spans="1:11" x14ac:dyDescent="0.25">
      <c r="A459" s="194" t="s">
        <v>449</v>
      </c>
      <c r="B459" s="194" t="s">
        <v>1421</v>
      </c>
      <c r="C459" s="194" t="s">
        <v>1422</v>
      </c>
      <c r="D459" s="195">
        <v>45602</v>
      </c>
      <c r="E459" s="195"/>
      <c r="F459" s="194" t="s">
        <v>900</v>
      </c>
      <c r="G459" s="194" t="s">
        <v>901</v>
      </c>
      <c r="H459" s="194" t="s">
        <v>902</v>
      </c>
      <c r="I459" s="196">
        <v>683.89</v>
      </c>
      <c r="J459" s="197">
        <v>3</v>
      </c>
      <c r="K459" s="87"/>
    </row>
    <row r="460" spans="1:11" ht="102" x14ac:dyDescent="0.25">
      <c r="A460" s="194" t="s">
        <v>449</v>
      </c>
      <c r="B460" s="194" t="s">
        <v>1423</v>
      </c>
      <c r="C460" s="194" t="s">
        <v>1424</v>
      </c>
      <c r="D460" s="195">
        <v>45603</v>
      </c>
      <c r="E460" s="195"/>
      <c r="F460" s="194" t="s">
        <v>1425</v>
      </c>
      <c r="G460" s="194" t="s">
        <v>488</v>
      </c>
      <c r="H460" s="194" t="s">
        <v>987</v>
      </c>
      <c r="I460" s="196">
        <v>348</v>
      </c>
      <c r="J460" s="197">
        <v>3</v>
      </c>
      <c r="K460" s="87"/>
    </row>
    <row r="461" spans="1:11" ht="20.399999999999999" x14ac:dyDescent="0.25">
      <c r="A461" s="194" t="s">
        <v>449</v>
      </c>
      <c r="B461" s="194" t="s">
        <v>1426</v>
      </c>
      <c r="C461" s="194" t="s">
        <v>632</v>
      </c>
      <c r="D461" s="195" t="s">
        <v>1427</v>
      </c>
      <c r="E461" s="195">
        <v>45603</v>
      </c>
      <c r="F461" s="194" t="s">
        <v>1428</v>
      </c>
      <c r="G461" s="194" t="s">
        <v>1429</v>
      </c>
      <c r="H461" s="194" t="s">
        <v>1430</v>
      </c>
      <c r="I461" s="196">
        <v>1162.79</v>
      </c>
      <c r="J461" s="197">
        <v>5</v>
      </c>
      <c r="K461" s="87"/>
    </row>
    <row r="462" spans="1:11" x14ac:dyDescent="0.25">
      <c r="A462" s="194" t="s">
        <v>865</v>
      </c>
      <c r="B462" s="194" t="s">
        <v>1431</v>
      </c>
      <c r="C462" s="194" t="s">
        <v>520</v>
      </c>
      <c r="D462" s="195" t="s">
        <v>1432</v>
      </c>
      <c r="E462" s="195">
        <v>45603</v>
      </c>
      <c r="F462" s="194" t="s">
        <v>1433</v>
      </c>
      <c r="G462" s="194" t="s">
        <v>1429</v>
      </c>
      <c r="H462" s="194" t="s">
        <v>1430</v>
      </c>
      <c r="I462" s="196">
        <v>3164.2</v>
      </c>
      <c r="J462" s="197"/>
      <c r="K462" s="87"/>
    </row>
    <row r="463" spans="1:11" x14ac:dyDescent="0.25">
      <c r="A463" s="194" t="s">
        <v>449</v>
      </c>
      <c r="B463" s="194" t="s">
        <v>1434</v>
      </c>
      <c r="C463" s="194" t="s">
        <v>1434</v>
      </c>
      <c r="D463" s="195">
        <v>45565</v>
      </c>
      <c r="E463" s="195">
        <v>45604</v>
      </c>
      <c r="F463" s="194" t="s">
        <v>1435</v>
      </c>
      <c r="G463" s="194" t="s">
        <v>1436</v>
      </c>
      <c r="H463" s="194" t="s">
        <v>1437</v>
      </c>
      <c r="I463" s="196">
        <v>1730</v>
      </c>
      <c r="J463" s="197">
        <v>2</v>
      </c>
      <c r="K463" s="87"/>
    </row>
    <row r="464" spans="1:11" ht="20.399999999999999" x14ac:dyDescent="0.25">
      <c r="A464" s="194" t="s">
        <v>865</v>
      </c>
      <c r="B464" s="194" t="s">
        <v>1438</v>
      </c>
      <c r="C464" s="194" t="s">
        <v>1438</v>
      </c>
      <c r="D464" s="195" t="s">
        <v>955</v>
      </c>
      <c r="E464" s="195">
        <v>45604</v>
      </c>
      <c r="F464" s="194" t="s">
        <v>1439</v>
      </c>
      <c r="G464" s="194" t="s">
        <v>1436</v>
      </c>
      <c r="H464" s="194" t="s">
        <v>1437</v>
      </c>
      <c r="I464" s="196">
        <v>2214.94</v>
      </c>
      <c r="J464" s="197"/>
      <c r="K464" s="87"/>
    </row>
    <row r="465" spans="1:11" ht="122.4" x14ac:dyDescent="0.25">
      <c r="A465" s="194" t="s">
        <v>449</v>
      </c>
      <c r="B465" s="194" t="s">
        <v>1440</v>
      </c>
      <c r="C465" s="194" t="s">
        <v>1441</v>
      </c>
      <c r="D465" s="195">
        <v>45607</v>
      </c>
      <c r="E465" s="195"/>
      <c r="F465" s="194" t="s">
        <v>1442</v>
      </c>
      <c r="G465" s="194" t="s">
        <v>473</v>
      </c>
      <c r="H465" s="194" t="s">
        <v>474</v>
      </c>
      <c r="I465" s="196">
        <v>374.67</v>
      </c>
      <c r="J465" s="197">
        <v>2</v>
      </c>
      <c r="K465" s="87"/>
    </row>
    <row r="466" spans="1:11" ht="112.2" x14ac:dyDescent="0.25">
      <c r="A466" s="194" t="s">
        <v>449</v>
      </c>
      <c r="B466" s="194" t="s">
        <v>1443</v>
      </c>
      <c r="C466" s="194" t="s">
        <v>1444</v>
      </c>
      <c r="D466" s="195">
        <v>45607</v>
      </c>
      <c r="E466" s="195"/>
      <c r="F466" s="194" t="s">
        <v>1445</v>
      </c>
      <c r="G466" s="194" t="s">
        <v>473</v>
      </c>
      <c r="H466" s="194" t="s">
        <v>474</v>
      </c>
      <c r="I466" s="196">
        <v>323.18</v>
      </c>
      <c r="J466" s="197">
        <v>3</v>
      </c>
      <c r="K466" s="87"/>
    </row>
    <row r="467" spans="1:11" ht="122.4" x14ac:dyDescent="0.25">
      <c r="A467" s="194" t="s">
        <v>449</v>
      </c>
      <c r="B467" s="194" t="s">
        <v>1446</v>
      </c>
      <c r="C467" s="194" t="s">
        <v>1447</v>
      </c>
      <c r="D467" s="195">
        <v>45607</v>
      </c>
      <c r="E467" s="195"/>
      <c r="F467" s="194" t="s">
        <v>1448</v>
      </c>
      <c r="G467" s="194" t="s">
        <v>478</v>
      </c>
      <c r="H467" s="194" t="s">
        <v>479</v>
      </c>
      <c r="I467" s="196">
        <v>533</v>
      </c>
      <c r="J467" s="197">
        <v>2</v>
      </c>
      <c r="K467" s="87"/>
    </row>
    <row r="468" spans="1:11" ht="122.4" x14ac:dyDescent="0.25">
      <c r="A468" s="194" t="s">
        <v>449</v>
      </c>
      <c r="B468" s="194" t="s">
        <v>1449</v>
      </c>
      <c r="C468" s="194" t="s">
        <v>1450</v>
      </c>
      <c r="D468" s="195">
        <v>45607</v>
      </c>
      <c r="E468" s="195"/>
      <c r="F468" s="194" t="s">
        <v>1451</v>
      </c>
      <c r="G468" s="194" t="s">
        <v>478</v>
      </c>
      <c r="H468" s="194" t="s">
        <v>479</v>
      </c>
      <c r="I468" s="196">
        <v>615</v>
      </c>
      <c r="J468" s="197">
        <v>2</v>
      </c>
      <c r="K468" s="87"/>
    </row>
    <row r="469" spans="1:11" ht="122.4" x14ac:dyDescent="0.25">
      <c r="A469" s="194" t="s">
        <v>449</v>
      </c>
      <c r="B469" s="194" t="s">
        <v>1452</v>
      </c>
      <c r="C469" s="194" t="s">
        <v>1453</v>
      </c>
      <c r="D469" s="195">
        <v>45607</v>
      </c>
      <c r="E469" s="195"/>
      <c r="F469" s="194" t="s">
        <v>1454</v>
      </c>
      <c r="G469" s="194" t="s">
        <v>1455</v>
      </c>
      <c r="H469" s="194" t="s">
        <v>1456</v>
      </c>
      <c r="I469" s="196">
        <v>1040</v>
      </c>
      <c r="J469" s="197">
        <v>2</v>
      </c>
      <c r="K469" s="87"/>
    </row>
    <row r="470" spans="1:11" x14ac:dyDescent="0.25">
      <c r="A470" s="194" t="s">
        <v>893</v>
      </c>
      <c r="B470" s="194" t="s">
        <v>1457</v>
      </c>
      <c r="C470" s="194" t="s">
        <v>1458</v>
      </c>
      <c r="D470" s="195">
        <v>45607</v>
      </c>
      <c r="E470" s="195"/>
      <c r="F470" s="194" t="s">
        <v>837</v>
      </c>
      <c r="G470" s="194" t="s">
        <v>1459</v>
      </c>
      <c r="H470" s="194" t="s">
        <v>1460</v>
      </c>
      <c r="I470" s="196">
        <v>661.07</v>
      </c>
      <c r="J470" s="197"/>
      <c r="K470" s="87"/>
    </row>
    <row r="471" spans="1:11" x14ac:dyDescent="0.25">
      <c r="A471" s="194" t="s">
        <v>449</v>
      </c>
      <c r="B471" s="194" t="s">
        <v>1461</v>
      </c>
      <c r="C471" s="194" t="s">
        <v>1462</v>
      </c>
      <c r="D471" s="195">
        <v>45607</v>
      </c>
      <c r="E471" s="195"/>
      <c r="F471" s="194" t="s">
        <v>900</v>
      </c>
      <c r="G471" s="194" t="s">
        <v>1118</v>
      </c>
      <c r="H471" s="194" t="s">
        <v>1119</v>
      </c>
      <c r="I471" s="196">
        <v>494.89</v>
      </c>
      <c r="J471" s="197">
        <v>3</v>
      </c>
      <c r="K471" s="87"/>
    </row>
    <row r="472" spans="1:11" ht="20.399999999999999" x14ac:dyDescent="0.25">
      <c r="A472" s="194" t="s">
        <v>449</v>
      </c>
      <c r="B472" s="194" t="s">
        <v>1463</v>
      </c>
      <c r="C472" s="194" t="s">
        <v>1464</v>
      </c>
      <c r="D472" s="195">
        <v>45610</v>
      </c>
      <c r="E472" s="195"/>
      <c r="F472" s="194" t="s">
        <v>1465</v>
      </c>
      <c r="G472" s="194" t="s">
        <v>1240</v>
      </c>
      <c r="H472" s="194" t="s">
        <v>1241</v>
      </c>
      <c r="I472" s="196">
        <v>276</v>
      </c>
      <c r="J472" s="197">
        <v>3</v>
      </c>
      <c r="K472" s="87"/>
    </row>
    <row r="473" spans="1:11" ht="122.4" x14ac:dyDescent="0.25">
      <c r="A473" s="194" t="s">
        <v>449</v>
      </c>
      <c r="B473" s="194" t="s">
        <v>1466</v>
      </c>
      <c r="C473" s="194" t="s">
        <v>1467</v>
      </c>
      <c r="D473" s="195">
        <v>45610</v>
      </c>
      <c r="E473" s="195"/>
      <c r="F473" s="194" t="s">
        <v>1468</v>
      </c>
      <c r="G473" s="194"/>
      <c r="H473" s="194" t="s">
        <v>1469</v>
      </c>
      <c r="I473" s="196">
        <v>427.68</v>
      </c>
      <c r="J473" s="197">
        <v>3</v>
      </c>
      <c r="K473" s="87"/>
    </row>
    <row r="474" spans="1:11" ht="132.6" x14ac:dyDescent="0.25">
      <c r="A474" s="194" t="s">
        <v>449</v>
      </c>
      <c r="B474" s="194" t="s">
        <v>1470</v>
      </c>
      <c r="C474" s="194" t="s">
        <v>1471</v>
      </c>
      <c r="D474" s="195">
        <v>45610</v>
      </c>
      <c r="E474" s="195"/>
      <c r="F474" s="194" t="s">
        <v>1472</v>
      </c>
      <c r="G474" s="194" t="s">
        <v>488</v>
      </c>
      <c r="H474" s="194" t="s">
        <v>987</v>
      </c>
      <c r="I474" s="196">
        <v>2316</v>
      </c>
      <c r="J474" s="197">
        <v>3</v>
      </c>
      <c r="K474" s="87"/>
    </row>
    <row r="475" spans="1:11" x14ac:dyDescent="0.25">
      <c r="A475" s="194" t="s">
        <v>449</v>
      </c>
      <c r="B475" s="194" t="s">
        <v>1473</v>
      </c>
      <c r="C475" s="194" t="s">
        <v>1474</v>
      </c>
      <c r="D475" s="195">
        <v>45610</v>
      </c>
      <c r="E475" s="195"/>
      <c r="F475" s="194" t="s">
        <v>1475</v>
      </c>
      <c r="G475" s="194" t="s">
        <v>1158</v>
      </c>
      <c r="H475" s="194" t="s">
        <v>1159</v>
      </c>
      <c r="I475" s="196">
        <v>73.44</v>
      </c>
      <c r="J475" s="197">
        <v>3</v>
      </c>
      <c r="K475" s="87"/>
    </row>
    <row r="476" spans="1:11" x14ac:dyDescent="0.25">
      <c r="A476" s="194" t="s">
        <v>449</v>
      </c>
      <c r="B476" s="194" t="s">
        <v>1476</v>
      </c>
      <c r="C476" s="194" t="s">
        <v>1477</v>
      </c>
      <c r="D476" s="195">
        <v>45509</v>
      </c>
      <c r="E476" s="195"/>
      <c r="F476" s="194" t="s">
        <v>1478</v>
      </c>
      <c r="G476" s="194" t="s">
        <v>552</v>
      </c>
      <c r="H476" s="194" t="s">
        <v>1056</v>
      </c>
      <c r="I476" s="196">
        <v>2397</v>
      </c>
      <c r="J476" s="197">
        <v>5</v>
      </c>
      <c r="K476" s="87"/>
    </row>
    <row r="477" spans="1:11" x14ac:dyDescent="0.25">
      <c r="A477" s="194" t="s">
        <v>449</v>
      </c>
      <c r="B477" s="194" t="s">
        <v>1479</v>
      </c>
      <c r="C477" s="194" t="s">
        <v>1480</v>
      </c>
      <c r="D477" s="195">
        <v>45610</v>
      </c>
      <c r="E477" s="195"/>
      <c r="F477" s="194" t="s">
        <v>1481</v>
      </c>
      <c r="G477" s="194" t="s">
        <v>1482</v>
      </c>
      <c r="H477" s="194" t="s">
        <v>1483</v>
      </c>
      <c r="I477" s="196">
        <v>960</v>
      </c>
      <c r="J477" s="197">
        <v>2</v>
      </c>
      <c r="K477" s="87"/>
    </row>
    <row r="478" spans="1:11" ht="122.4" x14ac:dyDescent="0.25">
      <c r="A478" s="194" t="s">
        <v>832</v>
      </c>
      <c r="B478" s="194" t="s">
        <v>1484</v>
      </c>
      <c r="C478" s="194" t="s">
        <v>1484</v>
      </c>
      <c r="D478" s="195"/>
      <c r="E478" s="195"/>
      <c r="F478" s="194" t="s">
        <v>1485</v>
      </c>
      <c r="G478" s="194"/>
      <c r="H478" s="194" t="s">
        <v>952</v>
      </c>
      <c r="I478" s="196">
        <v>1278</v>
      </c>
      <c r="J478" s="197"/>
      <c r="K478" s="87"/>
    </row>
    <row r="479" spans="1:11" ht="122.4" x14ac:dyDescent="0.25">
      <c r="A479" s="194" t="s">
        <v>832</v>
      </c>
      <c r="B479" s="194" t="s">
        <v>1486</v>
      </c>
      <c r="C479" s="194" t="s">
        <v>1486</v>
      </c>
      <c r="D479" s="195"/>
      <c r="E479" s="195"/>
      <c r="F479" s="194" t="s">
        <v>1487</v>
      </c>
      <c r="G479" s="194"/>
      <c r="H479" s="194" t="s">
        <v>952</v>
      </c>
      <c r="I479" s="196">
        <v>945</v>
      </c>
      <c r="J479" s="197"/>
      <c r="K479" s="87"/>
    </row>
    <row r="480" spans="1:11" ht="20.399999999999999" x14ac:dyDescent="0.25">
      <c r="A480" s="194" t="s">
        <v>449</v>
      </c>
      <c r="B480" s="194"/>
      <c r="C480" s="194" t="s">
        <v>1488</v>
      </c>
      <c r="D480" s="195"/>
      <c r="E480" s="195"/>
      <c r="F480" s="194" t="s">
        <v>1489</v>
      </c>
      <c r="G480" s="194" t="s">
        <v>1490</v>
      </c>
      <c r="H480" s="194" t="s">
        <v>1491</v>
      </c>
      <c r="I480" s="196">
        <v>1133.9000000000001</v>
      </c>
      <c r="J480" s="197">
        <v>3</v>
      </c>
      <c r="K480" s="87"/>
    </row>
    <row r="481" spans="1:11" x14ac:dyDescent="0.25">
      <c r="A481" s="194" t="s">
        <v>865</v>
      </c>
      <c r="B481" s="194" t="s">
        <v>1492</v>
      </c>
      <c r="C481" s="194" t="s">
        <v>1493</v>
      </c>
      <c r="D481" s="195">
        <v>45534</v>
      </c>
      <c r="E481" s="195"/>
      <c r="F481" s="194" t="s">
        <v>1494</v>
      </c>
      <c r="G481" s="194" t="s">
        <v>1495</v>
      </c>
      <c r="H481" s="194" t="s">
        <v>1496</v>
      </c>
      <c r="I481" s="196">
        <v>1948.49</v>
      </c>
      <c r="J481" s="197"/>
      <c r="K481" s="87"/>
    </row>
    <row r="482" spans="1:11" x14ac:dyDescent="0.25">
      <c r="A482" s="194" t="s">
        <v>865</v>
      </c>
      <c r="B482" s="194" t="s">
        <v>1492</v>
      </c>
      <c r="C482" s="194" t="s">
        <v>1493</v>
      </c>
      <c r="D482" s="195">
        <v>45534</v>
      </c>
      <c r="E482" s="195"/>
      <c r="F482" s="194" t="s">
        <v>1494</v>
      </c>
      <c r="G482" s="194" t="s">
        <v>1495</v>
      </c>
      <c r="H482" s="194" t="s">
        <v>1496</v>
      </c>
      <c r="I482" s="196">
        <v>1948.49</v>
      </c>
      <c r="J482" s="197"/>
      <c r="K482" s="87"/>
    </row>
    <row r="483" spans="1:11" x14ac:dyDescent="0.25">
      <c r="A483" s="194" t="s">
        <v>449</v>
      </c>
      <c r="B483" s="194" t="s">
        <v>1492</v>
      </c>
      <c r="C483" s="194" t="s">
        <v>1493</v>
      </c>
      <c r="D483" s="195">
        <v>45534</v>
      </c>
      <c r="E483" s="195"/>
      <c r="F483" s="194" t="s">
        <v>1494</v>
      </c>
      <c r="G483" s="194" t="s">
        <v>1495</v>
      </c>
      <c r="H483" s="194" t="s">
        <v>1496</v>
      </c>
      <c r="I483" s="196">
        <v>258.06</v>
      </c>
      <c r="J483" s="197">
        <v>2</v>
      </c>
      <c r="K483" s="87"/>
    </row>
    <row r="484" spans="1:11" x14ac:dyDescent="0.25">
      <c r="A484" s="194" t="s">
        <v>865</v>
      </c>
      <c r="B484" s="194" t="s">
        <v>1492</v>
      </c>
      <c r="C484" s="194" t="s">
        <v>1493</v>
      </c>
      <c r="D484" s="195">
        <v>45534</v>
      </c>
      <c r="E484" s="195"/>
      <c r="F484" s="194" t="s">
        <v>1494</v>
      </c>
      <c r="G484" s="194" t="s">
        <v>1495</v>
      </c>
      <c r="H484" s="194" t="s">
        <v>1496</v>
      </c>
      <c r="I484" s="196">
        <v>2039.76</v>
      </c>
      <c r="J484" s="197"/>
      <c r="K484" s="87"/>
    </row>
    <row r="485" spans="1:11" x14ac:dyDescent="0.25">
      <c r="A485" s="194" t="s">
        <v>865</v>
      </c>
      <c r="B485" s="194" t="s">
        <v>1497</v>
      </c>
      <c r="C485" s="194" t="s">
        <v>1498</v>
      </c>
      <c r="D485" s="195">
        <v>45434</v>
      </c>
      <c r="E485" s="195"/>
      <c r="F485" s="194" t="s">
        <v>1494</v>
      </c>
      <c r="G485" s="194" t="s">
        <v>982</v>
      </c>
      <c r="H485" s="194" t="s">
        <v>983</v>
      </c>
      <c r="I485" s="196">
        <v>264</v>
      </c>
      <c r="J485" s="197"/>
      <c r="K485" s="87"/>
    </row>
    <row r="486" spans="1:11" x14ac:dyDescent="0.25">
      <c r="A486" s="194" t="s">
        <v>865</v>
      </c>
      <c r="B486" s="194" t="s">
        <v>1497</v>
      </c>
      <c r="C486" s="194" t="s">
        <v>1498</v>
      </c>
      <c r="D486" s="195">
        <v>45434</v>
      </c>
      <c r="E486" s="195"/>
      <c r="F486" s="194" t="s">
        <v>1494</v>
      </c>
      <c r="G486" s="194" t="s">
        <v>982</v>
      </c>
      <c r="H486" s="194" t="s">
        <v>983</v>
      </c>
      <c r="I486" s="196">
        <v>640</v>
      </c>
      <c r="J486" s="197"/>
      <c r="K486" s="87"/>
    </row>
    <row r="487" spans="1:11" x14ac:dyDescent="0.25">
      <c r="A487" s="194" t="s">
        <v>865</v>
      </c>
      <c r="B487" s="194" t="s">
        <v>1497</v>
      </c>
      <c r="C487" s="194" t="s">
        <v>1498</v>
      </c>
      <c r="D487" s="195">
        <v>45434</v>
      </c>
      <c r="E487" s="195"/>
      <c r="F487" s="194" t="s">
        <v>1494</v>
      </c>
      <c r="G487" s="194" t="s">
        <v>982</v>
      </c>
      <c r="H487" s="194" t="s">
        <v>983</v>
      </c>
      <c r="I487" s="196">
        <v>1584</v>
      </c>
      <c r="J487" s="197"/>
      <c r="K487" s="87"/>
    </row>
    <row r="488" spans="1:11" x14ac:dyDescent="0.25">
      <c r="A488" s="194" t="s">
        <v>449</v>
      </c>
      <c r="B488" s="194" t="s">
        <v>1497</v>
      </c>
      <c r="C488" s="194" t="s">
        <v>1498</v>
      </c>
      <c r="D488" s="195">
        <v>45434</v>
      </c>
      <c r="E488" s="195"/>
      <c r="F488" s="194" t="s">
        <v>1494</v>
      </c>
      <c r="G488" s="194" t="s">
        <v>982</v>
      </c>
      <c r="H488" s="194" t="s">
        <v>983</v>
      </c>
      <c r="I488" s="196">
        <v>1056</v>
      </c>
      <c r="J488" s="197">
        <v>3</v>
      </c>
      <c r="K488" s="87"/>
    </row>
    <row r="489" spans="1:11" x14ac:dyDescent="0.25">
      <c r="A489" s="194" t="s">
        <v>865</v>
      </c>
      <c r="B489" s="194" t="s">
        <v>1497</v>
      </c>
      <c r="C489" s="194" t="s">
        <v>1498</v>
      </c>
      <c r="D489" s="195">
        <v>45434</v>
      </c>
      <c r="E489" s="195"/>
      <c r="F489" s="194" t="s">
        <v>1494</v>
      </c>
      <c r="G489" s="194" t="s">
        <v>982</v>
      </c>
      <c r="H489" s="194" t="s">
        <v>983</v>
      </c>
      <c r="I489" s="196">
        <v>1056</v>
      </c>
      <c r="J489" s="197"/>
      <c r="K489" s="87"/>
    </row>
    <row r="490" spans="1:11" ht="20.399999999999999" x14ac:dyDescent="0.25">
      <c r="A490" s="194" t="s">
        <v>865</v>
      </c>
      <c r="B490" s="194" t="s">
        <v>1499</v>
      </c>
      <c r="C490" s="194" t="s">
        <v>1500</v>
      </c>
      <c r="D490" s="195" t="s">
        <v>1432</v>
      </c>
      <c r="E490" s="195">
        <v>45623</v>
      </c>
      <c r="F490" s="194" t="s">
        <v>1501</v>
      </c>
      <c r="G490" s="194" t="s">
        <v>1015</v>
      </c>
      <c r="H490" s="194" t="s">
        <v>762</v>
      </c>
      <c r="I490" s="196">
        <v>4720.0600000000004</v>
      </c>
      <c r="J490" s="197"/>
      <c r="K490" s="87"/>
    </row>
    <row r="491" spans="1:11" ht="20.399999999999999" x14ac:dyDescent="0.25">
      <c r="A491" s="194" t="s">
        <v>865</v>
      </c>
      <c r="B491" s="194" t="s">
        <v>1502</v>
      </c>
      <c r="C491" s="194" t="s">
        <v>1169</v>
      </c>
      <c r="D491" s="195" t="s">
        <v>1503</v>
      </c>
      <c r="E491" s="195">
        <v>45623</v>
      </c>
      <c r="F491" s="194" t="s">
        <v>1504</v>
      </c>
      <c r="G491" s="194" t="s">
        <v>602</v>
      </c>
      <c r="H491" s="194" t="s">
        <v>603</v>
      </c>
      <c r="I491" s="196">
        <v>6061.24</v>
      </c>
      <c r="J491" s="197"/>
      <c r="K491" s="87"/>
    </row>
    <row r="492" spans="1:11" ht="20.399999999999999" x14ac:dyDescent="0.25">
      <c r="A492" s="194" t="s">
        <v>449</v>
      </c>
      <c r="B492" s="194" t="s">
        <v>1505</v>
      </c>
      <c r="C492" s="194" t="s">
        <v>1506</v>
      </c>
      <c r="D492" s="195" t="s">
        <v>955</v>
      </c>
      <c r="E492" s="195">
        <v>45623</v>
      </c>
      <c r="F492" s="194" t="s">
        <v>1507</v>
      </c>
      <c r="G492" s="194" t="s">
        <v>602</v>
      </c>
      <c r="H492" s="194" t="s">
        <v>603</v>
      </c>
      <c r="I492" s="196">
        <v>383.01</v>
      </c>
      <c r="J492" s="197">
        <v>5</v>
      </c>
      <c r="K492" s="87"/>
    </row>
    <row r="493" spans="1:11" ht="20.399999999999999" x14ac:dyDescent="0.25">
      <c r="A493" s="194" t="s">
        <v>865</v>
      </c>
      <c r="B493" s="194" t="s">
        <v>1508</v>
      </c>
      <c r="C493" s="194" t="s">
        <v>1509</v>
      </c>
      <c r="D493" s="195" t="s">
        <v>1510</v>
      </c>
      <c r="E493" s="195">
        <v>45623</v>
      </c>
      <c r="F493" s="194" t="s">
        <v>1511</v>
      </c>
      <c r="G493" s="194" t="s">
        <v>1512</v>
      </c>
      <c r="H493" s="194" t="s">
        <v>1513</v>
      </c>
      <c r="I493" s="196">
        <v>4429.88</v>
      </c>
      <c r="J493" s="197"/>
      <c r="K493" s="87"/>
    </row>
    <row r="494" spans="1:11" ht="112.2" x14ac:dyDescent="0.25">
      <c r="A494" s="194" t="s">
        <v>996</v>
      </c>
      <c r="B494" s="194" t="s">
        <v>1514</v>
      </c>
      <c r="C494" s="194" t="s">
        <v>1515</v>
      </c>
      <c r="D494" s="195">
        <v>45623</v>
      </c>
      <c r="E494" s="195"/>
      <c r="F494" s="194" t="s">
        <v>1516</v>
      </c>
      <c r="G494" s="194" t="s">
        <v>1517</v>
      </c>
      <c r="H494" s="194" t="s">
        <v>1518</v>
      </c>
      <c r="I494" s="196">
        <v>1198</v>
      </c>
      <c r="J494" s="197"/>
      <c r="K494" s="87"/>
    </row>
    <row r="495" spans="1:11" ht="122.4" x14ac:dyDescent="0.25">
      <c r="A495" s="194" t="s">
        <v>893</v>
      </c>
      <c r="B495" s="194" t="s">
        <v>1519</v>
      </c>
      <c r="C495" s="194" t="s">
        <v>1520</v>
      </c>
      <c r="D495" s="195">
        <v>45623</v>
      </c>
      <c r="E495" s="195"/>
      <c r="F495" s="194" t="s">
        <v>1521</v>
      </c>
      <c r="G495" s="194" t="s">
        <v>1517</v>
      </c>
      <c r="H495" s="194" t="s">
        <v>1518</v>
      </c>
      <c r="I495" s="196">
        <v>670</v>
      </c>
      <c r="J495" s="197"/>
      <c r="K495" s="87"/>
    </row>
    <row r="496" spans="1:11" ht="122.4" x14ac:dyDescent="0.25">
      <c r="A496" s="194" t="s">
        <v>840</v>
      </c>
      <c r="B496" s="194" t="s">
        <v>1519</v>
      </c>
      <c r="C496" s="194" t="s">
        <v>1520</v>
      </c>
      <c r="D496" s="195">
        <v>45623</v>
      </c>
      <c r="E496" s="195"/>
      <c r="F496" s="194" t="s">
        <v>1521</v>
      </c>
      <c r="G496" s="194" t="s">
        <v>1517</v>
      </c>
      <c r="H496" s="194" t="s">
        <v>1518</v>
      </c>
      <c r="I496" s="196">
        <v>335</v>
      </c>
      <c r="J496" s="197"/>
      <c r="K496" s="87"/>
    </row>
    <row r="497" spans="1:11" ht="122.4" x14ac:dyDescent="0.25">
      <c r="A497" s="194" t="s">
        <v>834</v>
      </c>
      <c r="B497" s="194" t="s">
        <v>1519</v>
      </c>
      <c r="C497" s="194" t="s">
        <v>1520</v>
      </c>
      <c r="D497" s="195">
        <v>45623</v>
      </c>
      <c r="E497" s="195"/>
      <c r="F497" s="194" t="s">
        <v>1522</v>
      </c>
      <c r="G497" s="194" t="s">
        <v>1517</v>
      </c>
      <c r="H497" s="194" t="s">
        <v>1518</v>
      </c>
      <c r="I497" s="196">
        <v>200</v>
      </c>
      <c r="J497" s="197"/>
      <c r="K497" s="87"/>
    </row>
    <row r="498" spans="1:11" ht="122.4" x14ac:dyDescent="0.25">
      <c r="A498" s="194" t="s">
        <v>449</v>
      </c>
      <c r="B498" s="194" t="s">
        <v>1519</v>
      </c>
      <c r="C498" s="194" t="s">
        <v>1520</v>
      </c>
      <c r="D498" s="195">
        <v>45623</v>
      </c>
      <c r="E498" s="195"/>
      <c r="F498" s="194" t="s">
        <v>1521</v>
      </c>
      <c r="G498" s="194" t="s">
        <v>1517</v>
      </c>
      <c r="H498" s="194" t="s">
        <v>1518</v>
      </c>
      <c r="I498" s="196">
        <v>470</v>
      </c>
      <c r="J498" s="197">
        <v>3</v>
      </c>
      <c r="K498" s="87"/>
    </row>
    <row r="499" spans="1:11" ht="122.4" x14ac:dyDescent="0.25">
      <c r="A499" s="194" t="s">
        <v>449</v>
      </c>
      <c r="B499" s="194" t="s">
        <v>1523</v>
      </c>
      <c r="C499" s="194" t="s">
        <v>1524</v>
      </c>
      <c r="D499" s="195">
        <v>45623</v>
      </c>
      <c r="E499" s="195"/>
      <c r="F499" s="194" t="s">
        <v>1525</v>
      </c>
      <c r="G499" s="194" t="s">
        <v>1082</v>
      </c>
      <c r="H499" s="194" t="s">
        <v>1083</v>
      </c>
      <c r="I499" s="196">
        <v>544</v>
      </c>
      <c r="J499" s="197">
        <v>3</v>
      </c>
      <c r="K499" s="87"/>
    </row>
    <row r="500" spans="1:11" ht="122.4" x14ac:dyDescent="0.25">
      <c r="A500" s="194" t="s">
        <v>832</v>
      </c>
      <c r="B500" s="194" t="s">
        <v>1526</v>
      </c>
      <c r="C500" s="194" t="s">
        <v>1527</v>
      </c>
      <c r="D500" s="195">
        <v>45623</v>
      </c>
      <c r="E500" s="195"/>
      <c r="F500" s="194" t="s">
        <v>1528</v>
      </c>
      <c r="G500" s="194" t="s">
        <v>1082</v>
      </c>
      <c r="H500" s="194" t="s">
        <v>1083</v>
      </c>
      <c r="I500" s="196">
        <v>110</v>
      </c>
      <c r="J500" s="197"/>
      <c r="K500" s="87"/>
    </row>
    <row r="501" spans="1:11" ht="122.4" x14ac:dyDescent="0.25">
      <c r="A501" s="194" t="s">
        <v>1145</v>
      </c>
      <c r="B501" s="194" t="s">
        <v>1526</v>
      </c>
      <c r="C501" s="194" t="s">
        <v>1527</v>
      </c>
      <c r="D501" s="195">
        <v>45623</v>
      </c>
      <c r="E501" s="195"/>
      <c r="F501" s="194" t="s">
        <v>1528</v>
      </c>
      <c r="G501" s="194" t="s">
        <v>1082</v>
      </c>
      <c r="H501" s="194" t="s">
        <v>1083</v>
      </c>
      <c r="I501" s="196">
        <v>165</v>
      </c>
      <c r="J501" s="197"/>
      <c r="K501" s="87"/>
    </row>
    <row r="502" spans="1:11" ht="122.4" x14ac:dyDescent="0.25">
      <c r="A502" s="194" t="s">
        <v>449</v>
      </c>
      <c r="B502" s="194" t="s">
        <v>1526</v>
      </c>
      <c r="C502" s="194" t="s">
        <v>1527</v>
      </c>
      <c r="D502" s="195">
        <v>45623</v>
      </c>
      <c r="E502" s="195"/>
      <c r="F502" s="194" t="s">
        <v>1529</v>
      </c>
      <c r="G502" s="194" t="s">
        <v>1082</v>
      </c>
      <c r="H502" s="194" t="s">
        <v>1083</v>
      </c>
      <c r="I502" s="196">
        <v>503</v>
      </c>
      <c r="J502" s="197">
        <v>3</v>
      </c>
      <c r="K502" s="87"/>
    </row>
    <row r="503" spans="1:11" x14ac:dyDescent="0.25">
      <c r="A503" s="194" t="s">
        <v>893</v>
      </c>
      <c r="B503" s="194" t="s">
        <v>1530</v>
      </c>
      <c r="C503" s="194" t="s">
        <v>1531</v>
      </c>
      <c r="D503" s="195">
        <v>45623</v>
      </c>
      <c r="E503" s="195"/>
      <c r="F503" s="194" t="s">
        <v>1143</v>
      </c>
      <c r="G503" s="194" t="s">
        <v>483</v>
      </c>
      <c r="H503" s="194" t="s">
        <v>1144</v>
      </c>
      <c r="I503" s="196">
        <v>724</v>
      </c>
      <c r="J503" s="197"/>
      <c r="K503" s="87"/>
    </row>
    <row r="504" spans="1:11" x14ac:dyDescent="0.25">
      <c r="A504" s="194" t="s">
        <v>832</v>
      </c>
      <c r="B504" s="194" t="s">
        <v>1532</v>
      </c>
      <c r="C504" s="194" t="s">
        <v>1533</v>
      </c>
      <c r="D504" s="195">
        <v>45623</v>
      </c>
      <c r="E504" s="195"/>
      <c r="F504" s="194" t="s">
        <v>1534</v>
      </c>
      <c r="G504" s="194" t="s">
        <v>1195</v>
      </c>
      <c r="H504" s="194" t="s">
        <v>1196</v>
      </c>
      <c r="I504" s="196">
        <v>87.07</v>
      </c>
      <c r="J504" s="197"/>
      <c r="K504" s="87"/>
    </row>
    <row r="505" spans="1:11" x14ac:dyDescent="0.25">
      <c r="A505" s="194" t="s">
        <v>449</v>
      </c>
      <c r="B505" s="194" t="s">
        <v>1535</v>
      </c>
      <c r="C505" s="194" t="s">
        <v>1536</v>
      </c>
      <c r="D505" s="195">
        <v>45623</v>
      </c>
      <c r="E505" s="195"/>
      <c r="F505" s="194" t="s">
        <v>1481</v>
      </c>
      <c r="G505" s="194" t="s">
        <v>797</v>
      </c>
      <c r="H505" s="194" t="s">
        <v>798</v>
      </c>
      <c r="I505" s="196">
        <v>1800</v>
      </c>
      <c r="J505" s="197">
        <v>3</v>
      </c>
      <c r="K505" s="87"/>
    </row>
    <row r="506" spans="1:11" x14ac:dyDescent="0.25">
      <c r="A506" s="194" t="s">
        <v>449</v>
      </c>
      <c r="B506" s="194" t="s">
        <v>1537</v>
      </c>
      <c r="C506" s="194" t="s">
        <v>1538</v>
      </c>
      <c r="D506" s="195">
        <v>45623</v>
      </c>
      <c r="E506" s="195"/>
      <c r="F506" s="194" t="s">
        <v>1481</v>
      </c>
      <c r="G506" s="194" t="s">
        <v>921</v>
      </c>
      <c r="H506" s="194" t="s">
        <v>922</v>
      </c>
      <c r="I506" s="196">
        <v>288.7</v>
      </c>
      <c r="J506" s="197">
        <v>2</v>
      </c>
      <c r="K506" s="87"/>
    </row>
    <row r="507" spans="1:11" ht="112.2" x14ac:dyDescent="0.25">
      <c r="A507" s="194" t="s">
        <v>893</v>
      </c>
      <c r="B507" s="194" t="s">
        <v>1539</v>
      </c>
      <c r="C507" s="194" t="s">
        <v>1540</v>
      </c>
      <c r="D507" s="195">
        <v>45623</v>
      </c>
      <c r="E507" s="195"/>
      <c r="F507" s="194" t="s">
        <v>1541</v>
      </c>
      <c r="G507" s="194" t="s">
        <v>882</v>
      </c>
      <c r="H507" s="194" t="s">
        <v>883</v>
      </c>
      <c r="I507" s="196">
        <v>1056</v>
      </c>
      <c r="J507" s="197"/>
      <c r="K507" s="87"/>
    </row>
    <row r="508" spans="1:11" ht="112.2" x14ac:dyDescent="0.25">
      <c r="A508" s="194" t="s">
        <v>840</v>
      </c>
      <c r="B508" s="194" t="s">
        <v>1539</v>
      </c>
      <c r="C508" s="194" t="s">
        <v>1540</v>
      </c>
      <c r="D508" s="195">
        <v>45623</v>
      </c>
      <c r="E508" s="195"/>
      <c r="F508" s="194" t="s">
        <v>1542</v>
      </c>
      <c r="G508" s="194" t="s">
        <v>882</v>
      </c>
      <c r="H508" s="194" t="s">
        <v>883</v>
      </c>
      <c r="I508" s="196">
        <v>255</v>
      </c>
      <c r="J508" s="197"/>
      <c r="K508" s="87"/>
    </row>
    <row r="509" spans="1:11" ht="112.2" x14ac:dyDescent="0.25">
      <c r="A509" s="194" t="s">
        <v>449</v>
      </c>
      <c r="B509" s="194" t="s">
        <v>1539</v>
      </c>
      <c r="C509" s="194" t="s">
        <v>1540</v>
      </c>
      <c r="D509" s="195">
        <v>45623</v>
      </c>
      <c r="E509" s="195"/>
      <c r="F509" s="194" t="s">
        <v>1543</v>
      </c>
      <c r="G509" s="194" t="s">
        <v>882</v>
      </c>
      <c r="H509" s="194" t="s">
        <v>883</v>
      </c>
      <c r="I509" s="196">
        <v>1489.6</v>
      </c>
      <c r="J509" s="197">
        <v>3</v>
      </c>
      <c r="K509" s="87"/>
    </row>
    <row r="510" spans="1:11" x14ac:dyDescent="0.25">
      <c r="A510" s="194" t="s">
        <v>1233</v>
      </c>
      <c r="B510" s="194" t="s">
        <v>1544</v>
      </c>
      <c r="C510" s="194" t="s">
        <v>1545</v>
      </c>
      <c r="D510" s="195">
        <v>45623</v>
      </c>
      <c r="E510" s="195"/>
      <c r="F510" s="194" t="s">
        <v>837</v>
      </c>
      <c r="G510" s="194" t="s">
        <v>1546</v>
      </c>
      <c r="H510" s="194" t="s">
        <v>1547</v>
      </c>
      <c r="I510" s="196">
        <v>938.36</v>
      </c>
      <c r="J510" s="197"/>
      <c r="K510" s="87"/>
    </row>
    <row r="511" spans="1:11" ht="20.399999999999999" x14ac:dyDescent="0.25">
      <c r="A511" s="194" t="s">
        <v>449</v>
      </c>
      <c r="B511" s="194" t="s">
        <v>1548</v>
      </c>
      <c r="C511" s="194" t="s">
        <v>933</v>
      </c>
      <c r="D511" s="195">
        <v>45623</v>
      </c>
      <c r="E511" s="195"/>
      <c r="F511" s="194" t="s">
        <v>1549</v>
      </c>
      <c r="G511" s="194"/>
      <c r="H511" s="194" t="s">
        <v>935</v>
      </c>
      <c r="I511" s="196">
        <v>100</v>
      </c>
      <c r="J511" s="197">
        <v>2</v>
      </c>
      <c r="K511" s="87"/>
    </row>
    <row r="512" spans="1:11" ht="20.399999999999999" x14ac:dyDescent="0.25">
      <c r="A512" s="194" t="s">
        <v>449</v>
      </c>
      <c r="B512" s="194" t="s">
        <v>1550</v>
      </c>
      <c r="C512" s="194" t="s">
        <v>937</v>
      </c>
      <c r="D512" s="195">
        <v>45623</v>
      </c>
      <c r="E512" s="195"/>
      <c r="F512" s="194" t="s">
        <v>1549</v>
      </c>
      <c r="G512" s="194"/>
      <c r="H512" s="194" t="s">
        <v>938</v>
      </c>
      <c r="I512" s="196">
        <v>100</v>
      </c>
      <c r="J512" s="197">
        <v>2</v>
      </c>
      <c r="K512" s="87"/>
    </row>
    <row r="513" spans="1:11" ht="20.399999999999999" x14ac:dyDescent="0.25">
      <c r="A513" s="194" t="s">
        <v>449</v>
      </c>
      <c r="B513" s="194" t="s">
        <v>1551</v>
      </c>
      <c r="C513" s="194" t="s">
        <v>940</v>
      </c>
      <c r="D513" s="195">
        <v>45623</v>
      </c>
      <c r="E513" s="195"/>
      <c r="F513" s="194" t="s">
        <v>1549</v>
      </c>
      <c r="G513" s="194"/>
      <c r="H513" s="194" t="s">
        <v>459</v>
      </c>
      <c r="I513" s="196">
        <v>100</v>
      </c>
      <c r="J513" s="197">
        <v>2</v>
      </c>
      <c r="K513" s="87"/>
    </row>
    <row r="514" spans="1:11" ht="20.399999999999999" x14ac:dyDescent="0.25">
      <c r="A514" s="194" t="s">
        <v>449</v>
      </c>
      <c r="B514" s="194" t="s">
        <v>1552</v>
      </c>
      <c r="C514" s="194" t="s">
        <v>948</v>
      </c>
      <c r="D514" s="195">
        <v>45623</v>
      </c>
      <c r="E514" s="195"/>
      <c r="F514" s="194" t="s">
        <v>1549</v>
      </c>
      <c r="G514" s="194"/>
      <c r="H514" s="194" t="s">
        <v>949</v>
      </c>
      <c r="I514" s="196">
        <v>200</v>
      </c>
      <c r="J514" s="197">
        <v>2</v>
      </c>
      <c r="K514" s="87"/>
    </row>
    <row r="515" spans="1:11" ht="20.399999999999999" x14ac:dyDescent="0.25">
      <c r="A515" s="194" t="s">
        <v>449</v>
      </c>
      <c r="B515" s="194" t="s">
        <v>1553</v>
      </c>
      <c r="C515" s="194" t="s">
        <v>945</v>
      </c>
      <c r="D515" s="195">
        <v>45623</v>
      </c>
      <c r="E515" s="195"/>
      <c r="F515" s="194" t="s">
        <v>1549</v>
      </c>
      <c r="G515" s="194"/>
      <c r="H515" s="194" t="s">
        <v>946</v>
      </c>
      <c r="I515" s="196">
        <v>150</v>
      </c>
      <c r="J515" s="197">
        <v>2</v>
      </c>
      <c r="K515" s="87"/>
    </row>
    <row r="516" spans="1:11" ht="20.399999999999999" x14ac:dyDescent="0.25">
      <c r="A516" s="194" t="s">
        <v>449</v>
      </c>
      <c r="B516" s="194" t="s">
        <v>1554</v>
      </c>
      <c r="C516" s="194" t="s">
        <v>942</v>
      </c>
      <c r="D516" s="195">
        <v>45623</v>
      </c>
      <c r="E516" s="195"/>
      <c r="F516" s="194" t="s">
        <v>1549</v>
      </c>
      <c r="G516" s="194"/>
      <c r="H516" s="194" t="s">
        <v>943</v>
      </c>
      <c r="I516" s="196">
        <v>100</v>
      </c>
      <c r="J516" s="197">
        <v>2</v>
      </c>
      <c r="K516" s="87"/>
    </row>
    <row r="517" spans="1:11" ht="122.4" x14ac:dyDescent="0.25">
      <c r="A517" s="194" t="s">
        <v>1145</v>
      </c>
      <c r="B517" s="194" t="s">
        <v>1555</v>
      </c>
      <c r="C517" s="194" t="s">
        <v>1556</v>
      </c>
      <c r="D517" s="195">
        <v>45624</v>
      </c>
      <c r="E517" s="195"/>
      <c r="F517" s="194" t="s">
        <v>1557</v>
      </c>
      <c r="G517" s="194" t="s">
        <v>1558</v>
      </c>
      <c r="H517" s="194" t="s">
        <v>1559</v>
      </c>
      <c r="I517" s="196">
        <v>675</v>
      </c>
      <c r="J517" s="197"/>
      <c r="K517" s="87"/>
    </row>
    <row r="518" spans="1:11" ht="122.4" x14ac:dyDescent="0.25">
      <c r="A518" s="194" t="s">
        <v>449</v>
      </c>
      <c r="B518" s="194" t="s">
        <v>1555</v>
      </c>
      <c r="C518" s="194" t="s">
        <v>1556</v>
      </c>
      <c r="D518" s="195">
        <v>45624</v>
      </c>
      <c r="E518" s="195"/>
      <c r="F518" s="194" t="s">
        <v>1557</v>
      </c>
      <c r="G518" s="194" t="s">
        <v>1558</v>
      </c>
      <c r="H518" s="194" t="s">
        <v>1559</v>
      </c>
      <c r="I518" s="196">
        <v>501</v>
      </c>
      <c r="J518" s="197">
        <v>3</v>
      </c>
      <c r="K518" s="87"/>
    </row>
    <row r="519" spans="1:11" ht="20.399999999999999" x14ac:dyDescent="0.25">
      <c r="A519" s="194" t="s">
        <v>449</v>
      </c>
      <c r="B519" s="194" t="s">
        <v>1560</v>
      </c>
      <c r="C519" s="194" t="s">
        <v>1561</v>
      </c>
      <c r="D519" s="195">
        <v>45546</v>
      </c>
      <c r="E519" s="195">
        <v>45628</v>
      </c>
      <c r="F519" s="194" t="s">
        <v>1435</v>
      </c>
      <c r="G519" s="194" t="s">
        <v>869</v>
      </c>
      <c r="H519" s="194" t="s">
        <v>870</v>
      </c>
      <c r="I519" s="196">
        <v>1162.79</v>
      </c>
      <c r="J519" s="197">
        <v>5</v>
      </c>
      <c r="K519" s="87"/>
    </row>
    <row r="520" spans="1:11" ht="132.6" x14ac:dyDescent="0.25">
      <c r="A520" s="194" t="s">
        <v>449</v>
      </c>
      <c r="B520" s="194" t="s">
        <v>1562</v>
      </c>
      <c r="C520" s="194" t="s">
        <v>1563</v>
      </c>
      <c r="D520" s="195">
        <v>45628</v>
      </c>
      <c r="E520" s="195"/>
      <c r="F520" s="194" t="s">
        <v>3562</v>
      </c>
      <c r="G520" s="194" t="s">
        <v>488</v>
      </c>
      <c r="H520" s="194" t="s">
        <v>987</v>
      </c>
      <c r="I520" s="196">
        <v>227</v>
      </c>
      <c r="J520" s="197">
        <v>3</v>
      </c>
      <c r="K520" s="87"/>
    </row>
    <row r="521" spans="1:11" ht="20.399999999999999" x14ac:dyDescent="0.25">
      <c r="A521" s="194" t="s">
        <v>449</v>
      </c>
      <c r="B521" s="194" t="s">
        <v>1564</v>
      </c>
      <c r="C521" s="194" t="s">
        <v>1564</v>
      </c>
      <c r="D521" s="195">
        <v>45631</v>
      </c>
      <c r="E521" s="195"/>
      <c r="F521" s="194" t="s">
        <v>1565</v>
      </c>
      <c r="G521" s="194"/>
      <c r="H521" s="194" t="s">
        <v>969</v>
      </c>
      <c r="I521" s="196">
        <v>246.5</v>
      </c>
      <c r="J521" s="197">
        <v>3</v>
      </c>
      <c r="K521" s="87"/>
    </row>
    <row r="522" spans="1:11" ht="20.399999999999999" x14ac:dyDescent="0.25">
      <c r="A522" s="194" t="s">
        <v>449</v>
      </c>
      <c r="B522" s="194" t="s">
        <v>1564</v>
      </c>
      <c r="C522" s="194" t="s">
        <v>1564</v>
      </c>
      <c r="D522" s="195">
        <v>45631</v>
      </c>
      <c r="E522" s="195"/>
      <c r="F522" s="194" t="s">
        <v>1565</v>
      </c>
      <c r="G522" s="194"/>
      <c r="H522" s="194" t="s">
        <v>583</v>
      </c>
      <c r="I522" s="196">
        <v>246.5</v>
      </c>
      <c r="J522" s="197">
        <v>3</v>
      </c>
      <c r="K522" s="87"/>
    </row>
    <row r="523" spans="1:11" ht="20.399999999999999" x14ac:dyDescent="0.25">
      <c r="A523" s="194" t="s">
        <v>449</v>
      </c>
      <c r="B523" s="194" t="s">
        <v>1564</v>
      </c>
      <c r="C523" s="194" t="s">
        <v>1564</v>
      </c>
      <c r="D523" s="195">
        <v>45631</v>
      </c>
      <c r="E523" s="195"/>
      <c r="F523" s="194" t="s">
        <v>1565</v>
      </c>
      <c r="G523" s="194"/>
      <c r="H523" s="194" t="s">
        <v>460</v>
      </c>
      <c r="I523" s="196">
        <v>386</v>
      </c>
      <c r="J523" s="197">
        <v>3</v>
      </c>
      <c r="K523" s="87"/>
    </row>
    <row r="524" spans="1:11" ht="20.399999999999999" x14ac:dyDescent="0.25">
      <c r="A524" s="194" t="s">
        <v>449</v>
      </c>
      <c r="B524" s="194" t="s">
        <v>1564</v>
      </c>
      <c r="C524" s="194" t="s">
        <v>1564</v>
      </c>
      <c r="D524" s="195">
        <v>45631</v>
      </c>
      <c r="E524" s="195"/>
      <c r="F524" s="194" t="s">
        <v>1566</v>
      </c>
      <c r="G524" s="194"/>
      <c r="H524" s="194" t="s">
        <v>464</v>
      </c>
      <c r="I524" s="196">
        <v>196.81</v>
      </c>
      <c r="J524" s="197">
        <v>3</v>
      </c>
      <c r="K524" s="87"/>
    </row>
    <row r="525" spans="1:11" ht="20.399999999999999" x14ac:dyDescent="0.25">
      <c r="A525" s="194" t="s">
        <v>449</v>
      </c>
      <c r="B525" s="194" t="s">
        <v>1564</v>
      </c>
      <c r="C525" s="194" t="s">
        <v>1564</v>
      </c>
      <c r="D525" s="195">
        <v>45631</v>
      </c>
      <c r="E525" s="195"/>
      <c r="F525" s="194" t="s">
        <v>1566</v>
      </c>
      <c r="G525" s="194"/>
      <c r="H525" s="194" t="s">
        <v>463</v>
      </c>
      <c r="I525" s="196">
        <v>515.57000000000005</v>
      </c>
      <c r="J525" s="197">
        <v>3</v>
      </c>
      <c r="K525" s="87"/>
    </row>
    <row r="526" spans="1:11" ht="20.399999999999999" x14ac:dyDescent="0.25">
      <c r="A526" s="194" t="s">
        <v>449</v>
      </c>
      <c r="B526" s="194" t="s">
        <v>1564</v>
      </c>
      <c r="C526" s="194" t="s">
        <v>1564</v>
      </c>
      <c r="D526" s="195">
        <v>45631</v>
      </c>
      <c r="E526" s="195"/>
      <c r="F526" s="194" t="s">
        <v>1566</v>
      </c>
      <c r="G526" s="194"/>
      <c r="H526" s="194" t="s">
        <v>1567</v>
      </c>
      <c r="I526" s="196">
        <v>191.5</v>
      </c>
      <c r="J526" s="197">
        <v>3</v>
      </c>
      <c r="K526" s="87"/>
    </row>
    <row r="527" spans="1:11" ht="20.399999999999999" x14ac:dyDescent="0.25">
      <c r="A527" s="194" t="s">
        <v>449</v>
      </c>
      <c r="B527" s="194" t="s">
        <v>1564</v>
      </c>
      <c r="C527" s="194" t="s">
        <v>1564</v>
      </c>
      <c r="D527" s="195">
        <v>45631</v>
      </c>
      <c r="E527" s="195"/>
      <c r="F527" s="194" t="s">
        <v>1566</v>
      </c>
      <c r="G527" s="194"/>
      <c r="H527" s="194" t="s">
        <v>462</v>
      </c>
      <c r="I527" s="196">
        <v>473.04</v>
      </c>
      <c r="J527" s="197">
        <v>2</v>
      </c>
      <c r="K527" s="87"/>
    </row>
    <row r="528" spans="1:11" ht="20.399999999999999" x14ac:dyDescent="0.25">
      <c r="A528" s="194" t="s">
        <v>449</v>
      </c>
      <c r="B528" s="194" t="s">
        <v>1564</v>
      </c>
      <c r="C528" s="194" t="s">
        <v>1564</v>
      </c>
      <c r="D528" s="195">
        <v>45631</v>
      </c>
      <c r="E528" s="195"/>
      <c r="F528" s="194" t="s">
        <v>1566</v>
      </c>
      <c r="G528" s="194"/>
      <c r="H528" s="194" t="s">
        <v>1568</v>
      </c>
      <c r="I528" s="196">
        <v>245.51</v>
      </c>
      <c r="J528" s="197">
        <v>3</v>
      </c>
      <c r="K528" s="87"/>
    </row>
    <row r="529" spans="1:11" x14ac:dyDescent="0.25">
      <c r="A529" s="194" t="s">
        <v>449</v>
      </c>
      <c r="B529" s="194" t="s">
        <v>1569</v>
      </c>
      <c r="C529" s="194" t="s">
        <v>1480</v>
      </c>
      <c r="D529" s="195" t="s">
        <v>1058</v>
      </c>
      <c r="E529" s="195">
        <v>45631</v>
      </c>
      <c r="F529" s="194" t="s">
        <v>1570</v>
      </c>
      <c r="G529" s="194" t="s">
        <v>687</v>
      </c>
      <c r="H529" s="194" t="s">
        <v>688</v>
      </c>
      <c r="I529" s="196">
        <v>5971.15</v>
      </c>
      <c r="J529" s="197">
        <v>2</v>
      </c>
      <c r="K529" s="87"/>
    </row>
    <row r="530" spans="1:11" ht="20.399999999999999" x14ac:dyDescent="0.25">
      <c r="A530" s="194" t="s">
        <v>865</v>
      </c>
      <c r="B530" s="194" t="s">
        <v>1571</v>
      </c>
      <c r="C530" s="194" t="s">
        <v>1572</v>
      </c>
      <c r="D530" s="195">
        <v>45589</v>
      </c>
      <c r="E530" s="195">
        <v>45631</v>
      </c>
      <c r="F530" s="194" t="s">
        <v>791</v>
      </c>
      <c r="G530" s="194" t="s">
        <v>869</v>
      </c>
      <c r="H530" s="194" t="s">
        <v>870</v>
      </c>
      <c r="I530" s="196">
        <v>1700.21</v>
      </c>
      <c r="J530" s="197"/>
      <c r="K530" s="87"/>
    </row>
    <row r="531" spans="1:11" ht="20.399999999999999" x14ac:dyDescent="0.25">
      <c r="A531" s="194" t="s">
        <v>865</v>
      </c>
      <c r="B531" s="194" t="s">
        <v>1573</v>
      </c>
      <c r="C531" s="194" t="s">
        <v>1574</v>
      </c>
      <c r="D531" s="195" t="s">
        <v>1575</v>
      </c>
      <c r="E531" s="195">
        <v>45632</v>
      </c>
      <c r="F531" s="194" t="s">
        <v>1576</v>
      </c>
      <c r="G531" s="194" t="s">
        <v>792</v>
      </c>
      <c r="H531" s="194" t="s">
        <v>793</v>
      </c>
      <c r="I531" s="196">
        <v>3021.54</v>
      </c>
      <c r="J531" s="197"/>
      <c r="K531" s="87"/>
    </row>
    <row r="532" spans="1:11" ht="122.4" x14ac:dyDescent="0.25">
      <c r="A532" s="194" t="s">
        <v>893</v>
      </c>
      <c r="B532" s="194" t="s">
        <v>1577</v>
      </c>
      <c r="C532" s="194" t="s">
        <v>1578</v>
      </c>
      <c r="D532" s="195">
        <v>45632</v>
      </c>
      <c r="E532" s="195"/>
      <c r="F532" s="194" t="s">
        <v>3563</v>
      </c>
      <c r="G532" s="194"/>
      <c r="H532" s="194" t="s">
        <v>1579</v>
      </c>
      <c r="I532" s="196">
        <v>770</v>
      </c>
      <c r="J532" s="197"/>
      <c r="K532" s="87"/>
    </row>
    <row r="533" spans="1:11" ht="122.4" x14ac:dyDescent="0.25">
      <c r="A533" s="194" t="s">
        <v>834</v>
      </c>
      <c r="B533" s="194" t="s">
        <v>1577</v>
      </c>
      <c r="C533" s="194" t="s">
        <v>1578</v>
      </c>
      <c r="D533" s="195">
        <v>45632</v>
      </c>
      <c r="E533" s="195"/>
      <c r="F533" s="194" t="s">
        <v>3564</v>
      </c>
      <c r="G533" s="194"/>
      <c r="H533" s="194" t="s">
        <v>1579</v>
      </c>
      <c r="I533" s="196">
        <v>385</v>
      </c>
      <c r="J533" s="197"/>
      <c r="K533" s="87"/>
    </row>
    <row r="534" spans="1:11" ht="112.2" x14ac:dyDescent="0.25">
      <c r="A534" s="194" t="s">
        <v>996</v>
      </c>
      <c r="B534" s="194" t="s">
        <v>1580</v>
      </c>
      <c r="C534" s="194" t="s">
        <v>1581</v>
      </c>
      <c r="D534" s="195">
        <v>45539</v>
      </c>
      <c r="E534" s="195"/>
      <c r="F534" s="194" t="s">
        <v>3565</v>
      </c>
      <c r="G534" s="194"/>
      <c r="H534" s="194" t="s">
        <v>1582</v>
      </c>
      <c r="I534" s="196">
        <v>1084</v>
      </c>
      <c r="J534" s="197"/>
      <c r="K534" s="87"/>
    </row>
    <row r="535" spans="1:11" ht="132.6" x14ac:dyDescent="0.25">
      <c r="A535" s="194" t="s">
        <v>449</v>
      </c>
      <c r="B535" s="194" t="s">
        <v>1583</v>
      </c>
      <c r="C535" s="194" t="s">
        <v>1584</v>
      </c>
      <c r="D535" s="195">
        <v>45632</v>
      </c>
      <c r="E535" s="195"/>
      <c r="F535" s="194" t="s">
        <v>3568</v>
      </c>
      <c r="G535" s="194" t="s">
        <v>488</v>
      </c>
      <c r="H535" s="194" t="s">
        <v>987</v>
      </c>
      <c r="I535" s="196">
        <v>274</v>
      </c>
      <c r="J535" s="197">
        <v>3</v>
      </c>
      <c r="K535" s="87"/>
    </row>
    <row r="536" spans="1:11" ht="20.399999999999999" x14ac:dyDescent="0.25">
      <c r="A536" s="194" t="s">
        <v>449</v>
      </c>
      <c r="B536" s="194" t="s">
        <v>1585</v>
      </c>
      <c r="C536" s="194" t="s">
        <v>1586</v>
      </c>
      <c r="D536" s="195">
        <v>45632</v>
      </c>
      <c r="E536" s="195"/>
      <c r="F536" s="194" t="s">
        <v>3567</v>
      </c>
      <c r="G536" s="194" t="s">
        <v>488</v>
      </c>
      <c r="H536" s="194" t="s">
        <v>987</v>
      </c>
      <c r="I536" s="196">
        <v>60</v>
      </c>
      <c r="J536" s="197">
        <v>3</v>
      </c>
      <c r="K536" s="87"/>
    </row>
    <row r="537" spans="1:11" ht="20.399999999999999" x14ac:dyDescent="0.25">
      <c r="A537" s="194" t="s">
        <v>449</v>
      </c>
      <c r="B537" s="194" t="s">
        <v>1587</v>
      </c>
      <c r="C537" s="194" t="s">
        <v>1588</v>
      </c>
      <c r="D537" s="195">
        <v>45632</v>
      </c>
      <c r="E537" s="195"/>
      <c r="F537" s="194" t="s">
        <v>3566</v>
      </c>
      <c r="G537" s="194" t="s">
        <v>488</v>
      </c>
      <c r="H537" s="194" t="s">
        <v>987</v>
      </c>
      <c r="I537" s="196">
        <v>255</v>
      </c>
      <c r="J537" s="197">
        <v>3</v>
      </c>
      <c r="K537" s="87"/>
    </row>
    <row r="538" spans="1:11" x14ac:dyDescent="0.25">
      <c r="A538" s="194" t="s">
        <v>865</v>
      </c>
      <c r="B538" s="194" t="s">
        <v>1497</v>
      </c>
      <c r="C538" s="194" t="s">
        <v>1498</v>
      </c>
      <c r="D538" s="195">
        <v>45434</v>
      </c>
      <c r="E538" s="195"/>
      <c r="F538" s="194" t="s">
        <v>1494</v>
      </c>
      <c r="G538" s="194" t="s">
        <v>982</v>
      </c>
      <c r="H538" s="194" t="s">
        <v>983</v>
      </c>
      <c r="I538" s="196">
        <v>584</v>
      </c>
      <c r="J538" s="197"/>
      <c r="K538" s="87"/>
    </row>
    <row r="539" spans="1:11" ht="20.399999999999999" x14ac:dyDescent="0.25">
      <c r="A539" s="194" t="s">
        <v>449</v>
      </c>
      <c r="B539" s="194" t="s">
        <v>1589</v>
      </c>
      <c r="C539" s="194" t="s">
        <v>1590</v>
      </c>
      <c r="D539" s="195">
        <v>45632</v>
      </c>
      <c r="E539" s="195"/>
      <c r="F539" s="194" t="s">
        <v>1591</v>
      </c>
      <c r="G539" s="194" t="s">
        <v>650</v>
      </c>
      <c r="H539" s="194" t="s">
        <v>651</v>
      </c>
      <c r="I539" s="196">
        <v>2100</v>
      </c>
      <c r="J539" s="197">
        <v>3</v>
      </c>
      <c r="K539" s="87"/>
    </row>
    <row r="540" spans="1:11" x14ac:dyDescent="0.25">
      <c r="A540" s="194" t="s">
        <v>832</v>
      </c>
      <c r="B540" s="194" t="s">
        <v>1592</v>
      </c>
      <c r="C540" s="194" t="s">
        <v>1593</v>
      </c>
      <c r="D540" s="195">
        <v>45623</v>
      </c>
      <c r="E540" s="195"/>
      <c r="F540" s="194" t="s">
        <v>1494</v>
      </c>
      <c r="G540" s="194" t="s">
        <v>1594</v>
      </c>
      <c r="H540" s="194" t="s">
        <v>1595</v>
      </c>
      <c r="I540" s="196">
        <v>1683.33</v>
      </c>
      <c r="J540" s="197"/>
      <c r="K540" s="87"/>
    </row>
    <row r="541" spans="1:11" x14ac:dyDescent="0.25">
      <c r="A541" s="194" t="s">
        <v>996</v>
      </c>
      <c r="B541" s="194" t="s">
        <v>1592</v>
      </c>
      <c r="C541" s="194" t="s">
        <v>1593</v>
      </c>
      <c r="D541" s="195">
        <v>45623</v>
      </c>
      <c r="E541" s="195"/>
      <c r="F541" s="194" t="s">
        <v>1494</v>
      </c>
      <c r="G541" s="194" t="s">
        <v>1594</v>
      </c>
      <c r="H541" s="194" t="s">
        <v>1595</v>
      </c>
      <c r="I541" s="196">
        <v>1758.33</v>
      </c>
      <c r="J541" s="197"/>
      <c r="K541" s="87"/>
    </row>
    <row r="542" spans="1:11" x14ac:dyDescent="0.25">
      <c r="A542" s="194" t="s">
        <v>1233</v>
      </c>
      <c r="B542" s="194" t="s">
        <v>1592</v>
      </c>
      <c r="C542" s="194" t="s">
        <v>1593</v>
      </c>
      <c r="D542" s="195">
        <v>45623</v>
      </c>
      <c r="E542" s="195"/>
      <c r="F542" s="194" t="s">
        <v>1494</v>
      </c>
      <c r="G542" s="194" t="s">
        <v>1594</v>
      </c>
      <c r="H542" s="194" t="s">
        <v>1595</v>
      </c>
      <c r="I542" s="196">
        <v>2124.9899999999998</v>
      </c>
      <c r="J542" s="197"/>
      <c r="K542" s="87"/>
    </row>
    <row r="543" spans="1:11" x14ac:dyDescent="0.25">
      <c r="A543" s="194" t="s">
        <v>893</v>
      </c>
      <c r="B543" s="194" t="s">
        <v>1592</v>
      </c>
      <c r="C543" s="194" t="s">
        <v>1593</v>
      </c>
      <c r="D543" s="195">
        <v>45623</v>
      </c>
      <c r="E543" s="195"/>
      <c r="F543" s="194" t="s">
        <v>1494</v>
      </c>
      <c r="G543" s="194" t="s">
        <v>1594</v>
      </c>
      <c r="H543" s="194" t="s">
        <v>1595</v>
      </c>
      <c r="I543" s="196">
        <v>622.07000000000005</v>
      </c>
      <c r="J543" s="197"/>
      <c r="K543" s="87"/>
    </row>
    <row r="544" spans="1:11" x14ac:dyDescent="0.25">
      <c r="A544" s="194" t="s">
        <v>865</v>
      </c>
      <c r="B544" s="194" t="s">
        <v>1592</v>
      </c>
      <c r="C544" s="194" t="s">
        <v>1593</v>
      </c>
      <c r="D544" s="195">
        <v>45623</v>
      </c>
      <c r="E544" s="195"/>
      <c r="F544" s="194" t="s">
        <v>1494</v>
      </c>
      <c r="G544" s="194" t="s">
        <v>1594</v>
      </c>
      <c r="H544" s="194" t="s">
        <v>1595</v>
      </c>
      <c r="I544" s="196">
        <v>900</v>
      </c>
      <c r="J544" s="197"/>
      <c r="K544" s="87"/>
    </row>
    <row r="545" spans="1:11" x14ac:dyDescent="0.25">
      <c r="A545" s="194" t="s">
        <v>865</v>
      </c>
      <c r="B545" s="194" t="s">
        <v>1592</v>
      </c>
      <c r="C545" s="194" t="s">
        <v>1593</v>
      </c>
      <c r="D545" s="195">
        <v>45623</v>
      </c>
      <c r="E545" s="195"/>
      <c r="F545" s="194" t="s">
        <v>1494</v>
      </c>
      <c r="G545" s="194" t="s">
        <v>1594</v>
      </c>
      <c r="H545" s="194" t="s">
        <v>1595</v>
      </c>
      <c r="I545" s="196">
        <v>3358.32</v>
      </c>
      <c r="J545" s="197"/>
      <c r="K545" s="87"/>
    </row>
    <row r="546" spans="1:11" x14ac:dyDescent="0.25">
      <c r="A546" s="194" t="s">
        <v>865</v>
      </c>
      <c r="B546" s="194" t="s">
        <v>1592</v>
      </c>
      <c r="C546" s="194" t="s">
        <v>1593</v>
      </c>
      <c r="D546" s="195">
        <v>45623</v>
      </c>
      <c r="E546" s="195"/>
      <c r="F546" s="194" t="s">
        <v>1494</v>
      </c>
      <c r="G546" s="194" t="s">
        <v>1594</v>
      </c>
      <c r="H546" s="194" t="s">
        <v>1595</v>
      </c>
      <c r="I546" s="196">
        <v>816.66</v>
      </c>
      <c r="J546" s="197"/>
      <c r="K546" s="87"/>
    </row>
    <row r="547" spans="1:11" x14ac:dyDescent="0.25">
      <c r="A547" s="194" t="s">
        <v>865</v>
      </c>
      <c r="B547" s="194" t="s">
        <v>1596</v>
      </c>
      <c r="C547" s="194" t="s">
        <v>1597</v>
      </c>
      <c r="D547" s="195">
        <v>45617</v>
      </c>
      <c r="E547" s="195"/>
      <c r="F547" s="194" t="s">
        <v>837</v>
      </c>
      <c r="G547" s="194" t="s">
        <v>1598</v>
      </c>
      <c r="H547" s="194" t="s">
        <v>1599</v>
      </c>
      <c r="I547" s="196">
        <v>403.36</v>
      </c>
      <c r="J547" s="197"/>
      <c r="K547" s="87"/>
    </row>
    <row r="548" spans="1:11" ht="20.399999999999999" x14ac:dyDescent="0.25">
      <c r="A548" s="194" t="s">
        <v>865</v>
      </c>
      <c r="B548" s="194" t="s">
        <v>1600</v>
      </c>
      <c r="C548" s="194" t="s">
        <v>1601</v>
      </c>
      <c r="D548" s="195" t="s">
        <v>767</v>
      </c>
      <c r="E548" s="195">
        <v>45632</v>
      </c>
      <c r="F548" s="194" t="s">
        <v>1602</v>
      </c>
      <c r="G548" s="194" t="s">
        <v>1603</v>
      </c>
      <c r="H548" s="194" t="s">
        <v>1604</v>
      </c>
      <c r="I548" s="196">
        <v>949.26</v>
      </c>
      <c r="J548" s="197"/>
      <c r="K548" s="87"/>
    </row>
    <row r="549" spans="1:11" ht="30.6" x14ac:dyDescent="0.25">
      <c r="A549" s="194" t="s">
        <v>865</v>
      </c>
      <c r="B549" s="194" t="s">
        <v>1605</v>
      </c>
      <c r="C549" s="194" t="s">
        <v>1374</v>
      </c>
      <c r="D549" s="195" t="s">
        <v>1606</v>
      </c>
      <c r="E549" s="195">
        <v>45632</v>
      </c>
      <c r="F549" s="194" t="s">
        <v>1607</v>
      </c>
      <c r="G549" s="194" t="s">
        <v>1608</v>
      </c>
      <c r="H549" s="194" t="s">
        <v>1609</v>
      </c>
      <c r="I549" s="196">
        <v>1582.1</v>
      </c>
      <c r="J549" s="197"/>
      <c r="K549" s="87"/>
    </row>
    <row r="550" spans="1:11" ht="20.399999999999999" x14ac:dyDescent="0.25">
      <c r="A550" s="194" t="s">
        <v>1266</v>
      </c>
      <c r="B550" s="194" t="s">
        <v>1610</v>
      </c>
      <c r="C550" s="194" t="s">
        <v>1611</v>
      </c>
      <c r="D550" s="195">
        <v>45636</v>
      </c>
      <c r="E550" s="195"/>
      <c r="F550" s="194" t="s">
        <v>1612</v>
      </c>
      <c r="G550" s="194" t="s">
        <v>1613</v>
      </c>
      <c r="H550" s="194" t="s">
        <v>1614</v>
      </c>
      <c r="I550" s="196">
        <v>20730</v>
      </c>
      <c r="J550" s="197">
        <v>5</v>
      </c>
      <c r="K550" s="87"/>
    </row>
    <row r="551" spans="1:11" x14ac:dyDescent="0.25">
      <c r="A551" s="194" t="s">
        <v>449</v>
      </c>
      <c r="B551" s="194" t="s">
        <v>1615</v>
      </c>
      <c r="C551" s="194" t="s">
        <v>1616</v>
      </c>
      <c r="D551" s="195">
        <v>45636</v>
      </c>
      <c r="E551" s="195"/>
      <c r="F551" s="194" t="s">
        <v>1494</v>
      </c>
      <c r="G551" s="194" t="s">
        <v>1495</v>
      </c>
      <c r="H551" s="194" t="s">
        <v>1496</v>
      </c>
      <c r="I551" s="196">
        <v>1299.5</v>
      </c>
      <c r="J551" s="197">
        <v>3</v>
      </c>
      <c r="K551" s="87"/>
    </row>
    <row r="552" spans="1:11" x14ac:dyDescent="0.25">
      <c r="A552" s="194" t="s">
        <v>449</v>
      </c>
      <c r="B552" s="194" t="s">
        <v>1617</v>
      </c>
      <c r="C552" s="194" t="s">
        <v>1618</v>
      </c>
      <c r="D552" s="195">
        <v>45636</v>
      </c>
      <c r="E552" s="195"/>
      <c r="F552" s="194" t="s">
        <v>551</v>
      </c>
      <c r="G552" s="194" t="s">
        <v>552</v>
      </c>
      <c r="H552" s="194" t="s">
        <v>1056</v>
      </c>
      <c r="I552" s="196">
        <v>573.47</v>
      </c>
      <c r="J552" s="197">
        <v>3</v>
      </c>
      <c r="K552" s="87"/>
    </row>
    <row r="553" spans="1:11" ht="20.399999999999999" x14ac:dyDescent="0.25">
      <c r="A553" s="194" t="s">
        <v>865</v>
      </c>
      <c r="B553" s="194" t="s">
        <v>1619</v>
      </c>
      <c r="C553" s="194" t="s">
        <v>1620</v>
      </c>
      <c r="D553" s="195" t="s">
        <v>749</v>
      </c>
      <c r="E553" s="195">
        <v>45636</v>
      </c>
      <c r="F553" s="194" t="s">
        <v>1621</v>
      </c>
      <c r="G553" s="194" t="s">
        <v>1047</v>
      </c>
      <c r="H553" s="194" t="s">
        <v>1048</v>
      </c>
      <c r="I553" s="196">
        <v>1932.63</v>
      </c>
      <c r="J553" s="197"/>
      <c r="K553" s="87"/>
    </row>
    <row r="554" spans="1:11" ht="20.399999999999999" x14ac:dyDescent="0.25">
      <c r="A554" s="194" t="s">
        <v>865</v>
      </c>
      <c r="B554" s="194" t="s">
        <v>1622</v>
      </c>
      <c r="C554" s="194" t="s">
        <v>520</v>
      </c>
      <c r="D554" s="195" t="s">
        <v>759</v>
      </c>
      <c r="E554" s="195">
        <v>45636</v>
      </c>
      <c r="F554" s="194" t="s">
        <v>1623</v>
      </c>
      <c r="G554" s="194" t="s">
        <v>1624</v>
      </c>
      <c r="H554" s="194" t="s">
        <v>1625</v>
      </c>
      <c r="I554" s="196">
        <v>3164.2</v>
      </c>
      <c r="J554" s="197"/>
      <c r="K554" s="87"/>
    </row>
    <row r="555" spans="1:11" x14ac:dyDescent="0.25">
      <c r="A555" s="194" t="s">
        <v>865</v>
      </c>
      <c r="B555" s="194" t="s">
        <v>1626</v>
      </c>
      <c r="C555" s="194" t="s">
        <v>1627</v>
      </c>
      <c r="D555" s="195">
        <v>45506</v>
      </c>
      <c r="E555" s="195">
        <v>45636</v>
      </c>
      <c r="F555" s="194" t="s">
        <v>1628</v>
      </c>
      <c r="G555" s="194" t="s">
        <v>1629</v>
      </c>
      <c r="H555" s="194" t="s">
        <v>1630</v>
      </c>
      <c r="I555" s="196">
        <v>638.91</v>
      </c>
      <c r="J555" s="197"/>
      <c r="K555" s="87"/>
    </row>
    <row r="556" spans="1:11" ht="20.399999999999999" x14ac:dyDescent="0.25">
      <c r="A556" s="194" t="s">
        <v>449</v>
      </c>
      <c r="B556" s="194" t="s">
        <v>1631</v>
      </c>
      <c r="C556" s="194" t="s">
        <v>1632</v>
      </c>
      <c r="D556" s="195">
        <v>45530</v>
      </c>
      <c r="E556" s="195">
        <v>45638</v>
      </c>
      <c r="F556" s="194" t="s">
        <v>1247</v>
      </c>
      <c r="G556" s="194" t="s">
        <v>1633</v>
      </c>
      <c r="H556" s="194" t="s">
        <v>1634</v>
      </c>
      <c r="I556" s="196">
        <v>1650.31</v>
      </c>
      <c r="J556" s="197">
        <v>5</v>
      </c>
      <c r="K556" s="87"/>
    </row>
    <row r="557" spans="1:11" ht="20.399999999999999" x14ac:dyDescent="0.25">
      <c r="A557" s="194" t="s">
        <v>865</v>
      </c>
      <c r="B557" s="194" t="s">
        <v>1635</v>
      </c>
      <c r="C557" s="194" t="s">
        <v>1636</v>
      </c>
      <c r="D557" s="195">
        <v>45560</v>
      </c>
      <c r="E557" s="195">
        <v>45638</v>
      </c>
      <c r="F557" s="194" t="s">
        <v>1154</v>
      </c>
      <c r="G557" s="194" t="s">
        <v>1633</v>
      </c>
      <c r="H557" s="194" t="s">
        <v>1634</v>
      </c>
      <c r="I557" s="196">
        <v>285.58999999999997</v>
      </c>
      <c r="J557" s="197"/>
      <c r="K557" s="87"/>
    </row>
    <row r="558" spans="1:11" x14ac:dyDescent="0.25">
      <c r="A558" s="194" t="s">
        <v>865</v>
      </c>
      <c r="B558" s="194" t="s">
        <v>1637</v>
      </c>
      <c r="C558" s="194" t="s">
        <v>1627</v>
      </c>
      <c r="D558" s="195">
        <v>45543</v>
      </c>
      <c r="E558" s="195">
        <v>45638</v>
      </c>
      <c r="F558" s="194" t="s">
        <v>1638</v>
      </c>
      <c r="G558" s="194" t="s">
        <v>769</v>
      </c>
      <c r="H558" s="194" t="s">
        <v>770</v>
      </c>
      <c r="I558" s="196">
        <v>3480.62</v>
      </c>
      <c r="J558" s="197"/>
      <c r="K558" s="87"/>
    </row>
    <row r="559" spans="1:11" ht="20.399999999999999" x14ac:dyDescent="0.25">
      <c r="A559" s="194" t="s">
        <v>865</v>
      </c>
      <c r="B559" s="194" t="s">
        <v>1639</v>
      </c>
      <c r="C559" s="194" t="s">
        <v>1017</v>
      </c>
      <c r="D559" s="195" t="s">
        <v>1432</v>
      </c>
      <c r="E559" s="195">
        <v>45639</v>
      </c>
      <c r="F559" s="194" t="s">
        <v>1640</v>
      </c>
      <c r="G559" s="194" t="s">
        <v>1641</v>
      </c>
      <c r="H559" s="194" t="s">
        <v>1642</v>
      </c>
      <c r="I559" s="196">
        <v>777.89</v>
      </c>
      <c r="J559" s="197"/>
      <c r="K559" s="87"/>
    </row>
    <row r="560" spans="1:11" ht="132.6" x14ac:dyDescent="0.25">
      <c r="A560" s="194" t="s">
        <v>449</v>
      </c>
      <c r="B560" s="194" t="s">
        <v>1643</v>
      </c>
      <c r="C560" s="194" t="s">
        <v>1644</v>
      </c>
      <c r="D560" s="195">
        <v>45639</v>
      </c>
      <c r="E560" s="195"/>
      <c r="F560" s="194" t="s">
        <v>3569</v>
      </c>
      <c r="G560" s="194" t="s">
        <v>1645</v>
      </c>
      <c r="H560" s="194" t="s">
        <v>1646</v>
      </c>
      <c r="I560" s="196">
        <v>8793.08</v>
      </c>
      <c r="J560" s="197">
        <v>3</v>
      </c>
      <c r="K560" s="87"/>
    </row>
    <row r="561" spans="1:11" x14ac:dyDescent="0.25">
      <c r="A561" s="194" t="s">
        <v>865</v>
      </c>
      <c r="B561" s="194" t="s">
        <v>1647</v>
      </c>
      <c r="C561" s="194" t="s">
        <v>1601</v>
      </c>
      <c r="D561" s="195">
        <v>45635</v>
      </c>
      <c r="E561" s="195">
        <v>45639</v>
      </c>
      <c r="F561" s="194" t="s">
        <v>1154</v>
      </c>
      <c r="G561" s="194" t="s">
        <v>1648</v>
      </c>
      <c r="H561" s="194" t="s">
        <v>1649</v>
      </c>
      <c r="I561" s="196">
        <v>1950.94</v>
      </c>
      <c r="J561" s="197"/>
      <c r="K561" s="87"/>
    </row>
    <row r="562" spans="1:11" x14ac:dyDescent="0.25">
      <c r="A562" s="194" t="s">
        <v>865</v>
      </c>
      <c r="B562" s="194" t="s">
        <v>1650</v>
      </c>
      <c r="C562" s="194" t="s">
        <v>1651</v>
      </c>
      <c r="D562" s="195">
        <v>45594</v>
      </c>
      <c r="E562" s="195">
        <v>45639</v>
      </c>
      <c r="F562" s="194" t="s">
        <v>1154</v>
      </c>
      <c r="G562" s="194" t="s">
        <v>1361</v>
      </c>
      <c r="H562" s="194" t="s">
        <v>1362</v>
      </c>
      <c r="I562" s="196">
        <v>942.16</v>
      </c>
      <c r="J562" s="197"/>
      <c r="K562" s="87"/>
    </row>
    <row r="563" spans="1:11" x14ac:dyDescent="0.25">
      <c r="A563" s="194" t="s">
        <v>865</v>
      </c>
      <c r="B563" s="194" t="s">
        <v>1652</v>
      </c>
      <c r="C563" s="194" t="s">
        <v>1653</v>
      </c>
      <c r="D563" s="195">
        <v>45590</v>
      </c>
      <c r="E563" s="195"/>
      <c r="F563" s="194" t="s">
        <v>714</v>
      </c>
      <c r="G563" s="194" t="s">
        <v>1654</v>
      </c>
      <c r="H563" s="194" t="s">
        <v>1655</v>
      </c>
      <c r="I563" s="196">
        <v>2731.25</v>
      </c>
      <c r="J563" s="197"/>
      <c r="K563" s="87"/>
    </row>
    <row r="564" spans="1:11" x14ac:dyDescent="0.25">
      <c r="A564" s="194" t="s">
        <v>449</v>
      </c>
      <c r="B564" s="194" t="s">
        <v>1652</v>
      </c>
      <c r="C564" s="194" t="s">
        <v>1653</v>
      </c>
      <c r="D564" s="195">
        <v>45590</v>
      </c>
      <c r="E564" s="195"/>
      <c r="F564" s="194" t="s">
        <v>714</v>
      </c>
      <c r="G564" s="194" t="s">
        <v>1654</v>
      </c>
      <c r="H564" s="194" t="s">
        <v>1655</v>
      </c>
      <c r="I564" s="196">
        <v>49.85</v>
      </c>
      <c r="J564" s="197">
        <v>2</v>
      </c>
      <c r="K564" s="87"/>
    </row>
    <row r="565" spans="1:11" x14ac:dyDescent="0.25">
      <c r="A565" s="194" t="s">
        <v>865</v>
      </c>
      <c r="B565" s="194" t="s">
        <v>1652</v>
      </c>
      <c r="C565" s="194" t="s">
        <v>1653</v>
      </c>
      <c r="D565" s="195">
        <v>45590</v>
      </c>
      <c r="E565" s="195"/>
      <c r="F565" s="194" t="s">
        <v>714</v>
      </c>
      <c r="G565" s="194" t="s">
        <v>1654</v>
      </c>
      <c r="H565" s="194" t="s">
        <v>1655</v>
      </c>
      <c r="I565" s="196">
        <v>794.6</v>
      </c>
      <c r="J565" s="197"/>
      <c r="K565" s="87"/>
    </row>
    <row r="566" spans="1:11" x14ac:dyDescent="0.25">
      <c r="A566" s="194" t="s">
        <v>865</v>
      </c>
      <c r="B566" s="194" t="s">
        <v>1652</v>
      </c>
      <c r="C566" s="194" t="s">
        <v>1653</v>
      </c>
      <c r="D566" s="195">
        <v>45590</v>
      </c>
      <c r="E566" s="195"/>
      <c r="F566" s="194" t="s">
        <v>714</v>
      </c>
      <c r="G566" s="194" t="s">
        <v>1654</v>
      </c>
      <c r="H566" s="194" t="s">
        <v>1655</v>
      </c>
      <c r="I566" s="196">
        <v>1589.2</v>
      </c>
      <c r="J566" s="197"/>
      <c r="K566" s="87"/>
    </row>
    <row r="567" spans="1:11" x14ac:dyDescent="0.25">
      <c r="A567" s="194" t="s">
        <v>865</v>
      </c>
      <c r="B567" s="194" t="s">
        <v>1652</v>
      </c>
      <c r="C567" s="194" t="s">
        <v>1653</v>
      </c>
      <c r="D567" s="195">
        <v>45590</v>
      </c>
      <c r="E567" s="195"/>
      <c r="F567" s="194" t="s">
        <v>714</v>
      </c>
      <c r="G567" s="194" t="s">
        <v>1654</v>
      </c>
      <c r="H567" s="194" t="s">
        <v>1655</v>
      </c>
      <c r="I567" s="196">
        <v>316.42</v>
      </c>
      <c r="J567" s="197"/>
      <c r="K567" s="87"/>
    </row>
    <row r="568" spans="1:11" x14ac:dyDescent="0.25">
      <c r="A568" s="194" t="s">
        <v>865</v>
      </c>
      <c r="B568" s="194" t="s">
        <v>1652</v>
      </c>
      <c r="C568" s="194" t="s">
        <v>1653</v>
      </c>
      <c r="D568" s="195">
        <v>45590</v>
      </c>
      <c r="E568" s="195"/>
      <c r="F568" s="194" t="s">
        <v>714</v>
      </c>
      <c r="G568" s="194" t="s">
        <v>1654</v>
      </c>
      <c r="H568" s="194" t="s">
        <v>1655</v>
      </c>
      <c r="I568" s="196">
        <v>1112.44</v>
      </c>
      <c r="J568" s="197"/>
      <c r="K568" s="87"/>
    </row>
    <row r="569" spans="1:11" x14ac:dyDescent="0.25">
      <c r="A569" s="194" t="s">
        <v>865</v>
      </c>
      <c r="B569" s="194" t="s">
        <v>1652</v>
      </c>
      <c r="C569" s="194" t="s">
        <v>1653</v>
      </c>
      <c r="D569" s="195">
        <v>45590</v>
      </c>
      <c r="E569" s="195"/>
      <c r="F569" s="194" t="s">
        <v>714</v>
      </c>
      <c r="G569" s="194" t="s">
        <v>1654</v>
      </c>
      <c r="H569" s="194" t="s">
        <v>1655</v>
      </c>
      <c r="I569" s="196">
        <v>1589.2</v>
      </c>
      <c r="J569" s="197"/>
      <c r="K569" s="87"/>
    </row>
    <row r="570" spans="1:11" x14ac:dyDescent="0.25">
      <c r="A570" s="194" t="s">
        <v>865</v>
      </c>
      <c r="B570" s="194" t="s">
        <v>1656</v>
      </c>
      <c r="C570" s="194" t="s">
        <v>1657</v>
      </c>
      <c r="D570" s="195">
        <v>45631</v>
      </c>
      <c r="E570" s="195"/>
      <c r="F570" s="194" t="s">
        <v>714</v>
      </c>
      <c r="G570" s="194" t="s">
        <v>1654</v>
      </c>
      <c r="H570" s="194" t="s">
        <v>1655</v>
      </c>
      <c r="I570" s="196">
        <v>1589.2</v>
      </c>
      <c r="J570" s="197"/>
      <c r="K570" s="87"/>
    </row>
    <row r="571" spans="1:11" x14ac:dyDescent="0.25">
      <c r="A571" s="194" t="s">
        <v>865</v>
      </c>
      <c r="B571" s="194" t="s">
        <v>1656</v>
      </c>
      <c r="C571" s="194" t="s">
        <v>1657</v>
      </c>
      <c r="D571" s="195">
        <v>45631</v>
      </c>
      <c r="E571" s="195"/>
      <c r="F571" s="194" t="s">
        <v>714</v>
      </c>
      <c r="G571" s="194" t="s">
        <v>1654</v>
      </c>
      <c r="H571" s="194" t="s">
        <v>1655</v>
      </c>
      <c r="I571" s="196">
        <v>949.26</v>
      </c>
      <c r="J571" s="197"/>
      <c r="K571" s="87"/>
    </row>
    <row r="572" spans="1:11" x14ac:dyDescent="0.25">
      <c r="A572" s="194" t="s">
        <v>865</v>
      </c>
      <c r="B572" s="194" t="s">
        <v>1656</v>
      </c>
      <c r="C572" s="194" t="s">
        <v>1657</v>
      </c>
      <c r="D572" s="195">
        <v>45631</v>
      </c>
      <c r="E572" s="195"/>
      <c r="F572" s="194" t="s">
        <v>714</v>
      </c>
      <c r="G572" s="194" t="s">
        <v>1654</v>
      </c>
      <c r="H572" s="194" t="s">
        <v>1655</v>
      </c>
      <c r="I572" s="196">
        <v>79.459999999999994</v>
      </c>
      <c r="J572" s="197"/>
      <c r="K572" s="87"/>
    </row>
    <row r="573" spans="1:11" x14ac:dyDescent="0.25">
      <c r="A573" s="194" t="s">
        <v>449</v>
      </c>
      <c r="B573" s="194" t="s">
        <v>1656</v>
      </c>
      <c r="C573" s="194" t="s">
        <v>1657</v>
      </c>
      <c r="D573" s="195">
        <v>45631</v>
      </c>
      <c r="E573" s="195"/>
      <c r="F573" s="194" t="s">
        <v>714</v>
      </c>
      <c r="G573" s="194" t="s">
        <v>1654</v>
      </c>
      <c r="H573" s="194" t="s">
        <v>1655</v>
      </c>
      <c r="I573" s="196">
        <v>3257.86</v>
      </c>
      <c r="J573" s="197">
        <v>2</v>
      </c>
      <c r="K573" s="87"/>
    </row>
    <row r="574" spans="1:11" x14ac:dyDescent="0.25">
      <c r="A574" s="194" t="s">
        <v>865</v>
      </c>
      <c r="B574" s="194" t="s">
        <v>1592</v>
      </c>
      <c r="C574" s="194" t="s">
        <v>1593</v>
      </c>
      <c r="D574" s="195">
        <v>45623</v>
      </c>
      <c r="E574" s="195"/>
      <c r="F574" s="194" t="s">
        <v>1494</v>
      </c>
      <c r="G574" s="194" t="s">
        <v>1594</v>
      </c>
      <c r="H574" s="194" t="s">
        <v>1595</v>
      </c>
      <c r="I574" s="196">
        <v>408.33</v>
      </c>
      <c r="J574" s="197"/>
      <c r="K574" s="87"/>
    </row>
    <row r="575" spans="1:11" x14ac:dyDescent="0.25">
      <c r="A575" s="194" t="s">
        <v>865</v>
      </c>
      <c r="B575" s="194" t="s">
        <v>1592</v>
      </c>
      <c r="C575" s="194" t="s">
        <v>1593</v>
      </c>
      <c r="D575" s="195">
        <v>45623</v>
      </c>
      <c r="E575" s="195"/>
      <c r="F575" s="194" t="s">
        <v>1494</v>
      </c>
      <c r="G575" s="194" t="s">
        <v>1594</v>
      </c>
      <c r="H575" s="194" t="s">
        <v>1595</v>
      </c>
      <c r="I575" s="196">
        <v>1191.6600000000001</v>
      </c>
      <c r="J575" s="197"/>
      <c r="K575" s="87"/>
    </row>
    <row r="576" spans="1:11" x14ac:dyDescent="0.25">
      <c r="A576" s="194" t="s">
        <v>449</v>
      </c>
      <c r="B576" s="194" t="s">
        <v>1592</v>
      </c>
      <c r="C576" s="194" t="s">
        <v>1593</v>
      </c>
      <c r="D576" s="195">
        <v>45623</v>
      </c>
      <c r="E576" s="195"/>
      <c r="F576" s="194" t="s">
        <v>1494</v>
      </c>
      <c r="G576" s="194" t="s">
        <v>1594</v>
      </c>
      <c r="H576" s="194" t="s">
        <v>1595</v>
      </c>
      <c r="I576" s="196">
        <v>14166.6</v>
      </c>
      <c r="J576" s="197">
        <v>2</v>
      </c>
      <c r="K576" s="87"/>
    </row>
    <row r="577" spans="1:11" x14ac:dyDescent="0.25">
      <c r="A577" s="194" t="s">
        <v>865</v>
      </c>
      <c r="B577" s="194" t="s">
        <v>1596</v>
      </c>
      <c r="C577" s="194" t="s">
        <v>1597</v>
      </c>
      <c r="D577" s="195">
        <v>45617</v>
      </c>
      <c r="E577" s="195"/>
      <c r="F577" s="194" t="s">
        <v>837</v>
      </c>
      <c r="G577" s="194" t="s">
        <v>1598</v>
      </c>
      <c r="H577" s="194" t="s">
        <v>1599</v>
      </c>
      <c r="I577" s="196">
        <v>403.36</v>
      </c>
      <c r="J577" s="197"/>
      <c r="K577" s="87"/>
    </row>
    <row r="578" spans="1:11" x14ac:dyDescent="0.25">
      <c r="A578" s="194" t="s">
        <v>449</v>
      </c>
      <c r="B578" s="194" t="s">
        <v>1596</v>
      </c>
      <c r="C578" s="194" t="s">
        <v>1597</v>
      </c>
      <c r="D578" s="195">
        <v>45617</v>
      </c>
      <c r="E578" s="195"/>
      <c r="F578" s="194" t="s">
        <v>837</v>
      </c>
      <c r="G578" s="194" t="s">
        <v>1598</v>
      </c>
      <c r="H578" s="194" t="s">
        <v>1599</v>
      </c>
      <c r="I578" s="196">
        <v>1210.08</v>
      </c>
      <c r="J578" s="197">
        <v>2</v>
      </c>
      <c r="K578" s="87"/>
    </row>
    <row r="579" spans="1:11" x14ac:dyDescent="0.25">
      <c r="A579" s="194" t="s">
        <v>865</v>
      </c>
      <c r="B579" s="194" t="s">
        <v>1658</v>
      </c>
      <c r="C579" s="194" t="s">
        <v>1659</v>
      </c>
      <c r="D579" s="195">
        <v>45610</v>
      </c>
      <c r="E579" s="195"/>
      <c r="F579" s="194" t="s">
        <v>1494</v>
      </c>
      <c r="G579" s="194" t="s">
        <v>1594</v>
      </c>
      <c r="H579" s="194" t="s">
        <v>1595</v>
      </c>
      <c r="I579" s="196">
        <v>500.01</v>
      </c>
      <c r="J579" s="197"/>
      <c r="K579" s="87"/>
    </row>
    <row r="580" spans="1:11" x14ac:dyDescent="0.25">
      <c r="A580" s="194" t="s">
        <v>449</v>
      </c>
      <c r="B580" s="194" t="s">
        <v>1658</v>
      </c>
      <c r="C580" s="194" t="s">
        <v>1659</v>
      </c>
      <c r="D580" s="195">
        <v>45610</v>
      </c>
      <c r="E580" s="195"/>
      <c r="F580" s="194" t="s">
        <v>1494</v>
      </c>
      <c r="G580" s="194" t="s">
        <v>1594</v>
      </c>
      <c r="H580" s="194" t="s">
        <v>1595</v>
      </c>
      <c r="I580" s="196">
        <v>1000.02</v>
      </c>
      <c r="J580" s="197">
        <v>2</v>
      </c>
      <c r="K580" s="87"/>
    </row>
    <row r="581" spans="1:11" ht="122.4" x14ac:dyDescent="0.25">
      <c r="A581" s="194" t="s">
        <v>996</v>
      </c>
      <c r="B581" s="194" t="s">
        <v>1660</v>
      </c>
      <c r="C581" s="194" t="s">
        <v>1660</v>
      </c>
      <c r="D581" s="195">
        <v>45550</v>
      </c>
      <c r="E581" s="195"/>
      <c r="F581" s="194" t="s">
        <v>3570</v>
      </c>
      <c r="G581" s="194" t="s">
        <v>1661</v>
      </c>
      <c r="H581" s="194" t="s">
        <v>1662</v>
      </c>
      <c r="I581" s="196">
        <v>210</v>
      </c>
      <c r="J581" s="197"/>
      <c r="K581" s="87"/>
    </row>
    <row r="582" spans="1:11" ht="112.2" x14ac:dyDescent="0.25">
      <c r="A582" s="194" t="s">
        <v>996</v>
      </c>
      <c r="B582" s="194" t="s">
        <v>1663</v>
      </c>
      <c r="C582" s="194" t="s">
        <v>1663</v>
      </c>
      <c r="D582" s="195">
        <v>45611</v>
      </c>
      <c r="E582" s="195"/>
      <c r="F582" s="194" t="s">
        <v>3571</v>
      </c>
      <c r="G582" s="194"/>
      <c r="H582" s="194" t="s">
        <v>1664</v>
      </c>
      <c r="I582" s="196">
        <v>198.37</v>
      </c>
      <c r="J582" s="197"/>
      <c r="K582" s="87"/>
    </row>
    <row r="583" spans="1:11" ht="122.4" x14ac:dyDescent="0.25">
      <c r="A583" s="194" t="s">
        <v>1233</v>
      </c>
      <c r="B583" s="194" t="s">
        <v>1665</v>
      </c>
      <c r="C583" s="194" t="s">
        <v>1665</v>
      </c>
      <c r="D583" s="195">
        <v>45579</v>
      </c>
      <c r="E583" s="195"/>
      <c r="F583" s="194" t="s">
        <v>3573</v>
      </c>
      <c r="G583" s="194" t="s">
        <v>890</v>
      </c>
      <c r="H583" s="194" t="s">
        <v>1666</v>
      </c>
      <c r="I583" s="196">
        <v>264</v>
      </c>
      <c r="J583" s="197"/>
      <c r="K583" s="87"/>
    </row>
    <row r="584" spans="1:11" ht="122.4" x14ac:dyDescent="0.25">
      <c r="A584" s="194" t="s">
        <v>1233</v>
      </c>
      <c r="B584" s="194" t="s">
        <v>1667</v>
      </c>
      <c r="C584" s="194" t="s">
        <v>1667</v>
      </c>
      <c r="D584" s="195">
        <v>45588</v>
      </c>
      <c r="E584" s="195"/>
      <c r="F584" s="194" t="s">
        <v>3572</v>
      </c>
      <c r="G584" s="194"/>
      <c r="H584" s="194" t="s">
        <v>1668</v>
      </c>
      <c r="I584" s="196">
        <v>346</v>
      </c>
      <c r="J584" s="197"/>
      <c r="K584" s="87"/>
    </row>
    <row r="585" spans="1:11" x14ac:dyDescent="0.25">
      <c r="A585" s="194" t="s">
        <v>865</v>
      </c>
      <c r="B585" s="194" t="s">
        <v>1669</v>
      </c>
      <c r="C585" s="194" t="s">
        <v>1670</v>
      </c>
      <c r="D585" s="195">
        <v>45593</v>
      </c>
      <c r="E585" s="195"/>
      <c r="F585" s="194" t="s">
        <v>1671</v>
      </c>
      <c r="G585" s="194" t="s">
        <v>1672</v>
      </c>
      <c r="H585" s="194" t="s">
        <v>1673</v>
      </c>
      <c r="I585" s="196">
        <v>146.44999999999999</v>
      </c>
      <c r="J585" s="197"/>
      <c r="K585" s="87"/>
    </row>
    <row r="586" spans="1:11" x14ac:dyDescent="0.25">
      <c r="A586" s="194" t="s">
        <v>449</v>
      </c>
      <c r="B586" s="194" t="s">
        <v>1674</v>
      </c>
      <c r="C586" s="194" t="s">
        <v>1675</v>
      </c>
      <c r="D586" s="195">
        <v>45639</v>
      </c>
      <c r="E586" s="195"/>
      <c r="F586" s="194" t="s">
        <v>1671</v>
      </c>
      <c r="G586" s="194" t="s">
        <v>1672</v>
      </c>
      <c r="H586" s="194" t="s">
        <v>1673</v>
      </c>
      <c r="I586" s="196">
        <v>1605.5</v>
      </c>
      <c r="J586" s="197">
        <v>5</v>
      </c>
      <c r="K586" s="87"/>
    </row>
    <row r="587" spans="1:11" ht="122.4" x14ac:dyDescent="0.25">
      <c r="A587" s="194" t="s">
        <v>449</v>
      </c>
      <c r="B587" s="194" t="s">
        <v>1676</v>
      </c>
      <c r="C587" s="194" t="s">
        <v>1677</v>
      </c>
      <c r="D587" s="195">
        <v>45644</v>
      </c>
      <c r="E587" s="195"/>
      <c r="F587" s="194" t="s">
        <v>3575</v>
      </c>
      <c r="G587" s="194" t="s">
        <v>1678</v>
      </c>
      <c r="H587" s="194" t="s">
        <v>1679</v>
      </c>
      <c r="I587" s="196">
        <v>3142.62</v>
      </c>
      <c r="J587" s="197">
        <v>3</v>
      </c>
      <c r="K587" s="87"/>
    </row>
    <row r="588" spans="1:11" ht="20.399999999999999" x14ac:dyDescent="0.25">
      <c r="A588" s="194" t="s">
        <v>834</v>
      </c>
      <c r="B588" s="194" t="s">
        <v>1680</v>
      </c>
      <c r="C588" s="194" t="s">
        <v>1680</v>
      </c>
      <c r="D588" s="195">
        <v>45644</v>
      </c>
      <c r="E588" s="195"/>
      <c r="F588" s="194" t="s">
        <v>3574</v>
      </c>
      <c r="G588" s="194"/>
      <c r="H588" s="194" t="s">
        <v>946</v>
      </c>
      <c r="I588" s="196">
        <v>663.75</v>
      </c>
      <c r="J588" s="197"/>
      <c r="K588" s="87"/>
    </row>
    <row r="589" spans="1:11" ht="20.399999999999999" x14ac:dyDescent="0.25">
      <c r="A589" s="194" t="s">
        <v>834</v>
      </c>
      <c r="B589" s="194" t="s">
        <v>1681</v>
      </c>
      <c r="C589" s="194" t="s">
        <v>1681</v>
      </c>
      <c r="D589" s="195">
        <v>45644</v>
      </c>
      <c r="E589" s="195"/>
      <c r="F589" s="194" t="s">
        <v>3574</v>
      </c>
      <c r="G589" s="194"/>
      <c r="H589" s="194" t="s">
        <v>946</v>
      </c>
      <c r="I589" s="196">
        <v>1680</v>
      </c>
      <c r="J589" s="197"/>
      <c r="K589" s="87"/>
    </row>
    <row r="590" spans="1:11" ht="132.6" x14ac:dyDescent="0.25">
      <c r="A590" s="194" t="s">
        <v>449</v>
      </c>
      <c r="B590" s="194" t="s">
        <v>1682</v>
      </c>
      <c r="C590" s="194" t="s">
        <v>1683</v>
      </c>
      <c r="D590" s="195">
        <v>45644</v>
      </c>
      <c r="E590" s="195"/>
      <c r="F590" s="194" t="s">
        <v>3576</v>
      </c>
      <c r="G590" s="194" t="s">
        <v>1684</v>
      </c>
      <c r="H590" s="194" t="s">
        <v>1685</v>
      </c>
      <c r="I590" s="196">
        <v>673.36</v>
      </c>
      <c r="J590" s="197">
        <v>3</v>
      </c>
      <c r="K590" s="87"/>
    </row>
    <row r="591" spans="1:11" ht="20.399999999999999" x14ac:dyDescent="0.25">
      <c r="A591" s="194" t="s">
        <v>449</v>
      </c>
      <c r="B591" s="194" t="s">
        <v>1686</v>
      </c>
      <c r="C591" s="194" t="s">
        <v>1687</v>
      </c>
      <c r="D591" s="195" t="s">
        <v>1058</v>
      </c>
      <c r="E591" s="195">
        <v>45644</v>
      </c>
      <c r="F591" s="194" t="s">
        <v>1688</v>
      </c>
      <c r="G591" s="194" t="s">
        <v>1015</v>
      </c>
      <c r="H591" s="194" t="s">
        <v>762</v>
      </c>
      <c r="I591" s="196">
        <v>13920.14</v>
      </c>
      <c r="J591" s="197">
        <v>2</v>
      </c>
      <c r="K591" s="87"/>
    </row>
    <row r="592" spans="1:11" ht="20.399999999999999" x14ac:dyDescent="0.25">
      <c r="A592" s="194" t="s">
        <v>449</v>
      </c>
      <c r="B592" s="194" t="s">
        <v>1689</v>
      </c>
      <c r="C592" s="194" t="s">
        <v>1690</v>
      </c>
      <c r="D592" s="195" t="s">
        <v>749</v>
      </c>
      <c r="E592" s="195">
        <v>45644</v>
      </c>
      <c r="F592" s="194" t="s">
        <v>1691</v>
      </c>
      <c r="G592" s="194" t="s">
        <v>751</v>
      </c>
      <c r="H592" s="194" t="s">
        <v>752</v>
      </c>
      <c r="I592" s="196">
        <v>1100</v>
      </c>
      <c r="J592" s="197">
        <v>2</v>
      </c>
      <c r="K592" s="87"/>
    </row>
    <row r="593" spans="1:11" ht="142.80000000000001" x14ac:dyDescent="0.25">
      <c r="A593" s="194" t="s">
        <v>449</v>
      </c>
      <c r="B593" s="194" t="s">
        <v>1692</v>
      </c>
      <c r="C593" s="194" t="s">
        <v>1693</v>
      </c>
      <c r="D593" s="195">
        <v>45644</v>
      </c>
      <c r="E593" s="195"/>
      <c r="F593" s="194" t="s">
        <v>3577</v>
      </c>
      <c r="G593" s="194" t="s">
        <v>1694</v>
      </c>
      <c r="H593" s="194" t="s">
        <v>1695</v>
      </c>
      <c r="I593" s="196">
        <v>1083.33</v>
      </c>
      <c r="J593" s="197">
        <v>2</v>
      </c>
      <c r="K593" s="87"/>
    </row>
    <row r="594" spans="1:11" x14ac:dyDescent="0.25">
      <c r="A594" s="194" t="s">
        <v>1145</v>
      </c>
      <c r="B594" s="194" t="s">
        <v>1696</v>
      </c>
      <c r="C594" s="194" t="s">
        <v>1697</v>
      </c>
      <c r="D594" s="195">
        <v>45645</v>
      </c>
      <c r="E594" s="195"/>
      <c r="F594" s="194" t="s">
        <v>1698</v>
      </c>
      <c r="G594" s="194" t="s">
        <v>530</v>
      </c>
      <c r="H594" s="194" t="s">
        <v>667</v>
      </c>
      <c r="I594" s="196">
        <v>3000</v>
      </c>
      <c r="J594" s="197"/>
      <c r="K594" s="87"/>
    </row>
    <row r="595" spans="1:11" x14ac:dyDescent="0.25">
      <c r="A595" s="194" t="s">
        <v>449</v>
      </c>
      <c r="B595" s="194" t="s">
        <v>1699</v>
      </c>
      <c r="C595" s="194" t="s">
        <v>1700</v>
      </c>
      <c r="D595" s="195">
        <v>45645</v>
      </c>
      <c r="E595" s="195"/>
      <c r="F595" s="194" t="s">
        <v>1701</v>
      </c>
      <c r="G595" s="194" t="s">
        <v>797</v>
      </c>
      <c r="H595" s="194" t="s">
        <v>798</v>
      </c>
      <c r="I595" s="196">
        <v>1800</v>
      </c>
      <c r="J595" s="197">
        <v>3</v>
      </c>
      <c r="K595" s="87"/>
    </row>
    <row r="596" spans="1:11" x14ac:dyDescent="0.25">
      <c r="A596" s="194" t="s">
        <v>449</v>
      </c>
      <c r="B596" s="194" t="s">
        <v>1702</v>
      </c>
      <c r="C596" s="194" t="s">
        <v>1703</v>
      </c>
      <c r="D596" s="195">
        <v>45543</v>
      </c>
      <c r="E596" s="195">
        <v>45645</v>
      </c>
      <c r="F596" s="194" t="s">
        <v>1638</v>
      </c>
      <c r="G596" s="194" t="s">
        <v>769</v>
      </c>
      <c r="H596" s="194" t="s">
        <v>770</v>
      </c>
      <c r="I596" s="196">
        <v>1741.01</v>
      </c>
      <c r="J596" s="197">
        <v>2</v>
      </c>
      <c r="K596" s="87"/>
    </row>
    <row r="597" spans="1:11" ht="20.399999999999999" x14ac:dyDescent="0.25">
      <c r="A597" s="194" t="s">
        <v>449</v>
      </c>
      <c r="B597" s="194" t="s">
        <v>1704</v>
      </c>
      <c r="C597" s="194" t="s">
        <v>1705</v>
      </c>
      <c r="D597" s="195" t="s">
        <v>1706</v>
      </c>
      <c r="E597" s="195">
        <v>45645</v>
      </c>
      <c r="F597" s="194" t="s">
        <v>1707</v>
      </c>
      <c r="G597" s="194" t="s">
        <v>687</v>
      </c>
      <c r="H597" s="194" t="s">
        <v>688</v>
      </c>
      <c r="I597" s="196">
        <v>11054</v>
      </c>
      <c r="J597" s="197">
        <v>2</v>
      </c>
      <c r="K597" s="87"/>
    </row>
    <row r="598" spans="1:11" x14ac:dyDescent="0.25">
      <c r="A598" s="194" t="s">
        <v>1145</v>
      </c>
      <c r="B598" s="194" t="s">
        <v>1708</v>
      </c>
      <c r="C598" s="194" t="s">
        <v>1709</v>
      </c>
      <c r="D598" s="195">
        <v>45645</v>
      </c>
      <c r="E598" s="195"/>
      <c r="F598" s="194" t="s">
        <v>900</v>
      </c>
      <c r="G598" s="194" t="s">
        <v>1118</v>
      </c>
      <c r="H598" s="194" t="s">
        <v>1119</v>
      </c>
      <c r="I598" s="196">
        <v>322.95999999999998</v>
      </c>
      <c r="J598" s="197"/>
      <c r="K598" s="87"/>
    </row>
    <row r="599" spans="1:11" ht="20.399999999999999" x14ac:dyDescent="0.25">
      <c r="A599" s="194" t="s">
        <v>832</v>
      </c>
      <c r="B599" s="194" t="s">
        <v>1710</v>
      </c>
      <c r="C599" s="194" t="s">
        <v>1711</v>
      </c>
      <c r="D599" s="195">
        <v>45645</v>
      </c>
      <c r="E599" s="195"/>
      <c r="F599" s="194" t="s">
        <v>837</v>
      </c>
      <c r="G599" s="194" t="s">
        <v>1380</v>
      </c>
      <c r="H599" s="194" t="s">
        <v>1381</v>
      </c>
      <c r="I599" s="196">
        <v>72.92</v>
      </c>
      <c r="J599" s="197"/>
      <c r="K599" s="87"/>
    </row>
    <row r="600" spans="1:11" ht="91.8" x14ac:dyDescent="0.25">
      <c r="A600" s="194" t="s">
        <v>449</v>
      </c>
      <c r="B600" s="194" t="s">
        <v>1712</v>
      </c>
      <c r="C600" s="194" t="s">
        <v>1713</v>
      </c>
      <c r="D600" s="195">
        <v>45645</v>
      </c>
      <c r="E600" s="195"/>
      <c r="F600" s="194" t="s">
        <v>3578</v>
      </c>
      <c r="G600" s="194" t="s">
        <v>820</v>
      </c>
      <c r="H600" s="194" t="s">
        <v>1073</v>
      </c>
      <c r="I600" s="196">
        <v>1541</v>
      </c>
      <c r="J600" s="197">
        <v>2</v>
      </c>
      <c r="K600" s="87"/>
    </row>
    <row r="601" spans="1:11" ht="30.6" x14ac:dyDescent="0.25">
      <c r="A601" s="194" t="s">
        <v>449</v>
      </c>
      <c r="B601" s="194" t="s">
        <v>1714</v>
      </c>
      <c r="C601" s="194" t="s">
        <v>571</v>
      </c>
      <c r="D601" s="195">
        <v>45645</v>
      </c>
      <c r="E601" s="195"/>
      <c r="F601" s="194" t="s">
        <v>1715</v>
      </c>
      <c r="G601" s="194" t="s">
        <v>573</v>
      </c>
      <c r="H601" s="194" t="s">
        <v>574</v>
      </c>
      <c r="I601" s="196">
        <v>320</v>
      </c>
      <c r="J601" s="197">
        <v>3</v>
      </c>
      <c r="K601" s="87"/>
    </row>
    <row r="602" spans="1:11" ht="20.399999999999999" x14ac:dyDescent="0.25">
      <c r="A602" s="194" t="s">
        <v>449</v>
      </c>
      <c r="B602" s="194" t="s">
        <v>1716</v>
      </c>
      <c r="C602" s="194" t="s">
        <v>571</v>
      </c>
      <c r="D602" s="195">
        <v>45645</v>
      </c>
      <c r="E602" s="195"/>
      <c r="F602" s="194" t="s">
        <v>1717</v>
      </c>
      <c r="G602" s="194" t="s">
        <v>1718</v>
      </c>
      <c r="H602" s="194" t="s">
        <v>1719</v>
      </c>
      <c r="I602" s="196">
        <v>4200</v>
      </c>
      <c r="J602" s="197">
        <v>3</v>
      </c>
      <c r="K602" s="87"/>
    </row>
    <row r="603" spans="1:11" ht="20.399999999999999" x14ac:dyDescent="0.25">
      <c r="A603" s="194" t="s">
        <v>449</v>
      </c>
      <c r="B603" s="194" t="s">
        <v>1720</v>
      </c>
      <c r="C603" s="194" t="s">
        <v>1721</v>
      </c>
      <c r="D603" s="195">
        <v>45646</v>
      </c>
      <c r="E603" s="195"/>
      <c r="F603" s="194" t="s">
        <v>1722</v>
      </c>
      <c r="G603" s="194" t="s">
        <v>1010</v>
      </c>
      <c r="H603" s="194" t="s">
        <v>1011</v>
      </c>
      <c r="I603" s="196">
        <v>1004</v>
      </c>
      <c r="J603" s="197">
        <v>5</v>
      </c>
      <c r="K603" s="87"/>
    </row>
    <row r="604" spans="1:11" x14ac:dyDescent="0.25">
      <c r="A604" s="194" t="s">
        <v>1145</v>
      </c>
      <c r="B604" s="194" t="s">
        <v>1723</v>
      </c>
      <c r="C604" s="194" t="s">
        <v>1724</v>
      </c>
      <c r="D604" s="195">
        <v>45646</v>
      </c>
      <c r="E604" s="195"/>
      <c r="F604" s="194" t="s">
        <v>1475</v>
      </c>
      <c r="G604" s="194" t="s">
        <v>1158</v>
      </c>
      <c r="H604" s="194" t="s">
        <v>1159</v>
      </c>
      <c r="I604" s="196">
        <v>73.44</v>
      </c>
      <c r="J604" s="197"/>
      <c r="K604" s="87"/>
    </row>
    <row r="605" spans="1:11" ht="112.2" x14ac:dyDescent="0.25">
      <c r="A605" s="194" t="s">
        <v>449</v>
      </c>
      <c r="B605" s="194" t="s">
        <v>1725</v>
      </c>
      <c r="C605" s="194" t="s">
        <v>1726</v>
      </c>
      <c r="D605" s="195">
        <v>45646</v>
      </c>
      <c r="E605" s="195"/>
      <c r="F605" s="194" t="s">
        <v>3583</v>
      </c>
      <c r="G605" s="194"/>
      <c r="H605" s="194" t="s">
        <v>1727</v>
      </c>
      <c r="I605" s="196">
        <v>25</v>
      </c>
      <c r="J605" s="197">
        <v>3</v>
      </c>
      <c r="K605" s="87"/>
    </row>
    <row r="606" spans="1:11" ht="142.80000000000001" x14ac:dyDescent="0.25">
      <c r="A606" s="194" t="s">
        <v>449</v>
      </c>
      <c r="B606" s="194" t="s">
        <v>1728</v>
      </c>
      <c r="C606" s="194" t="s">
        <v>1729</v>
      </c>
      <c r="D606" s="195">
        <v>45646</v>
      </c>
      <c r="E606" s="195"/>
      <c r="F606" s="194" t="s">
        <v>3580</v>
      </c>
      <c r="G606" s="194" t="s">
        <v>488</v>
      </c>
      <c r="H606" s="194" t="s">
        <v>987</v>
      </c>
      <c r="I606" s="196">
        <v>680</v>
      </c>
      <c r="J606" s="197">
        <v>3</v>
      </c>
      <c r="K606" s="87"/>
    </row>
    <row r="607" spans="1:11" ht="163.19999999999999" x14ac:dyDescent="0.25">
      <c r="A607" s="194" t="s">
        <v>449</v>
      </c>
      <c r="B607" s="194" t="s">
        <v>1730</v>
      </c>
      <c r="C607" s="194" t="s">
        <v>1731</v>
      </c>
      <c r="D607" s="195">
        <v>45646</v>
      </c>
      <c r="E607" s="195"/>
      <c r="F607" s="194" t="s">
        <v>3579</v>
      </c>
      <c r="G607" s="194"/>
      <c r="H607" s="194" t="s">
        <v>1732</v>
      </c>
      <c r="I607" s="196">
        <v>70.98</v>
      </c>
      <c r="J607" s="197">
        <v>3</v>
      </c>
      <c r="K607" s="87"/>
    </row>
    <row r="608" spans="1:11" x14ac:dyDescent="0.25">
      <c r="A608" s="194" t="s">
        <v>1160</v>
      </c>
      <c r="B608" s="194" t="s">
        <v>1733</v>
      </c>
      <c r="C608" s="194" t="s">
        <v>1734</v>
      </c>
      <c r="D608" s="195">
        <v>45646</v>
      </c>
      <c r="E608" s="195"/>
      <c r="F608" s="194" t="s">
        <v>837</v>
      </c>
      <c r="G608" s="194" t="s">
        <v>1395</v>
      </c>
      <c r="H608" s="194" t="s">
        <v>1396</v>
      </c>
      <c r="I608" s="196">
        <v>408.31</v>
      </c>
      <c r="J608" s="197"/>
      <c r="K608" s="87"/>
    </row>
    <row r="609" spans="1:11" ht="142.80000000000001" x14ac:dyDescent="0.25">
      <c r="A609" s="194" t="s">
        <v>449</v>
      </c>
      <c r="B609" s="194" t="s">
        <v>1735</v>
      </c>
      <c r="C609" s="194" t="s">
        <v>1736</v>
      </c>
      <c r="D609" s="195">
        <v>45639</v>
      </c>
      <c r="E609" s="195"/>
      <c r="F609" s="194" t="s">
        <v>3581</v>
      </c>
      <c r="G609" s="194" t="s">
        <v>473</v>
      </c>
      <c r="H609" s="194" t="s">
        <v>474</v>
      </c>
      <c r="I609" s="196">
        <v>737.74</v>
      </c>
      <c r="J609" s="197">
        <v>2</v>
      </c>
      <c r="K609" s="87"/>
    </row>
    <row r="610" spans="1:11" ht="122.4" x14ac:dyDescent="0.25">
      <c r="A610" s="194" t="s">
        <v>449</v>
      </c>
      <c r="B610" s="194" t="s">
        <v>1577</v>
      </c>
      <c r="C610" s="194" t="s">
        <v>1578</v>
      </c>
      <c r="D610" s="195">
        <v>45646</v>
      </c>
      <c r="E610" s="195"/>
      <c r="F610" s="194" t="s">
        <v>3563</v>
      </c>
      <c r="G610" s="194"/>
      <c r="H610" s="194" t="s">
        <v>1579</v>
      </c>
      <c r="I610" s="196">
        <v>1160</v>
      </c>
      <c r="J610" s="197">
        <v>3</v>
      </c>
      <c r="K610" s="87"/>
    </row>
    <row r="611" spans="1:11" ht="30.6" x14ac:dyDescent="0.25">
      <c r="A611" s="194" t="s">
        <v>449</v>
      </c>
      <c r="B611" s="194" t="s">
        <v>1737</v>
      </c>
      <c r="C611" s="194" t="s">
        <v>1738</v>
      </c>
      <c r="D611" s="195">
        <v>45378</v>
      </c>
      <c r="E611" s="195"/>
      <c r="F611" s="194" t="s">
        <v>1739</v>
      </c>
      <c r="G611" s="194" t="s">
        <v>1740</v>
      </c>
      <c r="H611" s="194" t="s">
        <v>1741</v>
      </c>
      <c r="I611" s="196">
        <v>833.33</v>
      </c>
      <c r="J611" s="197">
        <v>5</v>
      </c>
      <c r="K611" s="87"/>
    </row>
    <row r="612" spans="1:11" x14ac:dyDescent="0.25">
      <c r="A612" s="194" t="s">
        <v>449</v>
      </c>
      <c r="B612" s="194" t="s">
        <v>1742</v>
      </c>
      <c r="C612" s="194" t="s">
        <v>1743</v>
      </c>
      <c r="D612" s="195">
        <v>45421</v>
      </c>
      <c r="E612" s="195"/>
      <c r="F612" s="194" t="s">
        <v>3582</v>
      </c>
      <c r="G612" s="194" t="s">
        <v>982</v>
      </c>
      <c r="H612" s="194" t="s">
        <v>983</v>
      </c>
      <c r="I612" s="196">
        <v>8400</v>
      </c>
      <c r="J612" s="197">
        <v>5</v>
      </c>
      <c r="K612" s="87"/>
    </row>
    <row r="613" spans="1:11" ht="20.399999999999999" x14ac:dyDescent="0.25">
      <c r="A613" s="194" t="s">
        <v>449</v>
      </c>
      <c r="B613" s="194" t="s">
        <v>1744</v>
      </c>
      <c r="C613" s="194" t="s">
        <v>1745</v>
      </c>
      <c r="D613" s="195">
        <v>45646</v>
      </c>
      <c r="E613" s="195"/>
      <c r="F613" s="194" t="s">
        <v>1746</v>
      </c>
      <c r="G613" s="194" t="s">
        <v>1633</v>
      </c>
      <c r="H613" s="194" t="s">
        <v>1634</v>
      </c>
      <c r="I613" s="196">
        <v>300</v>
      </c>
      <c r="J613" s="197">
        <v>5</v>
      </c>
      <c r="K613" s="87"/>
    </row>
    <row r="614" spans="1:11" ht="20.399999999999999" x14ac:dyDescent="0.25">
      <c r="A614" s="194" t="s">
        <v>449</v>
      </c>
      <c r="B614" s="194" t="s">
        <v>1747</v>
      </c>
      <c r="C614" s="194" t="s">
        <v>933</v>
      </c>
      <c r="D614" s="195">
        <v>45646</v>
      </c>
      <c r="E614" s="195"/>
      <c r="F614" s="194" t="s">
        <v>1748</v>
      </c>
      <c r="G614" s="194"/>
      <c r="H614" s="194" t="s">
        <v>935</v>
      </c>
      <c r="I614" s="196">
        <v>100</v>
      </c>
      <c r="J614" s="197">
        <v>2</v>
      </c>
      <c r="K614" s="87"/>
    </row>
    <row r="615" spans="1:11" ht="20.399999999999999" x14ac:dyDescent="0.25">
      <c r="A615" s="194" t="s">
        <v>449</v>
      </c>
      <c r="B615" s="194" t="s">
        <v>1749</v>
      </c>
      <c r="C615" s="194" t="s">
        <v>937</v>
      </c>
      <c r="D615" s="195">
        <v>45646</v>
      </c>
      <c r="E615" s="195"/>
      <c r="F615" s="194" t="s">
        <v>1748</v>
      </c>
      <c r="G615" s="194"/>
      <c r="H615" s="194" t="s">
        <v>938</v>
      </c>
      <c r="I615" s="196">
        <v>100</v>
      </c>
      <c r="J615" s="197">
        <v>2</v>
      </c>
      <c r="K615" s="87"/>
    </row>
    <row r="616" spans="1:11" ht="20.399999999999999" x14ac:dyDescent="0.25">
      <c r="A616" s="194" t="s">
        <v>449</v>
      </c>
      <c r="B616" s="194" t="s">
        <v>1750</v>
      </c>
      <c r="C616" s="194" t="s">
        <v>940</v>
      </c>
      <c r="D616" s="195">
        <v>45646</v>
      </c>
      <c r="E616" s="195"/>
      <c r="F616" s="194" t="s">
        <v>1748</v>
      </c>
      <c r="G616" s="194"/>
      <c r="H616" s="194" t="s">
        <v>459</v>
      </c>
      <c r="I616" s="196">
        <v>100</v>
      </c>
      <c r="J616" s="197">
        <v>2</v>
      </c>
      <c r="K616" s="87"/>
    </row>
    <row r="617" spans="1:11" ht="20.399999999999999" x14ac:dyDescent="0.25">
      <c r="A617" s="194" t="s">
        <v>449</v>
      </c>
      <c r="B617" s="194" t="s">
        <v>1751</v>
      </c>
      <c r="C617" s="194" t="s">
        <v>948</v>
      </c>
      <c r="D617" s="195">
        <v>45646</v>
      </c>
      <c r="E617" s="195"/>
      <c r="F617" s="194" t="s">
        <v>1748</v>
      </c>
      <c r="G617" s="194"/>
      <c r="H617" s="194" t="s">
        <v>949</v>
      </c>
      <c r="I617" s="196">
        <v>100</v>
      </c>
      <c r="J617" s="197">
        <v>2</v>
      </c>
      <c r="K617" s="87"/>
    </row>
    <row r="618" spans="1:11" ht="20.399999999999999" x14ac:dyDescent="0.25">
      <c r="A618" s="194" t="s">
        <v>449</v>
      </c>
      <c r="B618" s="194" t="s">
        <v>1752</v>
      </c>
      <c r="C618" s="194" t="s">
        <v>945</v>
      </c>
      <c r="D618" s="195">
        <v>45646</v>
      </c>
      <c r="E618" s="195"/>
      <c r="F618" s="194" t="s">
        <v>1748</v>
      </c>
      <c r="G618" s="194"/>
      <c r="H618" s="194" t="s">
        <v>946</v>
      </c>
      <c r="I618" s="196">
        <v>150</v>
      </c>
      <c r="J618" s="197">
        <v>2</v>
      </c>
      <c r="K618" s="87"/>
    </row>
    <row r="619" spans="1:11" ht="20.399999999999999" x14ac:dyDescent="0.25">
      <c r="A619" s="194" t="s">
        <v>449</v>
      </c>
      <c r="B619" s="194" t="s">
        <v>1753</v>
      </c>
      <c r="C619" s="194" t="s">
        <v>942</v>
      </c>
      <c r="D619" s="195">
        <v>45646</v>
      </c>
      <c r="E619" s="195"/>
      <c r="F619" s="194" t="s">
        <v>1748</v>
      </c>
      <c r="G619" s="194"/>
      <c r="H619" s="194" t="s">
        <v>943</v>
      </c>
      <c r="I619" s="196">
        <v>200</v>
      </c>
      <c r="J619" s="197">
        <v>2</v>
      </c>
      <c r="K619" s="87"/>
    </row>
    <row r="620" spans="1:11" ht="30.6" x14ac:dyDescent="0.25">
      <c r="A620" s="194" t="s">
        <v>832</v>
      </c>
      <c r="B620" s="194" t="s">
        <v>1754</v>
      </c>
      <c r="C620" s="194" t="s">
        <v>1755</v>
      </c>
      <c r="D620" s="195">
        <v>45646</v>
      </c>
      <c r="E620" s="195"/>
      <c r="F620" s="194" t="s">
        <v>1756</v>
      </c>
      <c r="G620" s="194" t="s">
        <v>720</v>
      </c>
      <c r="H620" s="194" t="s">
        <v>721</v>
      </c>
      <c r="I620" s="196">
        <v>2000</v>
      </c>
      <c r="J620" s="197"/>
      <c r="K620" s="87"/>
    </row>
    <row r="621" spans="1:11" x14ac:dyDescent="0.25">
      <c r="A621" s="194" t="s">
        <v>1145</v>
      </c>
      <c r="B621" s="194" t="s">
        <v>1757</v>
      </c>
      <c r="C621" s="194" t="s">
        <v>1757</v>
      </c>
      <c r="D621" s="195">
        <v>45649</v>
      </c>
      <c r="E621" s="195"/>
      <c r="F621" s="194" t="s">
        <v>1365</v>
      </c>
      <c r="G621" s="194"/>
      <c r="H621" s="194" t="s">
        <v>1758</v>
      </c>
      <c r="I621" s="196">
        <v>1080</v>
      </c>
      <c r="J621" s="197"/>
      <c r="K621" s="87"/>
    </row>
    <row r="622" spans="1:11" x14ac:dyDescent="0.25">
      <c r="A622" s="194" t="s">
        <v>996</v>
      </c>
      <c r="B622" s="194" t="s">
        <v>1759</v>
      </c>
      <c r="C622" s="194" t="s">
        <v>1760</v>
      </c>
      <c r="D622" s="195">
        <v>45649</v>
      </c>
      <c r="E622" s="195"/>
      <c r="F622" s="194" t="s">
        <v>837</v>
      </c>
      <c r="G622" s="194" t="s">
        <v>1598</v>
      </c>
      <c r="H622" s="194" t="s">
        <v>1599</v>
      </c>
      <c r="I622" s="196">
        <v>1042.03</v>
      </c>
      <c r="J622" s="197"/>
      <c r="K622" s="87"/>
    </row>
    <row r="623" spans="1:11" x14ac:dyDescent="0.25">
      <c r="A623" s="194" t="s">
        <v>1160</v>
      </c>
      <c r="B623" s="194" t="s">
        <v>1761</v>
      </c>
      <c r="C623" s="194" t="s">
        <v>1762</v>
      </c>
      <c r="D623" s="195">
        <v>45649</v>
      </c>
      <c r="E623" s="195"/>
      <c r="F623" s="194" t="s">
        <v>837</v>
      </c>
      <c r="G623" s="194" t="s">
        <v>1598</v>
      </c>
      <c r="H623" s="194" t="s">
        <v>1599</v>
      </c>
      <c r="I623" s="196">
        <v>1267.06</v>
      </c>
      <c r="J623" s="197"/>
      <c r="K623" s="87"/>
    </row>
    <row r="624" spans="1:11" x14ac:dyDescent="0.25">
      <c r="A624" s="194" t="s">
        <v>449</v>
      </c>
      <c r="B624" s="194" t="s">
        <v>1656</v>
      </c>
      <c r="C624" s="194" t="s">
        <v>1657</v>
      </c>
      <c r="D624" s="195">
        <v>45631</v>
      </c>
      <c r="E624" s="195"/>
      <c r="F624" s="194" t="s">
        <v>714</v>
      </c>
      <c r="G624" s="194" t="s">
        <v>1654</v>
      </c>
      <c r="H624" s="194" t="s">
        <v>1655</v>
      </c>
      <c r="I624" s="196">
        <v>639.94000000000005</v>
      </c>
      <c r="J624" s="197">
        <v>2</v>
      </c>
      <c r="K624" s="87"/>
    </row>
    <row r="625" spans="1:11" x14ac:dyDescent="0.25">
      <c r="A625" s="194" t="s">
        <v>449</v>
      </c>
      <c r="B625" s="194" t="s">
        <v>1763</v>
      </c>
      <c r="C625" s="194" t="s">
        <v>1764</v>
      </c>
      <c r="D625" s="195">
        <v>45645</v>
      </c>
      <c r="E625" s="195"/>
      <c r="F625" s="194" t="s">
        <v>1701</v>
      </c>
      <c r="G625" s="194" t="s">
        <v>921</v>
      </c>
      <c r="H625" s="194" t="s">
        <v>922</v>
      </c>
      <c r="I625" s="196">
        <v>288.7</v>
      </c>
      <c r="J625" s="197">
        <v>2</v>
      </c>
      <c r="K625" s="87"/>
    </row>
    <row r="626" spans="1:11" x14ac:dyDescent="0.25">
      <c r="A626" s="194" t="s">
        <v>996</v>
      </c>
      <c r="B626" s="194" t="s">
        <v>1765</v>
      </c>
      <c r="C626" s="194" t="s">
        <v>1766</v>
      </c>
      <c r="D626" s="195">
        <v>45645</v>
      </c>
      <c r="E626" s="195"/>
      <c r="F626" s="194" t="s">
        <v>837</v>
      </c>
      <c r="G626" s="194" t="s">
        <v>1767</v>
      </c>
      <c r="H626" s="194" t="s">
        <v>1768</v>
      </c>
      <c r="I626" s="196">
        <v>200</v>
      </c>
      <c r="J626" s="197"/>
      <c r="K626" s="87"/>
    </row>
    <row r="627" spans="1:11" x14ac:dyDescent="0.25">
      <c r="A627" s="194"/>
      <c r="B627" s="194"/>
      <c r="C627" s="194"/>
      <c r="D627" s="195"/>
      <c r="E627" s="195"/>
      <c r="F627" s="194"/>
      <c r="G627" s="194"/>
      <c r="H627" s="194"/>
      <c r="I627" s="196"/>
      <c r="J627" s="197"/>
      <c r="K627" s="87"/>
    </row>
    <row r="628" spans="1:11" x14ac:dyDescent="0.25">
      <c r="A628" s="194"/>
      <c r="B628" s="194"/>
      <c r="C628" s="194"/>
      <c r="D628" s="195"/>
      <c r="E628" s="195"/>
      <c r="F628" s="194"/>
      <c r="G628" s="194"/>
      <c r="H628" s="194"/>
      <c r="I628" s="196"/>
      <c r="J628" s="197"/>
      <c r="K628" s="87"/>
    </row>
    <row r="629" spans="1:11" x14ac:dyDescent="0.25">
      <c r="A629" s="194"/>
      <c r="B629" s="194"/>
      <c r="C629" s="194"/>
      <c r="D629" s="195"/>
      <c r="E629" s="195"/>
      <c r="F629" s="194"/>
      <c r="G629" s="194"/>
      <c r="H629" s="194"/>
      <c r="I629" s="196"/>
      <c r="J629" s="197"/>
      <c r="K629" s="87"/>
    </row>
    <row r="630" spans="1:11" x14ac:dyDescent="0.25">
      <c r="A630" s="194"/>
      <c r="B630" s="194"/>
      <c r="C630" s="194"/>
      <c r="D630" s="195"/>
      <c r="E630" s="195"/>
      <c r="F630" s="194"/>
      <c r="G630" s="194"/>
      <c r="H630" s="194"/>
      <c r="I630" s="196"/>
      <c r="J630" s="197"/>
      <c r="K630" s="87"/>
    </row>
    <row r="631" spans="1:11" x14ac:dyDescent="0.25">
      <c r="A631" s="194"/>
      <c r="B631" s="194"/>
      <c r="C631" s="194"/>
      <c r="D631" s="195"/>
      <c r="E631" s="195"/>
      <c r="F631" s="194"/>
      <c r="G631" s="194"/>
      <c r="H631" s="194"/>
      <c r="I631" s="196"/>
      <c r="J631" s="197"/>
      <c r="K631" s="87"/>
    </row>
    <row r="632" spans="1:11" x14ac:dyDescent="0.25">
      <c r="A632" s="194"/>
      <c r="B632" s="194"/>
      <c r="C632" s="194"/>
      <c r="D632" s="195"/>
      <c r="E632" s="195"/>
      <c r="F632" s="194"/>
      <c r="G632" s="194"/>
      <c r="H632" s="194"/>
      <c r="I632" s="196"/>
      <c r="J632" s="197"/>
      <c r="K632" s="87"/>
    </row>
    <row r="633" spans="1:11" x14ac:dyDescent="0.25">
      <c r="A633" s="194"/>
      <c r="B633" s="194"/>
      <c r="C633" s="194"/>
      <c r="D633" s="195"/>
      <c r="E633" s="195"/>
      <c r="F633" s="194"/>
      <c r="G633" s="194"/>
      <c r="H633" s="194"/>
      <c r="I633" s="196"/>
      <c r="J633" s="197"/>
      <c r="K633" s="87"/>
    </row>
    <row r="634" spans="1:11" x14ac:dyDescent="0.25">
      <c r="A634" s="194"/>
      <c r="B634" s="194"/>
      <c r="C634" s="194"/>
      <c r="D634" s="195"/>
      <c r="E634" s="195"/>
      <c r="F634" s="194"/>
      <c r="G634" s="194"/>
      <c r="H634" s="194"/>
      <c r="I634" s="196"/>
      <c r="J634" s="197"/>
      <c r="K634" s="87"/>
    </row>
    <row r="635" spans="1:11" x14ac:dyDescent="0.25">
      <c r="A635" s="194"/>
      <c r="B635" s="194"/>
      <c r="C635" s="194"/>
      <c r="D635" s="195"/>
      <c r="E635" s="195"/>
      <c r="F635" s="194"/>
      <c r="G635" s="194"/>
      <c r="H635" s="194"/>
      <c r="I635" s="196"/>
      <c r="J635" s="197"/>
      <c r="K635" s="87"/>
    </row>
    <row r="636" spans="1:11" x14ac:dyDescent="0.25">
      <c r="A636" s="194"/>
      <c r="B636" s="194"/>
      <c r="C636" s="194"/>
      <c r="D636" s="195"/>
      <c r="E636" s="195"/>
      <c r="F636" s="194"/>
      <c r="G636" s="194"/>
      <c r="H636" s="194"/>
      <c r="I636" s="196"/>
      <c r="J636" s="197"/>
      <c r="K636" s="87"/>
    </row>
    <row r="637" spans="1:11" x14ac:dyDescent="0.25">
      <c r="A637" s="194"/>
      <c r="B637" s="194"/>
      <c r="C637" s="194"/>
      <c r="D637" s="195"/>
      <c r="E637" s="195"/>
      <c r="F637" s="194"/>
      <c r="G637" s="194"/>
      <c r="H637" s="194"/>
      <c r="I637" s="196"/>
      <c r="J637" s="197"/>
      <c r="K637" s="87"/>
    </row>
    <row r="638" spans="1:11" x14ac:dyDescent="0.25">
      <c r="A638" s="194"/>
      <c r="B638" s="194"/>
      <c r="C638" s="194"/>
      <c r="D638" s="195"/>
      <c r="E638" s="195"/>
      <c r="F638" s="194"/>
      <c r="G638" s="194"/>
      <c r="H638" s="194"/>
      <c r="I638" s="196"/>
      <c r="J638" s="197"/>
      <c r="K638" s="87"/>
    </row>
    <row r="639" spans="1:11" x14ac:dyDescent="0.25">
      <c r="A639" s="194"/>
      <c r="B639" s="194"/>
      <c r="C639" s="194"/>
      <c r="D639" s="195"/>
      <c r="E639" s="195"/>
      <c r="F639" s="194"/>
      <c r="G639" s="194"/>
      <c r="H639" s="194"/>
      <c r="I639" s="196"/>
      <c r="J639" s="197"/>
      <c r="K639" s="87"/>
    </row>
    <row r="640" spans="1:11" x14ac:dyDescent="0.25">
      <c r="A640" s="194"/>
      <c r="B640" s="194"/>
      <c r="C640" s="194"/>
      <c r="D640" s="195"/>
      <c r="E640" s="195"/>
      <c r="F640" s="194"/>
      <c r="G640" s="194"/>
      <c r="H640" s="194"/>
      <c r="I640" s="196"/>
      <c r="J640" s="197"/>
      <c r="K640" s="87"/>
    </row>
    <row r="641" spans="1:11" x14ac:dyDescent="0.25">
      <c r="A641" s="194"/>
      <c r="B641" s="194"/>
      <c r="C641" s="194"/>
      <c r="D641" s="195"/>
      <c r="E641" s="195"/>
      <c r="F641" s="194"/>
      <c r="G641" s="194"/>
      <c r="H641" s="194"/>
      <c r="I641" s="196"/>
      <c r="J641" s="197"/>
      <c r="K641" s="87"/>
    </row>
    <row r="642" spans="1:11" x14ac:dyDescent="0.25">
      <c r="A642" s="194"/>
      <c r="B642" s="194"/>
      <c r="C642" s="194"/>
      <c r="D642" s="195"/>
      <c r="E642" s="195"/>
      <c r="F642" s="194"/>
      <c r="G642" s="194"/>
      <c r="H642" s="194"/>
      <c r="I642" s="196"/>
      <c r="J642" s="197"/>
      <c r="K642" s="87"/>
    </row>
    <row r="643" spans="1:11" x14ac:dyDescent="0.25">
      <c r="A643" s="194"/>
      <c r="B643" s="194"/>
      <c r="C643" s="194"/>
      <c r="D643" s="195"/>
      <c r="E643" s="195"/>
      <c r="F643" s="194"/>
      <c r="G643" s="194"/>
      <c r="H643" s="194"/>
      <c r="I643" s="196"/>
      <c r="J643" s="197"/>
      <c r="K643" s="87"/>
    </row>
    <row r="644" spans="1:11" x14ac:dyDescent="0.25">
      <c r="A644" s="194"/>
      <c r="B644" s="194"/>
      <c r="C644" s="194"/>
      <c r="D644" s="195"/>
      <c r="E644" s="195"/>
      <c r="F644" s="194"/>
      <c r="G644" s="194"/>
      <c r="H644" s="194"/>
      <c r="I644" s="196"/>
      <c r="J644" s="197"/>
      <c r="K644" s="87"/>
    </row>
    <row r="645" spans="1:11" x14ac:dyDescent="0.25">
      <c r="A645" s="194"/>
      <c r="B645" s="194"/>
      <c r="C645" s="194"/>
      <c r="D645" s="195"/>
      <c r="E645" s="195"/>
      <c r="F645" s="194"/>
      <c r="G645" s="194"/>
      <c r="H645" s="194"/>
      <c r="I645" s="196"/>
      <c r="J645" s="197"/>
      <c r="K645" s="87"/>
    </row>
    <row r="646" spans="1:11" x14ac:dyDescent="0.25">
      <c r="A646" s="194"/>
      <c r="B646" s="194"/>
      <c r="C646" s="194"/>
      <c r="D646" s="195"/>
      <c r="E646" s="195"/>
      <c r="F646" s="194"/>
      <c r="G646" s="194"/>
      <c r="H646" s="194"/>
      <c r="I646" s="196"/>
      <c r="J646" s="197"/>
      <c r="K646" s="87"/>
    </row>
    <row r="647" spans="1:11" x14ac:dyDescent="0.25">
      <c r="A647" s="194"/>
      <c r="B647" s="194"/>
      <c r="C647" s="194"/>
      <c r="D647" s="195"/>
      <c r="E647" s="195"/>
      <c r="F647" s="194"/>
      <c r="G647" s="194"/>
      <c r="H647" s="194"/>
      <c r="I647" s="196"/>
      <c r="J647" s="197"/>
      <c r="K647" s="87"/>
    </row>
    <row r="648" spans="1:11" x14ac:dyDescent="0.25">
      <c r="A648" s="194"/>
      <c r="B648" s="194"/>
      <c r="C648" s="194"/>
      <c r="D648" s="195"/>
      <c r="E648" s="195"/>
      <c r="F648" s="194"/>
      <c r="G648" s="194"/>
      <c r="H648" s="194"/>
      <c r="I648" s="196"/>
      <c r="J648" s="197"/>
      <c r="K648" s="87"/>
    </row>
    <row r="649" spans="1:11" x14ac:dyDescent="0.25">
      <c r="A649" s="194"/>
      <c r="B649" s="194"/>
      <c r="C649" s="194"/>
      <c r="D649" s="195"/>
      <c r="E649" s="195"/>
      <c r="F649" s="194"/>
      <c r="G649" s="194"/>
      <c r="H649" s="194"/>
      <c r="I649" s="196"/>
      <c r="J649" s="197"/>
      <c r="K649" s="87"/>
    </row>
    <row r="650" spans="1:11" x14ac:dyDescent="0.25">
      <c r="A650" s="194"/>
      <c r="B650" s="194"/>
      <c r="C650" s="194"/>
      <c r="D650" s="195"/>
      <c r="E650" s="195"/>
      <c r="F650" s="194"/>
      <c r="G650" s="194"/>
      <c r="H650" s="194"/>
      <c r="I650" s="196"/>
      <c r="J650" s="197"/>
      <c r="K650" s="87"/>
    </row>
    <row r="651" spans="1:11" x14ac:dyDescent="0.25">
      <c r="A651" s="194"/>
      <c r="B651" s="194"/>
      <c r="C651" s="194"/>
      <c r="D651" s="195"/>
      <c r="E651" s="195"/>
      <c r="F651" s="194"/>
      <c r="G651" s="194"/>
      <c r="H651" s="194"/>
      <c r="I651" s="196"/>
      <c r="J651" s="197"/>
      <c r="K651" s="87"/>
    </row>
    <row r="652" spans="1:11" x14ac:dyDescent="0.25">
      <c r="A652" s="194"/>
      <c r="B652" s="194"/>
      <c r="C652" s="194"/>
      <c r="D652" s="195"/>
      <c r="E652" s="195"/>
      <c r="F652" s="194"/>
      <c r="G652" s="194"/>
      <c r="H652" s="194"/>
      <c r="I652" s="196"/>
      <c r="J652" s="197"/>
      <c r="K652" s="87"/>
    </row>
    <row r="653" spans="1:11" x14ac:dyDescent="0.25">
      <c r="A653" s="194"/>
      <c r="B653" s="194"/>
      <c r="C653" s="194"/>
      <c r="D653" s="195"/>
      <c r="E653" s="195"/>
      <c r="F653" s="194"/>
      <c r="G653" s="194"/>
      <c r="H653" s="194"/>
      <c r="I653" s="196"/>
      <c r="J653" s="197"/>
      <c r="K653" s="87"/>
    </row>
    <row r="654" spans="1:11" x14ac:dyDescent="0.25">
      <c r="A654" s="194"/>
      <c r="B654" s="194"/>
      <c r="C654" s="194"/>
      <c r="D654" s="195"/>
      <c r="E654" s="195"/>
      <c r="F654" s="194"/>
      <c r="G654" s="194"/>
      <c r="H654" s="194"/>
      <c r="I654" s="196"/>
      <c r="J654" s="197"/>
      <c r="K654" s="87"/>
    </row>
    <row r="655" spans="1:11" x14ac:dyDescent="0.25">
      <c r="A655" s="194"/>
      <c r="B655" s="194"/>
      <c r="C655" s="194"/>
      <c r="D655" s="195"/>
      <c r="E655" s="195"/>
      <c r="F655" s="194"/>
      <c r="G655" s="194"/>
      <c r="H655" s="194"/>
      <c r="I655" s="196"/>
      <c r="J655" s="197"/>
      <c r="K655" s="87"/>
    </row>
    <row r="656" spans="1:11" x14ac:dyDescent="0.25">
      <c r="A656" s="194"/>
      <c r="B656" s="194"/>
      <c r="C656" s="194"/>
      <c r="D656" s="195"/>
      <c r="E656" s="195"/>
      <c r="F656" s="194"/>
      <c r="G656" s="194"/>
      <c r="H656" s="194"/>
      <c r="I656" s="196"/>
      <c r="J656" s="197"/>
      <c r="K656" s="87"/>
    </row>
    <row r="657" spans="1:11" x14ac:dyDescent="0.25">
      <c r="A657" s="194"/>
      <c r="B657" s="194"/>
      <c r="C657" s="194"/>
      <c r="D657" s="195"/>
      <c r="E657" s="195"/>
      <c r="F657" s="194"/>
      <c r="G657" s="194"/>
      <c r="H657" s="194"/>
      <c r="I657" s="196"/>
      <c r="J657" s="197"/>
      <c r="K657" s="87"/>
    </row>
    <row r="658" spans="1:11" x14ac:dyDescent="0.25">
      <c r="A658" s="194"/>
      <c r="B658" s="194"/>
      <c r="C658" s="194"/>
      <c r="D658" s="195"/>
      <c r="E658" s="195"/>
      <c r="F658" s="194"/>
      <c r="G658" s="194"/>
      <c r="H658" s="194"/>
      <c r="I658" s="196"/>
      <c r="J658" s="197"/>
      <c r="K658" s="87"/>
    </row>
    <row r="659" spans="1:11" x14ac:dyDescent="0.25">
      <c r="A659" s="194"/>
      <c r="B659" s="194"/>
      <c r="C659" s="194"/>
      <c r="D659" s="195"/>
      <c r="E659" s="195"/>
      <c r="F659" s="194"/>
      <c r="G659" s="194"/>
      <c r="H659" s="194"/>
      <c r="I659" s="196"/>
      <c r="J659" s="197"/>
      <c r="K659" s="87"/>
    </row>
    <row r="660" spans="1:11" x14ac:dyDescent="0.25">
      <c r="A660" s="194"/>
      <c r="B660" s="194"/>
      <c r="C660" s="194"/>
      <c r="D660" s="195"/>
      <c r="E660" s="195"/>
      <c r="F660" s="194"/>
      <c r="G660" s="194"/>
      <c r="H660" s="194"/>
      <c r="I660" s="196"/>
      <c r="J660" s="197"/>
      <c r="K660" s="87"/>
    </row>
    <row r="661" spans="1:11" x14ac:dyDescent="0.25">
      <c r="A661" s="194"/>
      <c r="B661" s="194"/>
      <c r="C661" s="194"/>
      <c r="D661" s="195"/>
      <c r="E661" s="195"/>
      <c r="F661" s="194"/>
      <c r="G661" s="194"/>
      <c r="H661" s="194"/>
      <c r="I661" s="196"/>
      <c r="J661" s="197"/>
      <c r="K661" s="87"/>
    </row>
    <row r="662" spans="1:11" x14ac:dyDescent="0.25">
      <c r="A662" s="194"/>
      <c r="B662" s="194"/>
      <c r="C662" s="194"/>
      <c r="D662" s="195"/>
      <c r="E662" s="195"/>
      <c r="F662" s="194"/>
      <c r="G662" s="194"/>
      <c r="H662" s="194"/>
      <c r="I662" s="196"/>
      <c r="J662" s="197"/>
      <c r="K662" s="87"/>
    </row>
    <row r="663" spans="1:11" x14ac:dyDescent="0.25">
      <c r="A663" s="194"/>
      <c r="B663" s="194"/>
      <c r="C663" s="194"/>
      <c r="D663" s="195"/>
      <c r="E663" s="195"/>
      <c r="F663" s="194"/>
      <c r="G663" s="194"/>
      <c r="H663" s="194"/>
      <c r="I663" s="196"/>
      <c r="J663" s="197"/>
      <c r="K663" s="87"/>
    </row>
    <row r="664" spans="1:11" x14ac:dyDescent="0.25">
      <c r="A664" s="194"/>
      <c r="B664" s="194"/>
      <c r="C664" s="194"/>
      <c r="D664" s="195"/>
      <c r="E664" s="195"/>
      <c r="F664" s="194"/>
      <c r="G664" s="194"/>
      <c r="H664" s="194"/>
      <c r="I664" s="196"/>
      <c r="J664" s="197"/>
      <c r="K664" s="87"/>
    </row>
    <row r="665" spans="1:11" x14ac:dyDescent="0.25">
      <c r="A665" s="194"/>
      <c r="B665" s="194"/>
      <c r="C665" s="194"/>
      <c r="D665" s="195"/>
      <c r="E665" s="195"/>
      <c r="F665" s="194"/>
      <c r="G665" s="194"/>
      <c r="H665" s="194"/>
      <c r="I665" s="196"/>
      <c r="J665" s="197"/>
      <c r="K665" s="87"/>
    </row>
    <row r="666" spans="1:11" x14ac:dyDescent="0.25">
      <c r="A666" s="194"/>
      <c r="B666" s="194"/>
      <c r="C666" s="194"/>
      <c r="D666" s="195"/>
      <c r="E666" s="195"/>
      <c r="F666" s="194"/>
      <c r="G666" s="194"/>
      <c r="H666" s="194"/>
      <c r="I666" s="196"/>
      <c r="J666" s="197"/>
      <c r="K666" s="87"/>
    </row>
    <row r="667" spans="1:11" x14ac:dyDescent="0.25">
      <c r="A667" s="194"/>
      <c r="B667" s="194"/>
      <c r="C667" s="194"/>
      <c r="D667" s="195"/>
      <c r="E667" s="195"/>
      <c r="F667" s="194"/>
      <c r="G667" s="194"/>
      <c r="H667" s="194"/>
      <c r="I667" s="196"/>
      <c r="J667" s="197"/>
      <c r="K667" s="87"/>
    </row>
    <row r="668" spans="1:11" x14ac:dyDescent="0.25">
      <c r="A668" s="194"/>
      <c r="B668" s="194"/>
      <c r="C668" s="194"/>
      <c r="D668" s="195"/>
      <c r="E668" s="195"/>
      <c r="F668" s="194"/>
      <c r="G668" s="194"/>
      <c r="H668" s="194"/>
      <c r="I668" s="196"/>
      <c r="J668" s="197"/>
      <c r="K668" s="87"/>
    </row>
    <row r="669" spans="1:11" x14ac:dyDescent="0.25">
      <c r="A669" s="194"/>
      <c r="B669" s="194"/>
      <c r="C669" s="194"/>
      <c r="D669" s="195"/>
      <c r="E669" s="195"/>
      <c r="F669" s="194"/>
      <c r="G669" s="194"/>
      <c r="H669" s="194"/>
      <c r="I669" s="196"/>
      <c r="J669" s="197"/>
      <c r="K669" s="87"/>
    </row>
    <row r="670" spans="1:11" x14ac:dyDescent="0.25">
      <c r="A670" s="194"/>
      <c r="B670" s="194"/>
      <c r="C670" s="194"/>
      <c r="D670" s="195"/>
      <c r="E670" s="195"/>
      <c r="F670" s="194"/>
      <c r="G670" s="194"/>
      <c r="H670" s="194"/>
      <c r="I670" s="196"/>
      <c r="J670" s="197"/>
      <c r="K670" s="87"/>
    </row>
    <row r="671" spans="1:11" x14ac:dyDescent="0.25">
      <c r="A671" s="194"/>
      <c r="B671" s="194"/>
      <c r="C671" s="194"/>
      <c r="D671" s="195"/>
      <c r="E671" s="195"/>
      <c r="F671" s="194"/>
      <c r="G671" s="194"/>
      <c r="H671" s="194"/>
      <c r="I671" s="196"/>
      <c r="J671" s="197"/>
      <c r="K671" s="87"/>
    </row>
    <row r="672" spans="1:11" x14ac:dyDescent="0.25">
      <c r="A672" s="194"/>
      <c r="B672" s="194"/>
      <c r="C672" s="194"/>
      <c r="D672" s="195"/>
      <c r="E672" s="195"/>
      <c r="F672" s="194"/>
      <c r="G672" s="194"/>
      <c r="H672" s="194"/>
      <c r="I672" s="196"/>
      <c r="J672" s="197"/>
      <c r="K672" s="87"/>
    </row>
    <row r="673" spans="1:11" x14ac:dyDescent="0.25">
      <c r="A673" s="194"/>
      <c r="B673" s="194"/>
      <c r="C673" s="194"/>
      <c r="D673" s="195"/>
      <c r="E673" s="195"/>
      <c r="F673" s="194"/>
      <c r="G673" s="194"/>
      <c r="H673" s="194"/>
      <c r="I673" s="196"/>
      <c r="J673" s="197"/>
      <c r="K673" s="87"/>
    </row>
    <row r="674" spans="1:11" x14ac:dyDescent="0.25">
      <c r="A674" s="194"/>
      <c r="B674" s="194"/>
      <c r="C674" s="194"/>
      <c r="D674" s="195"/>
      <c r="E674" s="195"/>
      <c r="F674" s="194"/>
      <c r="G674" s="194"/>
      <c r="H674" s="194"/>
      <c r="I674" s="196"/>
      <c r="J674" s="197"/>
      <c r="K674" s="87"/>
    </row>
    <row r="675" spans="1:11" x14ac:dyDescent="0.25">
      <c r="A675" s="194"/>
      <c r="B675" s="194"/>
      <c r="C675" s="194"/>
      <c r="D675" s="195"/>
      <c r="E675" s="195"/>
      <c r="F675" s="194"/>
      <c r="G675" s="194"/>
      <c r="H675" s="194"/>
      <c r="I675" s="196"/>
      <c r="J675" s="197"/>
      <c r="K675" s="87"/>
    </row>
    <row r="676" spans="1:11" x14ac:dyDescent="0.25">
      <c r="A676" s="194"/>
      <c r="B676" s="194"/>
      <c r="C676" s="194"/>
      <c r="D676" s="195"/>
      <c r="E676" s="195"/>
      <c r="F676" s="194"/>
      <c r="G676" s="194"/>
      <c r="H676" s="194"/>
      <c r="I676" s="196"/>
      <c r="J676" s="197"/>
      <c r="K676" s="87"/>
    </row>
    <row r="677" spans="1:11" x14ac:dyDescent="0.25">
      <c r="A677" s="194"/>
      <c r="B677" s="194"/>
      <c r="C677" s="194"/>
      <c r="D677" s="195"/>
      <c r="E677" s="195"/>
      <c r="F677" s="194"/>
      <c r="G677" s="194"/>
      <c r="H677" s="194"/>
      <c r="I677" s="196"/>
      <c r="J677" s="197"/>
      <c r="K677" s="87"/>
    </row>
    <row r="678" spans="1:11" x14ac:dyDescent="0.25">
      <c r="A678" s="194"/>
      <c r="B678" s="194"/>
      <c r="C678" s="194"/>
      <c r="D678" s="195"/>
      <c r="E678" s="195"/>
      <c r="F678" s="194"/>
      <c r="G678" s="194"/>
      <c r="H678" s="194"/>
      <c r="I678" s="196"/>
      <c r="J678" s="197"/>
      <c r="K678" s="87"/>
    </row>
    <row r="679" spans="1:11" x14ac:dyDescent="0.25">
      <c r="A679" s="194"/>
      <c r="B679" s="194"/>
      <c r="C679" s="194"/>
      <c r="D679" s="195"/>
      <c r="E679" s="195"/>
      <c r="F679" s="194"/>
      <c r="G679" s="194"/>
      <c r="H679" s="194"/>
      <c r="I679" s="196"/>
      <c r="J679" s="197"/>
      <c r="K679" s="87"/>
    </row>
    <row r="680" spans="1:11" x14ac:dyDescent="0.25">
      <c r="A680" s="194"/>
      <c r="B680" s="194"/>
      <c r="C680" s="194"/>
      <c r="D680" s="195"/>
      <c r="E680" s="195"/>
      <c r="F680" s="194"/>
      <c r="G680" s="194"/>
      <c r="H680" s="194"/>
      <c r="I680" s="196"/>
      <c r="J680" s="197"/>
      <c r="K680" s="87"/>
    </row>
    <row r="681" spans="1:11" x14ac:dyDescent="0.25">
      <c r="A681" s="194"/>
      <c r="B681" s="194"/>
      <c r="C681" s="194"/>
      <c r="D681" s="195"/>
      <c r="E681" s="195"/>
      <c r="F681" s="194"/>
      <c r="G681" s="194"/>
      <c r="H681" s="194"/>
      <c r="I681" s="196"/>
      <c r="J681" s="197"/>
      <c r="K681" s="87"/>
    </row>
    <row r="682" spans="1:11" x14ac:dyDescent="0.25">
      <c r="A682" s="194"/>
      <c r="B682" s="194"/>
      <c r="C682" s="194"/>
      <c r="D682" s="195"/>
      <c r="E682" s="195"/>
      <c r="F682" s="194"/>
      <c r="G682" s="194"/>
      <c r="H682" s="194"/>
      <c r="I682" s="196"/>
      <c r="J682" s="197"/>
      <c r="K682" s="87"/>
    </row>
    <row r="683" spans="1:11" x14ac:dyDescent="0.25">
      <c r="A683" s="194"/>
      <c r="B683" s="194"/>
      <c r="C683" s="194"/>
      <c r="D683" s="195"/>
      <c r="E683" s="195"/>
      <c r="F683" s="194"/>
      <c r="G683" s="194"/>
      <c r="H683" s="194"/>
      <c r="I683" s="196"/>
      <c r="J683" s="197"/>
      <c r="K683" s="87"/>
    </row>
    <row r="684" spans="1:11" x14ac:dyDescent="0.25">
      <c r="A684" s="194"/>
      <c r="B684" s="194"/>
      <c r="C684" s="194"/>
      <c r="D684" s="195"/>
      <c r="E684" s="195"/>
      <c r="F684" s="194"/>
      <c r="G684" s="194"/>
      <c r="H684" s="194"/>
      <c r="I684" s="196"/>
      <c r="J684" s="197"/>
      <c r="K684" s="87"/>
    </row>
    <row r="685" spans="1:11" x14ac:dyDescent="0.25">
      <c r="A685" s="194"/>
      <c r="B685" s="194"/>
      <c r="C685" s="194"/>
      <c r="D685" s="195"/>
      <c r="E685" s="195"/>
      <c r="F685" s="194"/>
      <c r="G685" s="194"/>
      <c r="H685" s="194"/>
      <c r="I685" s="196"/>
      <c r="J685" s="197"/>
      <c r="K685" s="87"/>
    </row>
    <row r="686" spans="1:11" x14ac:dyDescent="0.25">
      <c r="A686" s="194"/>
      <c r="B686" s="194"/>
      <c r="C686" s="194"/>
      <c r="D686" s="195"/>
      <c r="E686" s="195"/>
      <c r="F686" s="194"/>
      <c r="G686" s="194"/>
      <c r="H686" s="194"/>
      <c r="I686" s="196"/>
      <c r="J686" s="197"/>
      <c r="K686" s="87"/>
    </row>
    <row r="687" spans="1:11" x14ac:dyDescent="0.25">
      <c r="A687" s="194"/>
      <c r="B687" s="194"/>
      <c r="C687" s="194"/>
      <c r="D687" s="195"/>
      <c r="E687" s="195"/>
      <c r="F687" s="194"/>
      <c r="G687" s="194"/>
      <c r="H687" s="194"/>
      <c r="I687" s="196"/>
      <c r="J687" s="197"/>
      <c r="K687" s="87"/>
    </row>
    <row r="688" spans="1:11" x14ac:dyDescent="0.25">
      <c r="A688" s="194"/>
      <c r="B688" s="194"/>
      <c r="C688" s="194"/>
      <c r="D688" s="195"/>
      <c r="E688" s="195"/>
      <c r="F688" s="194"/>
      <c r="G688" s="194"/>
      <c r="H688" s="194"/>
      <c r="I688" s="196"/>
      <c r="J688" s="197"/>
      <c r="K688" s="87"/>
    </row>
    <row r="689" spans="1:11" x14ac:dyDescent="0.25">
      <c r="A689" s="194"/>
      <c r="B689" s="194"/>
      <c r="C689" s="194"/>
      <c r="D689" s="195"/>
      <c r="E689" s="195"/>
      <c r="F689" s="194"/>
      <c r="G689" s="194"/>
      <c r="H689" s="194"/>
      <c r="I689" s="196"/>
      <c r="J689" s="197"/>
      <c r="K689" s="87"/>
    </row>
    <row r="690" spans="1:11" x14ac:dyDescent="0.25">
      <c r="A690" s="194"/>
      <c r="B690" s="194"/>
      <c r="C690" s="194"/>
      <c r="D690" s="195"/>
      <c r="E690" s="195"/>
      <c r="F690" s="194"/>
      <c r="G690" s="194"/>
      <c r="H690" s="194"/>
      <c r="I690" s="196"/>
      <c r="J690" s="197"/>
      <c r="K690" s="87"/>
    </row>
    <row r="691" spans="1:11" x14ac:dyDescent="0.25">
      <c r="A691" s="194"/>
      <c r="B691" s="194"/>
      <c r="C691" s="194"/>
      <c r="D691" s="195"/>
      <c r="E691" s="195"/>
      <c r="F691" s="194"/>
      <c r="G691" s="194"/>
      <c r="H691" s="194"/>
      <c r="I691" s="196"/>
      <c r="J691" s="197"/>
      <c r="K691" s="87"/>
    </row>
    <row r="692" spans="1:11" x14ac:dyDescent="0.25">
      <c r="A692" s="194"/>
      <c r="B692" s="194"/>
      <c r="C692" s="194"/>
      <c r="D692" s="195"/>
      <c r="E692" s="195"/>
      <c r="F692" s="194"/>
      <c r="G692" s="194"/>
      <c r="H692" s="194"/>
      <c r="I692" s="196"/>
      <c r="J692" s="197"/>
      <c r="K692" s="87"/>
    </row>
    <row r="693" spans="1:11" x14ac:dyDescent="0.25">
      <c r="A693" s="194"/>
      <c r="B693" s="194"/>
      <c r="C693" s="194"/>
      <c r="D693" s="195"/>
      <c r="E693" s="195"/>
      <c r="F693" s="194"/>
      <c r="G693" s="194"/>
      <c r="H693" s="194"/>
      <c r="I693" s="196"/>
      <c r="J693" s="197"/>
      <c r="K693" s="87"/>
    </row>
    <row r="694" spans="1:11" x14ac:dyDescent="0.25">
      <c r="A694" s="194"/>
      <c r="B694" s="194"/>
      <c r="C694" s="194"/>
      <c r="D694" s="195"/>
      <c r="E694" s="195"/>
      <c r="F694" s="194"/>
      <c r="G694" s="194"/>
      <c r="H694" s="194"/>
      <c r="I694" s="196"/>
      <c r="J694" s="197"/>
      <c r="K694" s="87"/>
    </row>
    <row r="695" spans="1:11" x14ac:dyDescent="0.25">
      <c r="A695" s="194"/>
      <c r="B695" s="194"/>
      <c r="C695" s="194"/>
      <c r="D695" s="195"/>
      <c r="E695" s="195"/>
      <c r="F695" s="194"/>
      <c r="G695" s="194"/>
      <c r="H695" s="194"/>
      <c r="I695" s="196"/>
      <c r="J695" s="197"/>
      <c r="K695" s="87"/>
    </row>
    <row r="696" spans="1:11" x14ac:dyDescent="0.25">
      <c r="A696" s="194"/>
      <c r="B696" s="194"/>
      <c r="C696" s="194"/>
      <c r="D696" s="195"/>
      <c r="E696" s="195"/>
      <c r="F696" s="194"/>
      <c r="G696" s="194"/>
      <c r="H696" s="194"/>
      <c r="I696" s="196"/>
      <c r="J696" s="197"/>
      <c r="K696" s="87"/>
    </row>
    <row r="697" spans="1:11" x14ac:dyDescent="0.25">
      <c r="A697" s="194"/>
      <c r="B697" s="194"/>
      <c r="C697" s="194"/>
      <c r="D697" s="195"/>
      <c r="E697" s="195"/>
      <c r="F697" s="194"/>
      <c r="G697" s="194"/>
      <c r="H697" s="194"/>
      <c r="I697" s="196"/>
      <c r="J697" s="197"/>
      <c r="K697" s="87"/>
    </row>
    <row r="698" spans="1:11" x14ac:dyDescent="0.25">
      <c r="A698" s="194"/>
      <c r="B698" s="194"/>
      <c r="C698" s="194"/>
      <c r="D698" s="195"/>
      <c r="E698" s="195"/>
      <c r="F698" s="194"/>
      <c r="G698" s="194"/>
      <c r="H698" s="194"/>
      <c r="I698" s="196"/>
      <c r="J698" s="197"/>
      <c r="K698" s="87"/>
    </row>
    <row r="699" spans="1:11" x14ac:dyDescent="0.25">
      <c r="A699" s="194"/>
      <c r="B699" s="194"/>
      <c r="C699" s="194"/>
      <c r="D699" s="195"/>
      <c r="E699" s="195"/>
      <c r="F699" s="194"/>
      <c r="G699" s="194"/>
      <c r="H699" s="194"/>
      <c r="I699" s="196"/>
      <c r="J699" s="197"/>
      <c r="K699" s="87"/>
    </row>
    <row r="700" spans="1:11" x14ac:dyDescent="0.25">
      <c r="A700" s="194"/>
      <c r="B700" s="194"/>
      <c r="C700" s="194"/>
      <c r="D700" s="195"/>
      <c r="E700" s="195"/>
      <c r="F700" s="194"/>
      <c r="G700" s="194"/>
      <c r="H700" s="194"/>
      <c r="I700" s="196"/>
      <c r="J700" s="197"/>
      <c r="K700" s="87"/>
    </row>
    <row r="701" spans="1:11" x14ac:dyDescent="0.25">
      <c r="A701" s="194"/>
      <c r="B701" s="194"/>
      <c r="C701" s="194"/>
      <c r="D701" s="195"/>
      <c r="E701" s="195"/>
      <c r="F701" s="194"/>
      <c r="G701" s="194"/>
      <c r="H701" s="194"/>
      <c r="I701" s="196"/>
      <c r="J701" s="197"/>
      <c r="K701" s="87"/>
    </row>
    <row r="702" spans="1:11" x14ac:dyDescent="0.25">
      <c r="A702" s="194"/>
      <c r="B702" s="194"/>
      <c r="C702" s="194"/>
      <c r="D702" s="195"/>
      <c r="E702" s="195"/>
      <c r="F702" s="194"/>
      <c r="G702" s="194"/>
      <c r="H702" s="194"/>
      <c r="I702" s="196"/>
      <c r="J702" s="197"/>
      <c r="K702" s="87"/>
    </row>
    <row r="703" spans="1:11" x14ac:dyDescent="0.25">
      <c r="A703" s="194"/>
      <c r="B703" s="194"/>
      <c r="C703" s="194"/>
      <c r="D703" s="195"/>
      <c r="E703" s="195"/>
      <c r="F703" s="194"/>
      <c r="G703" s="194"/>
      <c r="H703" s="194"/>
      <c r="I703" s="196"/>
      <c r="J703" s="197"/>
      <c r="K703" s="87"/>
    </row>
    <row r="704" spans="1:11" x14ac:dyDescent="0.25">
      <c r="A704" s="194"/>
      <c r="B704" s="194"/>
      <c r="C704" s="194"/>
      <c r="D704" s="195"/>
      <c r="E704" s="195"/>
      <c r="F704" s="194"/>
      <c r="G704" s="194"/>
      <c r="H704" s="194"/>
      <c r="I704" s="196"/>
      <c r="J704" s="197"/>
      <c r="K704" s="87"/>
    </row>
    <row r="705" spans="1:11" x14ac:dyDescent="0.25">
      <c r="A705" s="194"/>
      <c r="B705" s="194"/>
      <c r="C705" s="194"/>
      <c r="D705" s="195"/>
      <c r="E705" s="195"/>
      <c r="F705" s="194"/>
      <c r="G705" s="194"/>
      <c r="H705" s="194"/>
      <c r="I705" s="196"/>
      <c r="J705" s="197"/>
      <c r="K705" s="87"/>
    </row>
    <row r="706" spans="1:11" x14ac:dyDescent="0.25">
      <c r="A706" s="194"/>
      <c r="B706" s="194"/>
      <c r="C706" s="194"/>
      <c r="D706" s="195"/>
      <c r="E706" s="195"/>
      <c r="F706" s="194"/>
      <c r="G706" s="194"/>
      <c r="H706" s="194"/>
      <c r="I706" s="196"/>
      <c r="J706" s="197"/>
      <c r="K706" s="87"/>
    </row>
    <row r="707" spans="1:11" x14ac:dyDescent="0.25">
      <c r="A707" s="194"/>
      <c r="B707" s="194"/>
      <c r="C707" s="194"/>
      <c r="D707" s="195"/>
      <c r="E707" s="195"/>
      <c r="F707" s="194"/>
      <c r="G707" s="194"/>
      <c r="H707" s="194"/>
      <c r="I707" s="196"/>
      <c r="J707" s="197"/>
      <c r="K707" s="87"/>
    </row>
    <row r="708" spans="1:11" x14ac:dyDescent="0.25">
      <c r="A708" s="194"/>
      <c r="B708" s="194"/>
      <c r="C708" s="194"/>
      <c r="D708" s="195"/>
      <c r="E708" s="195"/>
      <c r="F708" s="194"/>
      <c r="G708" s="194"/>
      <c r="H708" s="194"/>
      <c r="I708" s="196"/>
      <c r="J708" s="197"/>
      <c r="K708" s="87"/>
    </row>
    <row r="709" spans="1:11" x14ac:dyDescent="0.25">
      <c r="A709" s="194"/>
      <c r="B709" s="194"/>
      <c r="C709" s="194"/>
      <c r="D709" s="195"/>
      <c r="E709" s="195"/>
      <c r="F709" s="194"/>
      <c r="G709" s="194"/>
      <c r="H709" s="194"/>
      <c r="I709" s="196"/>
      <c r="J709" s="197"/>
      <c r="K709" s="87"/>
    </row>
    <row r="710" spans="1:11" x14ac:dyDescent="0.25">
      <c r="A710" s="194"/>
      <c r="B710" s="194"/>
      <c r="C710" s="194"/>
      <c r="D710" s="195"/>
      <c r="E710" s="195"/>
      <c r="F710" s="194"/>
      <c r="G710" s="194"/>
      <c r="H710" s="194"/>
      <c r="I710" s="196"/>
      <c r="J710" s="197"/>
      <c r="K710" s="87"/>
    </row>
    <row r="711" spans="1:11" x14ac:dyDescent="0.25">
      <c r="A711" s="194"/>
      <c r="B711" s="194"/>
      <c r="C711" s="194"/>
      <c r="D711" s="195"/>
      <c r="E711" s="195"/>
      <c r="F711" s="194"/>
      <c r="G711" s="194"/>
      <c r="H711" s="194"/>
      <c r="I711" s="196"/>
      <c r="J711" s="197"/>
      <c r="K711" s="87"/>
    </row>
    <row r="712" spans="1:11" x14ac:dyDescent="0.25">
      <c r="A712" s="194"/>
      <c r="B712" s="194"/>
      <c r="C712" s="194"/>
      <c r="D712" s="195"/>
      <c r="E712" s="195"/>
      <c r="F712" s="194"/>
      <c r="G712" s="194"/>
      <c r="H712" s="194"/>
      <c r="I712" s="196"/>
      <c r="J712" s="197"/>
      <c r="K712" s="87"/>
    </row>
    <row r="713" spans="1:11" x14ac:dyDescent="0.25">
      <c r="A713" s="194"/>
      <c r="B713" s="194"/>
      <c r="C713" s="194"/>
      <c r="D713" s="195"/>
      <c r="E713" s="195"/>
      <c r="F713" s="194"/>
      <c r="G713" s="194"/>
      <c r="H713" s="194"/>
      <c r="I713" s="196"/>
      <c r="J713" s="197"/>
      <c r="K713" s="87"/>
    </row>
    <row r="714" spans="1:11" x14ac:dyDescent="0.25">
      <c r="A714" s="194"/>
      <c r="B714" s="194"/>
      <c r="C714" s="194"/>
      <c r="D714" s="195"/>
      <c r="E714" s="195"/>
      <c r="F714" s="194"/>
      <c r="G714" s="194"/>
      <c r="H714" s="194"/>
      <c r="I714" s="196"/>
      <c r="J714" s="197"/>
      <c r="K714" s="87"/>
    </row>
    <row r="715" spans="1:11" x14ac:dyDescent="0.25">
      <c r="A715" s="194"/>
      <c r="B715" s="194"/>
      <c r="C715" s="194"/>
      <c r="D715" s="195"/>
      <c r="E715" s="195"/>
      <c r="F715" s="194"/>
      <c r="G715" s="194"/>
      <c r="H715" s="194"/>
      <c r="I715" s="196"/>
      <c r="J715" s="197"/>
      <c r="K715" s="87"/>
    </row>
    <row r="716" spans="1:11" x14ac:dyDescent="0.25">
      <c r="A716" s="194"/>
      <c r="B716" s="194"/>
      <c r="C716" s="194"/>
      <c r="D716" s="195"/>
      <c r="E716" s="195"/>
      <c r="F716" s="194"/>
      <c r="G716" s="194"/>
      <c r="H716" s="194"/>
      <c r="I716" s="196"/>
      <c r="J716" s="197"/>
      <c r="K716" s="87"/>
    </row>
    <row r="717" spans="1:11" x14ac:dyDescent="0.25">
      <c r="A717" s="194"/>
      <c r="B717" s="194"/>
      <c r="C717" s="194"/>
      <c r="D717" s="195"/>
      <c r="E717" s="195"/>
      <c r="F717" s="194"/>
      <c r="G717" s="194"/>
      <c r="H717" s="194"/>
      <c r="I717" s="196"/>
      <c r="J717" s="197"/>
      <c r="K717" s="87"/>
    </row>
    <row r="718" spans="1:11" x14ac:dyDescent="0.25">
      <c r="A718" s="194"/>
      <c r="B718" s="194"/>
      <c r="C718" s="194"/>
      <c r="D718" s="195"/>
      <c r="E718" s="195"/>
      <c r="F718" s="194"/>
      <c r="G718" s="194"/>
      <c r="H718" s="194"/>
      <c r="I718" s="196"/>
      <c r="J718" s="197"/>
      <c r="K718" s="87"/>
    </row>
    <row r="719" spans="1:11" x14ac:dyDescent="0.25">
      <c r="A719" s="194"/>
      <c r="B719" s="194"/>
      <c r="C719" s="194"/>
      <c r="D719" s="195"/>
      <c r="E719" s="195"/>
      <c r="F719" s="194"/>
      <c r="G719" s="194"/>
      <c r="H719" s="194"/>
      <c r="I719" s="196"/>
      <c r="J719" s="197"/>
      <c r="K719" s="87"/>
    </row>
    <row r="720" spans="1:11" x14ac:dyDescent="0.25">
      <c r="A720" s="194"/>
      <c r="B720" s="194"/>
      <c r="C720" s="194"/>
      <c r="D720" s="195"/>
      <c r="E720" s="195"/>
      <c r="F720" s="194"/>
      <c r="G720" s="194"/>
      <c r="H720" s="194"/>
      <c r="I720" s="196"/>
      <c r="J720" s="197"/>
      <c r="K720" s="87"/>
    </row>
    <row r="721" spans="1:11" x14ac:dyDescent="0.25">
      <c r="A721" s="194"/>
      <c r="B721" s="194"/>
      <c r="C721" s="194"/>
      <c r="D721" s="195"/>
      <c r="E721" s="195"/>
      <c r="F721" s="194"/>
      <c r="G721" s="194"/>
      <c r="H721" s="194"/>
      <c r="I721" s="196"/>
      <c r="J721" s="197"/>
      <c r="K721" s="87"/>
    </row>
    <row r="722" spans="1:11" x14ac:dyDescent="0.25">
      <c r="A722" s="194"/>
      <c r="B722" s="194"/>
      <c r="C722" s="194"/>
      <c r="D722" s="195"/>
      <c r="E722" s="195"/>
      <c r="F722" s="194"/>
      <c r="G722" s="194"/>
      <c r="H722" s="194"/>
      <c r="I722" s="196"/>
      <c r="J722" s="197"/>
      <c r="K722" s="87"/>
    </row>
    <row r="723" spans="1:11" x14ac:dyDescent="0.25">
      <c r="A723" s="194"/>
      <c r="B723" s="194"/>
      <c r="C723" s="194"/>
      <c r="D723" s="195"/>
      <c r="E723" s="195"/>
      <c r="F723" s="194"/>
      <c r="G723" s="194"/>
      <c r="H723" s="194"/>
      <c r="I723" s="196"/>
      <c r="J723" s="197"/>
      <c r="K723" s="87"/>
    </row>
    <row r="724" spans="1:11" x14ac:dyDescent="0.25">
      <c r="A724" s="194"/>
      <c r="B724" s="194"/>
      <c r="C724" s="194"/>
      <c r="D724" s="195"/>
      <c r="E724" s="195"/>
      <c r="F724" s="194"/>
      <c r="G724" s="194"/>
      <c r="H724" s="194"/>
      <c r="I724" s="196"/>
      <c r="J724" s="197"/>
      <c r="K724" s="87"/>
    </row>
    <row r="725" spans="1:11" x14ac:dyDescent="0.25">
      <c r="A725" s="194"/>
      <c r="B725" s="194"/>
      <c r="C725" s="194"/>
      <c r="D725" s="195"/>
      <c r="E725" s="195"/>
      <c r="F725" s="194"/>
      <c r="G725" s="194"/>
      <c r="H725" s="194"/>
      <c r="I725" s="196"/>
      <c r="J725" s="197"/>
      <c r="K725" s="87"/>
    </row>
    <row r="726" spans="1:11" x14ac:dyDescent="0.25">
      <c r="A726" s="194"/>
      <c r="B726" s="194"/>
      <c r="C726" s="194"/>
      <c r="D726" s="195"/>
      <c r="E726" s="195"/>
      <c r="F726" s="194"/>
      <c r="G726" s="194"/>
      <c r="H726" s="194"/>
      <c r="I726" s="196"/>
      <c r="J726" s="197"/>
      <c r="K726" s="87"/>
    </row>
    <row r="727" spans="1:11" x14ac:dyDescent="0.25">
      <c r="A727" s="194"/>
      <c r="B727" s="194"/>
      <c r="C727" s="194"/>
      <c r="D727" s="195"/>
      <c r="E727" s="195"/>
      <c r="F727" s="194"/>
      <c r="G727" s="194"/>
      <c r="H727" s="194"/>
      <c r="I727" s="196"/>
      <c r="J727" s="197"/>
      <c r="K727" s="87"/>
    </row>
    <row r="728" spans="1:11" x14ac:dyDescent="0.25">
      <c r="A728" s="194"/>
      <c r="B728" s="194"/>
      <c r="C728" s="194"/>
      <c r="D728" s="195"/>
      <c r="E728" s="195"/>
      <c r="F728" s="194"/>
      <c r="G728" s="194"/>
      <c r="H728" s="194"/>
      <c r="I728" s="196"/>
      <c r="J728" s="197"/>
      <c r="K728" s="87"/>
    </row>
    <row r="729" spans="1:11" x14ac:dyDescent="0.25">
      <c r="A729" s="194"/>
      <c r="B729" s="194"/>
      <c r="C729" s="194"/>
      <c r="D729" s="195"/>
      <c r="E729" s="195"/>
      <c r="F729" s="194"/>
      <c r="G729" s="194"/>
      <c r="H729" s="194"/>
      <c r="I729" s="196"/>
      <c r="J729" s="197"/>
      <c r="K729" s="87"/>
    </row>
    <row r="730" spans="1:11" x14ac:dyDescent="0.25">
      <c r="A730" s="194"/>
      <c r="B730" s="194"/>
      <c r="C730" s="194"/>
      <c r="D730" s="195"/>
      <c r="E730" s="195"/>
      <c r="F730" s="194"/>
      <c r="G730" s="194"/>
      <c r="H730" s="194"/>
      <c r="I730" s="196"/>
      <c r="J730" s="197"/>
      <c r="K730" s="87"/>
    </row>
    <row r="731" spans="1:11" x14ac:dyDescent="0.25">
      <c r="A731" s="194"/>
      <c r="B731" s="194"/>
      <c r="C731" s="194"/>
      <c r="D731" s="195"/>
      <c r="E731" s="195"/>
      <c r="F731" s="194"/>
      <c r="G731" s="194"/>
      <c r="H731" s="194"/>
      <c r="I731" s="196"/>
      <c r="J731" s="197"/>
      <c r="K731" s="87"/>
    </row>
    <row r="732" spans="1:11" x14ac:dyDescent="0.25">
      <c r="A732" s="194"/>
      <c r="B732" s="194"/>
      <c r="C732" s="194"/>
      <c r="D732" s="195"/>
      <c r="E732" s="195"/>
      <c r="F732" s="194"/>
      <c r="G732" s="194"/>
      <c r="H732" s="194"/>
      <c r="I732" s="196"/>
      <c r="J732" s="197"/>
      <c r="K732" s="87"/>
    </row>
    <row r="733" spans="1:11" x14ac:dyDescent="0.25">
      <c r="A733" s="194"/>
      <c r="B733" s="194"/>
      <c r="C733" s="194"/>
      <c r="D733" s="195"/>
      <c r="E733" s="195"/>
      <c r="F733" s="194"/>
      <c r="G733" s="194"/>
      <c r="H733" s="194"/>
      <c r="I733" s="196"/>
      <c r="J733" s="197"/>
      <c r="K733" s="87"/>
    </row>
    <row r="734" spans="1:11" x14ac:dyDescent="0.25">
      <c r="A734" s="194"/>
      <c r="B734" s="194"/>
      <c r="C734" s="194"/>
      <c r="D734" s="195"/>
      <c r="E734" s="195"/>
      <c r="F734" s="194"/>
      <c r="G734" s="194"/>
      <c r="H734" s="194"/>
      <c r="I734" s="196"/>
      <c r="J734" s="197"/>
      <c r="K734" s="87"/>
    </row>
    <row r="735" spans="1:11" x14ac:dyDescent="0.25">
      <c r="A735" s="194"/>
      <c r="B735" s="194"/>
      <c r="C735" s="194"/>
      <c r="D735" s="195"/>
      <c r="E735" s="195"/>
      <c r="F735" s="194"/>
      <c r="G735" s="194"/>
      <c r="H735" s="194"/>
      <c r="I735" s="196"/>
      <c r="J735" s="197"/>
      <c r="K735" s="87"/>
    </row>
    <row r="736" spans="1:11" x14ac:dyDescent="0.25">
      <c r="A736" s="194"/>
      <c r="B736" s="194"/>
      <c r="C736" s="194"/>
      <c r="D736" s="195"/>
      <c r="E736" s="195"/>
      <c r="F736" s="194"/>
      <c r="G736" s="194"/>
      <c r="H736" s="194"/>
      <c r="I736" s="196"/>
      <c r="J736" s="197"/>
      <c r="K736" s="87"/>
    </row>
    <row r="737" spans="1:11" x14ac:dyDescent="0.25">
      <c r="A737" s="194"/>
      <c r="B737" s="194"/>
      <c r="C737" s="194"/>
      <c r="D737" s="195"/>
      <c r="E737" s="195"/>
      <c r="F737" s="194"/>
      <c r="G737" s="194"/>
      <c r="H737" s="194"/>
      <c r="I737" s="196"/>
      <c r="J737" s="197"/>
      <c r="K737" s="87"/>
    </row>
    <row r="738" spans="1:11" x14ac:dyDescent="0.25">
      <c r="A738" s="194"/>
      <c r="B738" s="194"/>
      <c r="C738" s="194"/>
      <c r="D738" s="195"/>
      <c r="E738" s="195"/>
      <c r="F738" s="194"/>
      <c r="G738" s="194"/>
      <c r="H738" s="194"/>
      <c r="I738" s="196"/>
      <c r="J738" s="197"/>
      <c r="K738" s="87"/>
    </row>
    <row r="739" spans="1:11" x14ac:dyDescent="0.25">
      <c r="A739" s="194"/>
      <c r="B739" s="194"/>
      <c r="C739" s="194"/>
      <c r="D739" s="195"/>
      <c r="E739" s="195"/>
      <c r="F739" s="194"/>
      <c r="G739" s="194"/>
      <c r="H739" s="194"/>
      <c r="I739" s="196"/>
      <c r="J739" s="197"/>
      <c r="K739" s="87"/>
    </row>
    <row r="740" spans="1:11" x14ac:dyDescent="0.25">
      <c r="A740" s="194"/>
      <c r="B740" s="194"/>
      <c r="C740" s="194"/>
      <c r="D740" s="195"/>
      <c r="E740" s="195"/>
      <c r="F740" s="194"/>
      <c r="G740" s="194"/>
      <c r="H740" s="194"/>
      <c r="I740" s="196"/>
      <c r="J740" s="197"/>
      <c r="K740" s="87"/>
    </row>
    <row r="741" spans="1:11" x14ac:dyDescent="0.25">
      <c r="A741" s="194"/>
      <c r="B741" s="194"/>
      <c r="C741" s="194"/>
      <c r="D741" s="195"/>
      <c r="E741" s="195"/>
      <c r="F741" s="194"/>
      <c r="G741" s="194"/>
      <c r="H741" s="194"/>
      <c r="I741" s="196"/>
      <c r="J741" s="197"/>
      <c r="K741" s="87"/>
    </row>
    <row r="742" spans="1:11" x14ac:dyDescent="0.25">
      <c r="A742" s="194"/>
      <c r="B742" s="194"/>
      <c r="C742" s="194"/>
      <c r="D742" s="195"/>
      <c r="E742" s="195"/>
      <c r="F742" s="194"/>
      <c r="G742" s="194"/>
      <c r="H742" s="194"/>
      <c r="I742" s="196"/>
      <c r="J742" s="197"/>
      <c r="K742" s="87"/>
    </row>
    <row r="743" spans="1:11" x14ac:dyDescent="0.25">
      <c r="A743" s="194"/>
      <c r="B743" s="194"/>
      <c r="C743" s="194"/>
      <c r="D743" s="195"/>
      <c r="E743" s="195"/>
      <c r="F743" s="194"/>
      <c r="G743" s="194"/>
      <c r="H743" s="194"/>
      <c r="I743" s="196"/>
      <c r="J743" s="197"/>
      <c r="K743" s="87"/>
    </row>
    <row r="744" spans="1:11" x14ac:dyDescent="0.25">
      <c r="A744" s="194"/>
      <c r="B744" s="194"/>
      <c r="C744" s="194"/>
      <c r="D744" s="195"/>
      <c r="E744" s="195"/>
      <c r="F744" s="194"/>
      <c r="G744" s="194"/>
      <c r="H744" s="194"/>
      <c r="I744" s="196"/>
      <c r="J744" s="197"/>
      <c r="K744" s="87"/>
    </row>
    <row r="745" spans="1:11" x14ac:dyDescent="0.25">
      <c r="A745" s="194"/>
      <c r="B745" s="194"/>
      <c r="C745" s="194"/>
      <c r="D745" s="195"/>
      <c r="E745" s="195"/>
      <c r="F745" s="194"/>
      <c r="G745" s="194"/>
      <c r="H745" s="194"/>
      <c r="I745" s="196"/>
      <c r="J745" s="197"/>
      <c r="K745" s="87"/>
    </row>
    <row r="746" spans="1:11" x14ac:dyDescent="0.25">
      <c r="A746" s="194"/>
      <c r="B746" s="194"/>
      <c r="C746" s="194"/>
      <c r="D746" s="195"/>
      <c r="E746" s="195"/>
      <c r="F746" s="194"/>
      <c r="G746" s="194"/>
      <c r="H746" s="194"/>
      <c r="I746" s="196"/>
      <c r="J746" s="197"/>
      <c r="K746" s="87"/>
    </row>
    <row r="747" spans="1:11" x14ac:dyDescent="0.25">
      <c r="A747" s="194"/>
      <c r="B747" s="194"/>
      <c r="C747" s="194"/>
      <c r="D747" s="195"/>
      <c r="E747" s="195"/>
      <c r="F747" s="194"/>
      <c r="G747" s="194"/>
      <c r="H747" s="194"/>
      <c r="I747" s="196"/>
      <c r="J747" s="197"/>
      <c r="K747" s="87"/>
    </row>
    <row r="748" spans="1:11" x14ac:dyDescent="0.25">
      <c r="A748" s="194"/>
      <c r="B748" s="194"/>
      <c r="C748" s="194"/>
      <c r="D748" s="195"/>
      <c r="E748" s="195"/>
      <c r="F748" s="194"/>
      <c r="G748" s="194"/>
      <c r="H748" s="194"/>
      <c r="I748" s="196"/>
      <c r="J748" s="197"/>
      <c r="K748" s="87"/>
    </row>
    <row r="749" spans="1:11" x14ac:dyDescent="0.25">
      <c r="A749" s="194"/>
      <c r="B749" s="194"/>
      <c r="C749" s="194"/>
      <c r="D749" s="195"/>
      <c r="E749" s="195"/>
      <c r="F749" s="194"/>
      <c r="G749" s="194"/>
      <c r="H749" s="194"/>
      <c r="I749" s="196"/>
      <c r="J749" s="197"/>
      <c r="K749" s="87"/>
    </row>
    <row r="750" spans="1:11" x14ac:dyDescent="0.25">
      <c r="A750" s="194"/>
      <c r="B750" s="194"/>
      <c r="C750" s="194"/>
      <c r="D750" s="195"/>
      <c r="E750" s="195"/>
      <c r="F750" s="194"/>
      <c r="G750" s="194"/>
      <c r="H750" s="194"/>
      <c r="I750" s="196"/>
      <c r="J750" s="197"/>
      <c r="K750" s="87"/>
    </row>
    <row r="751" spans="1:11" x14ac:dyDescent="0.25">
      <c r="A751" s="194"/>
      <c r="B751" s="194"/>
      <c r="C751" s="194"/>
      <c r="D751" s="195"/>
      <c r="E751" s="195"/>
      <c r="F751" s="194"/>
      <c r="G751" s="194"/>
      <c r="H751" s="194"/>
      <c r="I751" s="196"/>
      <c r="J751" s="197"/>
      <c r="K751" s="87"/>
    </row>
    <row r="752" spans="1:11" x14ac:dyDescent="0.25">
      <c r="A752" s="194"/>
      <c r="B752" s="194"/>
      <c r="C752" s="194"/>
      <c r="D752" s="195"/>
      <c r="E752" s="195"/>
      <c r="F752" s="194"/>
      <c r="G752" s="194"/>
      <c r="H752" s="194"/>
      <c r="I752" s="196"/>
      <c r="J752" s="197"/>
      <c r="K752" s="87"/>
    </row>
    <row r="753" spans="1:11" x14ac:dyDescent="0.25">
      <c r="A753" s="194"/>
      <c r="B753" s="194"/>
      <c r="C753" s="194"/>
      <c r="D753" s="195"/>
      <c r="E753" s="195"/>
      <c r="F753" s="194"/>
      <c r="G753" s="194"/>
      <c r="H753" s="194"/>
      <c r="I753" s="196"/>
      <c r="J753" s="197"/>
      <c r="K753" s="87"/>
    </row>
    <row r="754" spans="1:11" x14ac:dyDescent="0.25">
      <c r="A754" s="194"/>
      <c r="B754" s="194"/>
      <c r="C754" s="194"/>
      <c r="D754" s="195"/>
      <c r="E754" s="195"/>
      <c r="F754" s="194"/>
      <c r="G754" s="194"/>
      <c r="H754" s="194"/>
      <c r="I754" s="196"/>
      <c r="J754" s="197"/>
      <c r="K754" s="87"/>
    </row>
    <row r="755" spans="1:11" x14ac:dyDescent="0.25">
      <c r="A755" s="194"/>
      <c r="B755" s="194"/>
      <c r="C755" s="194"/>
      <c r="D755" s="195"/>
      <c r="E755" s="195"/>
      <c r="F755" s="194"/>
      <c r="G755" s="194"/>
      <c r="H755" s="194"/>
      <c r="I755" s="196"/>
      <c r="J755" s="197"/>
      <c r="K755" s="87"/>
    </row>
    <row r="756" spans="1:11" x14ac:dyDescent="0.25">
      <c r="A756" s="194"/>
      <c r="B756" s="194"/>
      <c r="C756" s="194"/>
      <c r="D756" s="195"/>
      <c r="E756" s="195"/>
      <c r="F756" s="194"/>
      <c r="G756" s="194"/>
      <c r="H756" s="194"/>
      <c r="I756" s="196"/>
      <c r="J756" s="197"/>
      <c r="K756" s="87"/>
    </row>
    <row r="757" spans="1:11" x14ac:dyDescent="0.25">
      <c r="A757" s="194"/>
      <c r="B757" s="194"/>
      <c r="C757" s="194"/>
      <c r="D757" s="195"/>
      <c r="E757" s="195"/>
      <c r="F757" s="194"/>
      <c r="G757" s="194"/>
      <c r="H757" s="194"/>
      <c r="I757" s="196"/>
      <c r="J757" s="197"/>
      <c r="K757" s="87"/>
    </row>
    <row r="758" spans="1:11" x14ac:dyDescent="0.25">
      <c r="A758" s="194"/>
      <c r="B758" s="194"/>
      <c r="C758" s="194"/>
      <c r="D758" s="195"/>
      <c r="E758" s="195"/>
      <c r="F758" s="194"/>
      <c r="G758" s="194"/>
      <c r="H758" s="194"/>
      <c r="I758" s="196"/>
      <c r="J758" s="197"/>
      <c r="K758" s="87"/>
    </row>
    <row r="759" spans="1:11" x14ac:dyDescent="0.25">
      <c r="A759" s="194"/>
      <c r="B759" s="194"/>
      <c r="C759" s="194"/>
      <c r="D759" s="195"/>
      <c r="E759" s="195"/>
      <c r="F759" s="194"/>
      <c r="G759" s="194"/>
      <c r="H759" s="194"/>
      <c r="I759" s="196"/>
      <c r="J759" s="197"/>
      <c r="K759" s="87"/>
    </row>
    <row r="760" spans="1:11" x14ac:dyDescent="0.25">
      <c r="A760" s="194"/>
      <c r="B760" s="194"/>
      <c r="C760" s="194"/>
      <c r="D760" s="195"/>
      <c r="E760" s="195"/>
      <c r="F760" s="194"/>
      <c r="G760" s="194"/>
      <c r="H760" s="194"/>
      <c r="I760" s="196"/>
      <c r="J760" s="197"/>
      <c r="K760" s="87"/>
    </row>
    <row r="761" spans="1:11" x14ac:dyDescent="0.25">
      <c r="A761" s="194"/>
      <c r="B761" s="194"/>
      <c r="C761" s="194"/>
      <c r="D761" s="195"/>
      <c r="E761" s="195"/>
      <c r="F761" s="194"/>
      <c r="G761" s="194"/>
      <c r="H761" s="194"/>
      <c r="I761" s="196"/>
      <c r="J761" s="197"/>
      <c r="K761" s="87"/>
    </row>
    <row r="762" spans="1:11" x14ac:dyDescent="0.25">
      <c r="A762" s="194"/>
      <c r="B762" s="194"/>
      <c r="C762" s="194"/>
      <c r="D762" s="195"/>
      <c r="E762" s="195"/>
      <c r="F762" s="194"/>
      <c r="G762" s="194"/>
      <c r="H762" s="194"/>
      <c r="I762" s="196"/>
      <c r="J762" s="197"/>
      <c r="K762" s="87"/>
    </row>
    <row r="763" spans="1:11" x14ac:dyDescent="0.25">
      <c r="A763" s="194"/>
      <c r="B763" s="194"/>
      <c r="C763" s="194"/>
      <c r="D763" s="195"/>
      <c r="E763" s="195"/>
      <c r="F763" s="194"/>
      <c r="G763" s="194"/>
      <c r="H763" s="194"/>
      <c r="I763" s="196"/>
      <c r="J763" s="197"/>
      <c r="K763" s="87"/>
    </row>
    <row r="764" spans="1:11" x14ac:dyDescent="0.25">
      <c r="A764" s="194"/>
      <c r="B764" s="194"/>
      <c r="C764" s="194"/>
      <c r="D764" s="195"/>
      <c r="E764" s="195"/>
      <c r="F764" s="194"/>
      <c r="G764" s="194"/>
      <c r="H764" s="194"/>
      <c r="I764" s="196"/>
      <c r="J764" s="197"/>
      <c r="K764" s="87"/>
    </row>
    <row r="765" spans="1:11" x14ac:dyDescent="0.25">
      <c r="A765" s="194"/>
      <c r="B765" s="194"/>
      <c r="C765" s="194"/>
      <c r="D765" s="195"/>
      <c r="E765" s="195"/>
      <c r="F765" s="194"/>
      <c r="G765" s="194"/>
      <c r="H765" s="194"/>
      <c r="I765" s="196"/>
      <c r="J765" s="197"/>
      <c r="K765" s="87"/>
    </row>
    <row r="766" spans="1:11" x14ac:dyDescent="0.25">
      <c r="A766" s="194"/>
      <c r="B766" s="194"/>
      <c r="C766" s="194"/>
      <c r="D766" s="195"/>
      <c r="E766" s="195"/>
      <c r="F766" s="194"/>
      <c r="G766" s="194"/>
      <c r="H766" s="194"/>
      <c r="I766" s="196"/>
      <c r="J766" s="197"/>
      <c r="K766" s="87"/>
    </row>
    <row r="767" spans="1:11" x14ac:dyDescent="0.25">
      <c r="A767" s="194"/>
      <c r="B767" s="194"/>
      <c r="C767" s="194"/>
      <c r="D767" s="195"/>
      <c r="E767" s="195"/>
      <c r="F767" s="194"/>
      <c r="G767" s="194"/>
      <c r="H767" s="194"/>
      <c r="I767" s="196"/>
      <c r="J767" s="197"/>
      <c r="K767" s="87"/>
    </row>
    <row r="768" spans="1:11" x14ac:dyDescent="0.25">
      <c r="A768" s="194"/>
      <c r="B768" s="194"/>
      <c r="C768" s="194"/>
      <c r="D768" s="195"/>
      <c r="E768" s="195"/>
      <c r="F768" s="194"/>
      <c r="G768" s="194"/>
      <c r="H768" s="194"/>
      <c r="I768" s="196"/>
      <c r="J768" s="197"/>
      <c r="K768" s="87"/>
    </row>
    <row r="769" spans="1:11" x14ac:dyDescent="0.25">
      <c r="A769" s="194"/>
      <c r="B769" s="194"/>
      <c r="C769" s="194"/>
      <c r="D769" s="195"/>
      <c r="E769" s="195"/>
      <c r="F769" s="194"/>
      <c r="G769" s="194"/>
      <c r="H769" s="194"/>
      <c r="I769" s="196"/>
      <c r="J769" s="197"/>
      <c r="K769" s="87"/>
    </row>
    <row r="770" spans="1:11" x14ac:dyDescent="0.25">
      <c r="A770" s="194"/>
      <c r="B770" s="194"/>
      <c r="C770" s="194"/>
      <c r="D770" s="195"/>
      <c r="E770" s="195"/>
      <c r="F770" s="194"/>
      <c r="G770" s="194"/>
      <c r="H770" s="194"/>
      <c r="I770" s="196"/>
      <c r="J770" s="197"/>
      <c r="K770" s="87"/>
    </row>
    <row r="771" spans="1:11" x14ac:dyDescent="0.25">
      <c r="A771" s="194"/>
      <c r="B771" s="194"/>
      <c r="C771" s="194"/>
      <c r="D771" s="195"/>
      <c r="E771" s="195"/>
      <c r="F771" s="194"/>
      <c r="G771" s="194"/>
      <c r="H771" s="194"/>
      <c r="I771" s="196"/>
      <c r="J771" s="197"/>
      <c r="K771" s="87"/>
    </row>
    <row r="772" spans="1:11" x14ac:dyDescent="0.25">
      <c r="A772" s="194"/>
      <c r="B772" s="194"/>
      <c r="C772" s="194"/>
      <c r="D772" s="195"/>
      <c r="E772" s="195"/>
      <c r="F772" s="194"/>
      <c r="G772" s="194"/>
      <c r="H772" s="194"/>
      <c r="I772" s="196"/>
      <c r="J772" s="197"/>
      <c r="K772" s="87"/>
    </row>
    <row r="773" spans="1:11" x14ac:dyDescent="0.25">
      <c r="A773" s="194"/>
      <c r="B773" s="194"/>
      <c r="C773" s="194"/>
      <c r="D773" s="195"/>
      <c r="E773" s="195"/>
      <c r="F773" s="194"/>
      <c r="G773" s="194"/>
      <c r="H773" s="194"/>
      <c r="I773" s="196"/>
      <c r="J773" s="197"/>
      <c r="K773" s="87"/>
    </row>
    <row r="774" spans="1:11" x14ac:dyDescent="0.25">
      <c r="A774" s="194"/>
      <c r="B774" s="194"/>
      <c r="C774" s="194"/>
      <c r="D774" s="195"/>
      <c r="E774" s="195"/>
      <c r="F774" s="194"/>
      <c r="G774" s="194"/>
      <c r="H774" s="194"/>
      <c r="I774" s="196"/>
      <c r="J774" s="197"/>
      <c r="K774" s="87"/>
    </row>
    <row r="775" spans="1:11" x14ac:dyDescent="0.25">
      <c r="A775" s="194"/>
      <c r="B775" s="194"/>
      <c r="C775" s="194"/>
      <c r="D775" s="195"/>
      <c r="E775" s="195"/>
      <c r="F775" s="194"/>
      <c r="G775" s="194"/>
      <c r="H775" s="194"/>
      <c r="I775" s="196"/>
      <c r="J775" s="197"/>
      <c r="K775" s="87"/>
    </row>
    <row r="776" spans="1:11" x14ac:dyDescent="0.25">
      <c r="A776" s="194"/>
      <c r="B776" s="194"/>
      <c r="C776" s="194"/>
      <c r="D776" s="195"/>
      <c r="E776" s="195"/>
      <c r="F776" s="194"/>
      <c r="G776" s="194"/>
      <c r="H776" s="194"/>
      <c r="I776" s="196"/>
      <c r="J776" s="197"/>
      <c r="K776" s="87"/>
    </row>
    <row r="777" spans="1:11" x14ac:dyDescent="0.25">
      <c r="A777" s="194"/>
      <c r="B777" s="194"/>
      <c r="C777" s="194"/>
      <c r="D777" s="195"/>
      <c r="E777" s="195"/>
      <c r="F777" s="194"/>
      <c r="G777" s="194"/>
      <c r="H777" s="194"/>
      <c r="I777" s="196"/>
      <c r="J777" s="197"/>
      <c r="K777" s="87"/>
    </row>
    <row r="778" spans="1:11" x14ac:dyDescent="0.25">
      <c r="A778" s="194"/>
      <c r="B778" s="194"/>
      <c r="C778" s="194"/>
      <c r="D778" s="195"/>
      <c r="E778" s="195"/>
      <c r="F778" s="194"/>
      <c r="G778" s="194"/>
      <c r="H778" s="194"/>
      <c r="I778" s="196"/>
      <c r="J778" s="197"/>
      <c r="K778" s="87"/>
    </row>
    <row r="779" spans="1:11" x14ac:dyDescent="0.25">
      <c r="A779" s="194"/>
      <c r="B779" s="194"/>
      <c r="C779" s="194"/>
      <c r="D779" s="195"/>
      <c r="E779" s="195"/>
      <c r="F779" s="194"/>
      <c r="G779" s="194"/>
      <c r="H779" s="194"/>
      <c r="I779" s="196"/>
      <c r="J779" s="197"/>
      <c r="K779" s="87"/>
    </row>
    <row r="780" spans="1:11" x14ac:dyDescent="0.25">
      <c r="A780" s="194"/>
      <c r="B780" s="194"/>
      <c r="C780" s="194"/>
      <c r="D780" s="195"/>
      <c r="E780" s="195"/>
      <c r="F780" s="194"/>
      <c r="G780" s="194"/>
      <c r="H780" s="194"/>
      <c r="I780" s="196"/>
      <c r="J780" s="197"/>
      <c r="K780" s="87"/>
    </row>
    <row r="781" spans="1:11" x14ac:dyDescent="0.25">
      <c r="A781" s="194"/>
      <c r="B781" s="194"/>
      <c r="C781" s="194"/>
      <c r="D781" s="195"/>
      <c r="E781" s="195"/>
      <c r="F781" s="194"/>
      <c r="G781" s="194"/>
      <c r="H781" s="194"/>
      <c r="I781" s="196"/>
      <c r="J781" s="197"/>
      <c r="K781" s="87"/>
    </row>
    <row r="782" spans="1:11" x14ac:dyDescent="0.25">
      <c r="A782" s="194"/>
      <c r="B782" s="194"/>
      <c r="C782" s="194"/>
      <c r="D782" s="195"/>
      <c r="E782" s="195"/>
      <c r="F782" s="194"/>
      <c r="G782" s="194"/>
      <c r="H782" s="194"/>
      <c r="I782" s="196"/>
      <c r="J782" s="197"/>
      <c r="K782" s="87"/>
    </row>
    <row r="783" spans="1:11" x14ac:dyDescent="0.25">
      <c r="A783" s="194"/>
      <c r="B783" s="194"/>
      <c r="C783" s="194"/>
      <c r="D783" s="195"/>
      <c r="E783" s="195"/>
      <c r="F783" s="194"/>
      <c r="G783" s="194"/>
      <c r="H783" s="194"/>
      <c r="I783" s="196"/>
      <c r="J783" s="197"/>
      <c r="K783" s="87"/>
    </row>
    <row r="784" spans="1:11" x14ac:dyDescent="0.25">
      <c r="A784" s="194"/>
      <c r="B784" s="194"/>
      <c r="C784" s="194"/>
      <c r="D784" s="195"/>
      <c r="E784" s="195"/>
      <c r="F784" s="194"/>
      <c r="G784" s="194"/>
      <c r="H784" s="194"/>
      <c r="I784" s="196"/>
      <c r="J784" s="197"/>
      <c r="K784" s="87"/>
    </row>
    <row r="785" spans="1:11" x14ac:dyDescent="0.25">
      <c r="A785" s="194"/>
      <c r="B785" s="194"/>
      <c r="C785" s="194"/>
      <c r="D785" s="195"/>
      <c r="E785" s="195"/>
      <c r="F785" s="194"/>
      <c r="G785" s="194"/>
      <c r="H785" s="194"/>
      <c r="I785" s="196"/>
      <c r="J785" s="197"/>
      <c r="K785" s="87"/>
    </row>
    <row r="786" spans="1:11" x14ac:dyDescent="0.25">
      <c r="A786" s="194"/>
      <c r="B786" s="194"/>
      <c r="C786" s="194"/>
      <c r="D786" s="195"/>
      <c r="E786" s="195"/>
      <c r="F786" s="194"/>
      <c r="G786" s="194"/>
      <c r="H786" s="194"/>
      <c r="I786" s="196"/>
      <c r="J786" s="197"/>
      <c r="K786" s="87"/>
    </row>
    <row r="787" spans="1:11" x14ac:dyDescent="0.25">
      <c r="A787" s="194"/>
      <c r="B787" s="194"/>
      <c r="C787" s="194"/>
      <c r="D787" s="195"/>
      <c r="E787" s="195"/>
      <c r="F787" s="194"/>
      <c r="G787" s="194"/>
      <c r="H787" s="194"/>
      <c r="I787" s="196"/>
      <c r="J787" s="197"/>
      <c r="K787" s="87"/>
    </row>
    <row r="788" spans="1:11" x14ac:dyDescent="0.25">
      <c r="A788" s="194"/>
      <c r="B788" s="194"/>
      <c r="C788" s="194"/>
      <c r="D788" s="195"/>
      <c r="E788" s="195"/>
      <c r="F788" s="194"/>
      <c r="G788" s="194"/>
      <c r="H788" s="194"/>
      <c r="I788" s="196"/>
      <c r="J788" s="197"/>
      <c r="K788" s="87"/>
    </row>
    <row r="789" spans="1:11" x14ac:dyDescent="0.25">
      <c r="A789" s="194"/>
      <c r="B789" s="194"/>
      <c r="C789" s="194"/>
      <c r="D789" s="195"/>
      <c r="E789" s="195"/>
      <c r="F789" s="194"/>
      <c r="G789" s="194"/>
      <c r="H789" s="194"/>
      <c r="I789" s="196"/>
      <c r="J789" s="197"/>
      <c r="K789" s="87"/>
    </row>
    <row r="790" spans="1:11" x14ac:dyDescent="0.25">
      <c r="A790" s="194"/>
      <c r="B790" s="194"/>
      <c r="C790" s="194"/>
      <c r="D790" s="195"/>
      <c r="E790" s="195"/>
      <c r="F790" s="194"/>
      <c r="G790" s="194"/>
      <c r="H790" s="194"/>
      <c r="I790" s="196"/>
      <c r="J790" s="197"/>
      <c r="K790" s="87"/>
    </row>
    <row r="791" spans="1:11" x14ac:dyDescent="0.25">
      <c r="A791" s="194"/>
      <c r="B791" s="194"/>
      <c r="C791" s="194"/>
      <c r="D791" s="195"/>
      <c r="E791" s="195"/>
      <c r="F791" s="194"/>
      <c r="G791" s="194"/>
      <c r="H791" s="194"/>
      <c r="I791" s="196"/>
      <c r="J791" s="197"/>
      <c r="K791" s="87"/>
    </row>
    <row r="792" spans="1:11" x14ac:dyDescent="0.25">
      <c r="A792" s="194"/>
      <c r="B792" s="194"/>
      <c r="C792" s="194"/>
      <c r="D792" s="195"/>
      <c r="E792" s="195"/>
      <c r="F792" s="194"/>
      <c r="G792" s="194"/>
      <c r="H792" s="194"/>
      <c r="I792" s="196"/>
      <c r="J792" s="197"/>
      <c r="K792" s="87"/>
    </row>
    <row r="793" spans="1:11" x14ac:dyDescent="0.25">
      <c r="A793" s="194"/>
      <c r="B793" s="194"/>
      <c r="C793" s="194"/>
      <c r="D793" s="195"/>
      <c r="E793" s="195"/>
      <c r="F793" s="194"/>
      <c r="G793" s="194"/>
      <c r="H793" s="194"/>
      <c r="I793" s="196"/>
      <c r="J793" s="197"/>
      <c r="K793" s="87"/>
    </row>
    <row r="794" spans="1:11" x14ac:dyDescent="0.25">
      <c r="A794" s="194"/>
      <c r="B794" s="194"/>
      <c r="C794" s="194"/>
      <c r="D794" s="195"/>
      <c r="E794" s="195"/>
      <c r="F794" s="194"/>
      <c r="G794" s="194"/>
      <c r="H794" s="194"/>
      <c r="I794" s="196"/>
      <c r="J794" s="197"/>
      <c r="K794" s="87"/>
    </row>
    <row r="795" spans="1:11" x14ac:dyDescent="0.25">
      <c r="A795" s="194"/>
      <c r="B795" s="194"/>
      <c r="C795" s="194"/>
      <c r="D795" s="195"/>
      <c r="E795" s="195"/>
      <c r="F795" s="194"/>
      <c r="G795" s="194"/>
      <c r="H795" s="194"/>
      <c r="I795" s="196"/>
      <c r="J795" s="197"/>
      <c r="K795" s="87"/>
    </row>
    <row r="796" spans="1:11" x14ac:dyDescent="0.25">
      <c r="A796" s="194"/>
      <c r="B796" s="194"/>
      <c r="C796" s="194"/>
      <c r="D796" s="195"/>
      <c r="E796" s="195"/>
      <c r="F796" s="194"/>
      <c r="G796" s="194"/>
      <c r="H796" s="194"/>
      <c r="I796" s="196"/>
      <c r="J796" s="197"/>
      <c r="K796" s="87"/>
    </row>
    <row r="797" spans="1:11" x14ac:dyDescent="0.25">
      <c r="A797" s="194"/>
      <c r="B797" s="194"/>
      <c r="C797" s="194"/>
      <c r="D797" s="195"/>
      <c r="E797" s="195"/>
      <c r="F797" s="194"/>
      <c r="G797" s="194"/>
      <c r="H797" s="194"/>
      <c r="I797" s="196"/>
      <c r="J797" s="197"/>
      <c r="K797" s="87"/>
    </row>
    <row r="798" spans="1:11" x14ac:dyDescent="0.25">
      <c r="A798" s="194"/>
      <c r="B798" s="194"/>
      <c r="C798" s="194"/>
      <c r="D798" s="195"/>
      <c r="E798" s="195"/>
      <c r="F798" s="194"/>
      <c r="G798" s="194"/>
      <c r="H798" s="194"/>
      <c r="I798" s="196"/>
      <c r="J798" s="197"/>
      <c r="K798" s="87"/>
    </row>
    <row r="799" spans="1:11" x14ac:dyDescent="0.25">
      <c r="A799" s="194"/>
      <c r="B799" s="194"/>
      <c r="C799" s="194"/>
      <c r="D799" s="195"/>
      <c r="E799" s="195"/>
      <c r="F799" s="194"/>
      <c r="G799" s="194"/>
      <c r="H799" s="194"/>
      <c r="I799" s="196"/>
      <c r="J799" s="197"/>
      <c r="K799" s="87"/>
    </row>
    <row r="800" spans="1:11" x14ac:dyDescent="0.25">
      <c r="A800" s="194"/>
      <c r="B800" s="194"/>
      <c r="C800" s="194"/>
      <c r="D800" s="195"/>
      <c r="E800" s="195"/>
      <c r="F800" s="194"/>
      <c r="G800" s="194"/>
      <c r="H800" s="194"/>
      <c r="I800" s="196"/>
      <c r="J800" s="197"/>
      <c r="K800" s="87"/>
    </row>
    <row r="801" spans="1:11" x14ac:dyDescent="0.25">
      <c r="A801" s="194"/>
      <c r="B801" s="194"/>
      <c r="C801" s="194"/>
      <c r="D801" s="195"/>
      <c r="E801" s="195"/>
      <c r="F801" s="194"/>
      <c r="G801" s="194"/>
      <c r="H801" s="194"/>
      <c r="I801" s="196"/>
      <c r="J801" s="197"/>
      <c r="K801" s="87"/>
    </row>
    <row r="802" spans="1:11" x14ac:dyDescent="0.25">
      <c r="A802" s="194"/>
      <c r="B802" s="194"/>
      <c r="C802" s="194"/>
      <c r="D802" s="195"/>
      <c r="E802" s="195"/>
      <c r="F802" s="194"/>
      <c r="G802" s="194"/>
      <c r="H802" s="194"/>
      <c r="I802" s="196"/>
      <c r="J802" s="197"/>
      <c r="K802" s="87"/>
    </row>
    <row r="803" spans="1:11" x14ac:dyDescent="0.25">
      <c r="A803" s="194"/>
      <c r="B803" s="194"/>
      <c r="C803" s="194"/>
      <c r="D803" s="195"/>
      <c r="E803" s="195"/>
      <c r="F803" s="194"/>
      <c r="G803" s="194"/>
      <c r="H803" s="194"/>
      <c r="I803" s="196"/>
      <c r="J803" s="197"/>
      <c r="K803" s="87"/>
    </row>
    <row r="804" spans="1:11" x14ac:dyDescent="0.25">
      <c r="A804" s="194"/>
      <c r="B804" s="194"/>
      <c r="C804" s="194"/>
      <c r="D804" s="195"/>
      <c r="E804" s="195"/>
      <c r="F804" s="194"/>
      <c r="G804" s="194"/>
      <c r="H804" s="194"/>
      <c r="I804" s="196"/>
      <c r="J804" s="197"/>
      <c r="K804" s="87"/>
    </row>
    <row r="805" spans="1:11" x14ac:dyDescent="0.25">
      <c r="A805" s="194"/>
      <c r="B805" s="194"/>
      <c r="C805" s="194"/>
      <c r="D805" s="195"/>
      <c r="E805" s="195"/>
      <c r="F805" s="194"/>
      <c r="G805" s="194"/>
      <c r="H805" s="194"/>
      <c r="I805" s="196"/>
      <c r="J805" s="197"/>
      <c r="K805" s="87"/>
    </row>
    <row r="806" spans="1:11" x14ac:dyDescent="0.25">
      <c r="A806" s="194"/>
      <c r="B806" s="194"/>
      <c r="C806" s="194"/>
      <c r="D806" s="195"/>
      <c r="E806" s="195"/>
      <c r="F806" s="194"/>
      <c r="G806" s="194"/>
      <c r="H806" s="194"/>
      <c r="I806" s="196"/>
      <c r="J806" s="197"/>
      <c r="K806" s="87"/>
    </row>
    <row r="807" spans="1:11" x14ac:dyDescent="0.25">
      <c r="A807" s="194"/>
      <c r="B807" s="194"/>
      <c r="C807" s="194"/>
      <c r="D807" s="195"/>
      <c r="E807" s="195"/>
      <c r="F807" s="194"/>
      <c r="G807" s="194"/>
      <c r="H807" s="194"/>
      <c r="I807" s="196"/>
      <c r="J807" s="197"/>
      <c r="K807" s="87"/>
    </row>
    <row r="808" spans="1:11" x14ac:dyDescent="0.25">
      <c r="A808" s="194"/>
      <c r="B808" s="194"/>
      <c r="C808" s="194"/>
      <c r="D808" s="195"/>
      <c r="E808" s="195"/>
      <c r="F808" s="194"/>
      <c r="G808" s="194"/>
      <c r="H808" s="194"/>
      <c r="I808" s="196"/>
      <c r="J808" s="197"/>
      <c r="K808" s="87"/>
    </row>
    <row r="809" spans="1:11" x14ac:dyDescent="0.25">
      <c r="A809" s="194"/>
      <c r="B809" s="194"/>
      <c r="C809" s="194"/>
      <c r="D809" s="195"/>
      <c r="E809" s="195"/>
      <c r="F809" s="194"/>
      <c r="G809" s="194"/>
      <c r="H809" s="194"/>
      <c r="I809" s="196"/>
      <c r="J809" s="197"/>
      <c r="K809" s="87"/>
    </row>
    <row r="810" spans="1:11" x14ac:dyDescent="0.25">
      <c r="A810" s="194"/>
      <c r="B810" s="194"/>
      <c r="C810" s="194"/>
      <c r="D810" s="195"/>
      <c r="E810" s="195"/>
      <c r="F810" s="194"/>
      <c r="G810" s="194"/>
      <c r="H810" s="194"/>
      <c r="I810" s="196"/>
      <c r="J810" s="197"/>
      <c r="K810" s="87"/>
    </row>
    <row r="811" spans="1:11" x14ac:dyDescent="0.25">
      <c r="A811" s="194"/>
      <c r="B811" s="194"/>
      <c r="C811" s="194"/>
      <c r="D811" s="195"/>
      <c r="E811" s="195"/>
      <c r="F811" s="194"/>
      <c r="G811" s="194"/>
      <c r="H811" s="194"/>
      <c r="I811" s="196"/>
      <c r="J811" s="197"/>
      <c r="K811" s="87"/>
    </row>
    <row r="812" spans="1:11" x14ac:dyDescent="0.25">
      <c r="A812" s="194"/>
      <c r="B812" s="194"/>
      <c r="C812" s="194"/>
      <c r="D812" s="195"/>
      <c r="E812" s="195"/>
      <c r="F812" s="194"/>
      <c r="G812" s="194"/>
      <c r="H812" s="194"/>
      <c r="I812" s="196"/>
      <c r="J812" s="197"/>
      <c r="K812" s="87"/>
    </row>
    <row r="813" spans="1:11" x14ac:dyDescent="0.25">
      <c r="A813" s="194"/>
      <c r="B813" s="194"/>
      <c r="C813" s="194"/>
      <c r="D813" s="195"/>
      <c r="E813" s="195"/>
      <c r="F813" s="194"/>
      <c r="G813" s="194"/>
      <c r="H813" s="194"/>
      <c r="I813" s="196"/>
      <c r="J813" s="197"/>
      <c r="K813" s="87"/>
    </row>
    <row r="814" spans="1:11" x14ac:dyDescent="0.25">
      <c r="A814" s="194"/>
      <c r="B814" s="194"/>
      <c r="C814" s="194"/>
      <c r="D814" s="195"/>
      <c r="E814" s="195"/>
      <c r="F814" s="194"/>
      <c r="G814" s="194"/>
      <c r="H814" s="194"/>
      <c r="I814" s="196"/>
      <c r="J814" s="197"/>
      <c r="K814" s="87"/>
    </row>
    <row r="815" spans="1:11" x14ac:dyDescent="0.25">
      <c r="A815" s="194"/>
      <c r="B815" s="194"/>
      <c r="C815" s="194"/>
      <c r="D815" s="195"/>
      <c r="E815" s="195"/>
      <c r="F815" s="194"/>
      <c r="G815" s="194"/>
      <c r="H815" s="194"/>
      <c r="I815" s="196"/>
      <c r="J815" s="197"/>
      <c r="K815" s="87"/>
    </row>
    <row r="816" spans="1:11" x14ac:dyDescent="0.25">
      <c r="A816" s="194"/>
      <c r="B816" s="194"/>
      <c r="C816" s="194"/>
      <c r="D816" s="195"/>
      <c r="E816" s="195"/>
      <c r="F816" s="194"/>
      <c r="G816" s="194"/>
      <c r="H816" s="194"/>
      <c r="I816" s="196"/>
      <c r="J816" s="197"/>
      <c r="K816" s="87"/>
    </row>
    <row r="817" spans="1:11" x14ac:dyDescent="0.25">
      <c r="A817" s="194"/>
      <c r="B817" s="194"/>
      <c r="C817" s="194"/>
      <c r="D817" s="195"/>
      <c r="E817" s="195"/>
      <c r="F817" s="194"/>
      <c r="G817" s="194"/>
      <c r="H817" s="194"/>
      <c r="I817" s="196"/>
      <c r="J817" s="197"/>
      <c r="K817" s="87"/>
    </row>
    <row r="818" spans="1:11" x14ac:dyDescent="0.25">
      <c r="A818" s="194"/>
      <c r="B818" s="194"/>
      <c r="C818" s="194"/>
      <c r="D818" s="195"/>
      <c r="E818" s="195"/>
      <c r="F818" s="194"/>
      <c r="G818" s="194"/>
      <c r="H818" s="194"/>
      <c r="I818" s="196"/>
      <c r="J818" s="197"/>
      <c r="K818" s="87"/>
    </row>
    <row r="819" spans="1:11" x14ac:dyDescent="0.25">
      <c r="A819" s="194"/>
      <c r="B819" s="194"/>
      <c r="C819" s="194"/>
      <c r="D819" s="195"/>
      <c r="E819" s="195"/>
      <c r="F819" s="194"/>
      <c r="G819" s="194"/>
      <c r="H819" s="194"/>
      <c r="I819" s="196"/>
      <c r="J819" s="197"/>
      <c r="K819" s="87"/>
    </row>
    <row r="820" spans="1:11" x14ac:dyDescent="0.25">
      <c r="A820" s="194"/>
      <c r="B820" s="194"/>
      <c r="C820" s="194"/>
      <c r="D820" s="195"/>
      <c r="E820" s="195"/>
      <c r="F820" s="194"/>
      <c r="G820" s="194"/>
      <c r="H820" s="194"/>
      <c r="I820" s="196"/>
      <c r="J820" s="197"/>
      <c r="K820" s="87"/>
    </row>
    <row r="821" spans="1:11" x14ac:dyDescent="0.25">
      <c r="A821" s="194"/>
      <c r="B821" s="194"/>
      <c r="C821" s="194"/>
      <c r="D821" s="195"/>
      <c r="E821" s="195"/>
      <c r="F821" s="194"/>
      <c r="G821" s="194"/>
      <c r="H821" s="194"/>
      <c r="I821" s="196"/>
      <c r="J821" s="197"/>
      <c r="K821" s="87"/>
    </row>
    <row r="822" spans="1:11" x14ac:dyDescent="0.25">
      <c r="A822" s="194"/>
      <c r="B822" s="194"/>
      <c r="C822" s="194"/>
      <c r="D822" s="195"/>
      <c r="E822" s="195"/>
      <c r="F822" s="194"/>
      <c r="G822" s="194"/>
      <c r="H822" s="194"/>
      <c r="I822" s="196"/>
      <c r="J822" s="197"/>
      <c r="K822" s="87"/>
    </row>
    <row r="823" spans="1:11" x14ac:dyDescent="0.25">
      <c r="A823" s="194"/>
      <c r="B823" s="194"/>
      <c r="C823" s="194"/>
      <c r="D823" s="195"/>
      <c r="E823" s="195"/>
      <c r="F823" s="194"/>
      <c r="G823" s="194"/>
      <c r="H823" s="194"/>
      <c r="I823" s="196"/>
      <c r="J823" s="197"/>
      <c r="K823" s="87"/>
    </row>
    <row r="824" spans="1:11" x14ac:dyDescent="0.25">
      <c r="A824" s="194"/>
      <c r="B824" s="194"/>
      <c r="C824" s="194"/>
      <c r="D824" s="195"/>
      <c r="E824" s="195"/>
      <c r="F824" s="194"/>
      <c r="G824" s="194"/>
      <c r="H824" s="194"/>
      <c r="I824" s="196"/>
      <c r="J824" s="197"/>
      <c r="K824" s="87"/>
    </row>
    <row r="825" spans="1:11" x14ac:dyDescent="0.25">
      <c r="A825" s="194"/>
      <c r="B825" s="194"/>
      <c r="C825" s="194"/>
      <c r="D825" s="195"/>
      <c r="E825" s="195"/>
      <c r="F825" s="194"/>
      <c r="G825" s="194"/>
      <c r="H825" s="194"/>
      <c r="I825" s="196"/>
      <c r="J825" s="197"/>
      <c r="K825" s="87"/>
    </row>
    <row r="826" spans="1:11" x14ac:dyDescent="0.25">
      <c r="A826" s="194"/>
      <c r="B826" s="194"/>
      <c r="C826" s="194"/>
      <c r="D826" s="195"/>
      <c r="E826" s="195"/>
      <c r="F826" s="194"/>
      <c r="G826" s="194"/>
      <c r="H826" s="194"/>
      <c r="I826" s="196"/>
      <c r="J826" s="197"/>
      <c r="K826" s="87"/>
    </row>
    <row r="827" spans="1:11" x14ac:dyDescent="0.25">
      <c r="A827" s="194"/>
      <c r="B827" s="194"/>
      <c r="C827" s="194"/>
      <c r="D827" s="195"/>
      <c r="E827" s="195"/>
      <c r="F827" s="194"/>
      <c r="G827" s="194"/>
      <c r="H827" s="194"/>
      <c r="I827" s="196"/>
      <c r="J827" s="197"/>
      <c r="K827" s="87"/>
    </row>
    <row r="828" spans="1:11" x14ac:dyDescent="0.25">
      <c r="A828" s="194"/>
      <c r="B828" s="194"/>
      <c r="C828" s="194"/>
      <c r="D828" s="195"/>
      <c r="E828" s="195"/>
      <c r="F828" s="194"/>
      <c r="G828" s="194"/>
      <c r="H828" s="194"/>
      <c r="I828" s="196"/>
      <c r="J828" s="197"/>
      <c r="K828" s="87"/>
    </row>
    <row r="829" spans="1:11" x14ac:dyDescent="0.25">
      <c r="A829" s="194"/>
      <c r="B829" s="194"/>
      <c r="C829" s="194"/>
      <c r="D829" s="195"/>
      <c r="E829" s="195"/>
      <c r="F829" s="194"/>
      <c r="G829" s="194"/>
      <c r="H829" s="194"/>
      <c r="I829" s="196"/>
      <c r="J829" s="197"/>
      <c r="K829" s="87"/>
    </row>
    <row r="830" spans="1:11" x14ac:dyDescent="0.25">
      <c r="A830" s="194"/>
      <c r="B830" s="194"/>
      <c r="C830" s="194"/>
      <c r="D830" s="195"/>
      <c r="E830" s="195"/>
      <c r="F830" s="194"/>
      <c r="G830" s="194"/>
      <c r="H830" s="194"/>
      <c r="I830" s="196"/>
      <c r="J830" s="197"/>
      <c r="K830" s="87"/>
    </row>
    <row r="831" spans="1:11" x14ac:dyDescent="0.25">
      <c r="A831" s="194"/>
      <c r="B831" s="194"/>
      <c r="C831" s="194"/>
      <c r="D831" s="195"/>
      <c r="E831" s="195"/>
      <c r="F831" s="194"/>
      <c r="G831" s="194"/>
      <c r="H831" s="194"/>
      <c r="I831" s="196"/>
      <c r="J831" s="197"/>
      <c r="K831" s="87"/>
    </row>
    <row r="832" spans="1:11" x14ac:dyDescent="0.25">
      <c r="A832" s="194"/>
      <c r="B832" s="194"/>
      <c r="C832" s="194"/>
      <c r="D832" s="195"/>
      <c r="E832" s="195"/>
      <c r="F832" s="194"/>
      <c r="G832" s="194"/>
      <c r="H832" s="194"/>
      <c r="I832" s="196"/>
      <c r="J832" s="197"/>
      <c r="K832" s="87"/>
    </row>
    <row r="833" spans="1:11" x14ac:dyDescent="0.25">
      <c r="A833" s="194"/>
      <c r="B833" s="194"/>
      <c r="C833" s="194"/>
      <c r="D833" s="195"/>
      <c r="E833" s="195"/>
      <c r="F833" s="194"/>
      <c r="G833" s="194"/>
      <c r="H833" s="194"/>
      <c r="I833" s="196"/>
      <c r="J833" s="197"/>
      <c r="K833" s="87"/>
    </row>
    <row r="834" spans="1:11" x14ac:dyDescent="0.25">
      <c r="A834" s="194"/>
      <c r="B834" s="194"/>
      <c r="C834" s="194"/>
      <c r="D834" s="195"/>
      <c r="E834" s="195"/>
      <c r="F834" s="194"/>
      <c r="G834" s="194"/>
      <c r="H834" s="194"/>
      <c r="I834" s="196"/>
      <c r="J834" s="197"/>
      <c r="K834" s="87"/>
    </row>
    <row r="835" spans="1:11" x14ac:dyDescent="0.25">
      <c r="A835" s="194"/>
      <c r="B835" s="194"/>
      <c r="C835" s="194"/>
      <c r="D835" s="195"/>
      <c r="E835" s="195"/>
      <c r="F835" s="194"/>
      <c r="G835" s="194"/>
      <c r="H835" s="194"/>
      <c r="I835" s="196"/>
      <c r="J835" s="197"/>
      <c r="K835" s="87"/>
    </row>
    <row r="836" spans="1:11" x14ac:dyDescent="0.25">
      <c r="A836" s="194"/>
      <c r="B836" s="194"/>
      <c r="C836" s="194"/>
      <c r="D836" s="195"/>
      <c r="E836" s="195"/>
      <c r="F836" s="194"/>
      <c r="G836" s="194"/>
      <c r="H836" s="194"/>
      <c r="I836" s="196"/>
      <c r="J836" s="197"/>
      <c r="K836" s="87"/>
    </row>
    <row r="837" spans="1:11" x14ac:dyDescent="0.25">
      <c r="A837" s="194"/>
      <c r="B837" s="194"/>
      <c r="C837" s="194"/>
      <c r="D837" s="195"/>
      <c r="E837" s="195"/>
      <c r="F837" s="194"/>
      <c r="G837" s="194"/>
      <c r="H837" s="194"/>
      <c r="I837" s="196"/>
      <c r="J837" s="197"/>
      <c r="K837" s="87"/>
    </row>
    <row r="838" spans="1:11" x14ac:dyDescent="0.25">
      <c r="A838" s="194"/>
      <c r="B838" s="194"/>
      <c r="C838" s="194"/>
      <c r="D838" s="195"/>
      <c r="E838" s="195"/>
      <c r="F838" s="194"/>
      <c r="G838" s="194"/>
      <c r="H838" s="194"/>
      <c r="I838" s="196"/>
      <c r="J838" s="197"/>
      <c r="K838" s="87"/>
    </row>
    <row r="839" spans="1:11" x14ac:dyDescent="0.25">
      <c r="A839" s="194"/>
      <c r="B839" s="194"/>
      <c r="C839" s="194"/>
      <c r="D839" s="195"/>
      <c r="E839" s="195"/>
      <c r="F839" s="194"/>
      <c r="G839" s="194"/>
      <c r="H839" s="194"/>
      <c r="I839" s="196"/>
      <c r="J839" s="197"/>
      <c r="K839" s="87"/>
    </row>
    <row r="840" spans="1:11" x14ac:dyDescent="0.25">
      <c r="A840" s="194"/>
      <c r="B840" s="194"/>
      <c r="C840" s="194"/>
      <c r="D840" s="195"/>
      <c r="E840" s="195"/>
      <c r="F840" s="194"/>
      <c r="G840" s="194"/>
      <c r="H840" s="194"/>
      <c r="I840" s="196"/>
      <c r="J840" s="197"/>
      <c r="K840" s="87"/>
    </row>
    <row r="841" spans="1:11" x14ac:dyDescent="0.25">
      <c r="A841" s="194"/>
      <c r="B841" s="194"/>
      <c r="C841" s="194"/>
      <c r="D841" s="195"/>
      <c r="E841" s="195"/>
      <c r="F841" s="194"/>
      <c r="G841" s="194"/>
      <c r="H841" s="194"/>
      <c r="I841" s="196"/>
      <c r="J841" s="197"/>
      <c r="K841" s="87"/>
    </row>
    <row r="842" spans="1:11" x14ac:dyDescent="0.25">
      <c r="A842" s="194"/>
      <c r="B842" s="194"/>
      <c r="C842" s="194"/>
      <c r="D842" s="195"/>
      <c r="E842" s="195"/>
      <c r="F842" s="194"/>
      <c r="G842" s="194"/>
      <c r="H842" s="194"/>
      <c r="I842" s="196"/>
      <c r="J842" s="197"/>
      <c r="K842" s="87"/>
    </row>
    <row r="843" spans="1:11" x14ac:dyDescent="0.25">
      <c r="A843" s="194"/>
      <c r="B843" s="194"/>
      <c r="C843" s="194"/>
      <c r="D843" s="195"/>
      <c r="E843" s="195"/>
      <c r="F843" s="194"/>
      <c r="G843" s="194"/>
      <c r="H843" s="194"/>
      <c r="I843" s="196"/>
      <c r="J843" s="197"/>
      <c r="K843" s="87"/>
    </row>
    <row r="844" spans="1:11" x14ac:dyDescent="0.25">
      <c r="A844" s="194"/>
      <c r="B844" s="194"/>
      <c r="C844" s="194"/>
      <c r="D844" s="195"/>
      <c r="E844" s="195"/>
      <c r="F844" s="194"/>
      <c r="G844" s="194"/>
      <c r="H844" s="194"/>
      <c r="I844" s="196"/>
      <c r="J844" s="197"/>
      <c r="K844" s="87"/>
    </row>
    <row r="845" spans="1:11" x14ac:dyDescent="0.25">
      <c r="A845" s="194"/>
      <c r="B845" s="194"/>
      <c r="C845" s="194"/>
      <c r="D845" s="195"/>
      <c r="E845" s="195"/>
      <c r="F845" s="194"/>
      <c r="G845" s="194"/>
      <c r="H845" s="194"/>
      <c r="I845" s="196"/>
      <c r="J845" s="197"/>
      <c r="K845" s="87"/>
    </row>
    <row r="846" spans="1:11" x14ac:dyDescent="0.25">
      <c r="A846" s="194"/>
      <c r="B846" s="194"/>
      <c r="C846" s="194"/>
      <c r="D846" s="195"/>
      <c r="E846" s="195"/>
      <c r="F846" s="194"/>
      <c r="G846" s="194"/>
      <c r="H846" s="194"/>
      <c r="I846" s="196"/>
      <c r="J846" s="197"/>
      <c r="K846" s="87"/>
    </row>
    <row r="847" spans="1:11" x14ac:dyDescent="0.25">
      <c r="A847" s="194"/>
      <c r="B847" s="194"/>
      <c r="C847" s="194"/>
      <c r="D847" s="195"/>
      <c r="E847" s="195"/>
      <c r="F847" s="194"/>
      <c r="G847" s="194"/>
      <c r="H847" s="194"/>
      <c r="I847" s="196"/>
      <c r="J847" s="197"/>
      <c r="K847" s="87"/>
    </row>
    <row r="848" spans="1:11" x14ac:dyDescent="0.25">
      <c r="A848" s="194"/>
      <c r="B848" s="194"/>
      <c r="C848" s="194"/>
      <c r="D848" s="195"/>
      <c r="E848" s="195"/>
      <c r="F848" s="194"/>
      <c r="G848" s="194"/>
      <c r="H848" s="194"/>
      <c r="I848" s="196"/>
      <c r="J848" s="197"/>
      <c r="K848" s="87"/>
    </row>
    <row r="849" spans="1:11" x14ac:dyDescent="0.25">
      <c r="A849" s="194"/>
      <c r="B849" s="194"/>
      <c r="C849" s="194"/>
      <c r="D849" s="195"/>
      <c r="E849" s="195"/>
      <c r="F849" s="194"/>
      <c r="G849" s="194"/>
      <c r="H849" s="194"/>
      <c r="I849" s="196"/>
      <c r="J849" s="197"/>
      <c r="K849" s="87"/>
    </row>
    <row r="850" spans="1:11" x14ac:dyDescent="0.25">
      <c r="A850" s="194"/>
      <c r="B850" s="194"/>
      <c r="C850" s="194"/>
      <c r="D850" s="195"/>
      <c r="E850" s="195"/>
      <c r="F850" s="194"/>
      <c r="G850" s="194"/>
      <c r="H850" s="194"/>
      <c r="I850" s="196"/>
      <c r="J850" s="197"/>
      <c r="K850" s="87"/>
    </row>
    <row r="851" spans="1:11" x14ac:dyDescent="0.25">
      <c r="A851" s="194"/>
      <c r="B851" s="194"/>
      <c r="C851" s="194"/>
      <c r="D851" s="195"/>
      <c r="E851" s="195"/>
      <c r="F851" s="194"/>
      <c r="G851" s="194"/>
      <c r="H851" s="194"/>
      <c r="I851" s="196"/>
      <c r="J851" s="197"/>
      <c r="K851" s="87"/>
    </row>
    <row r="852" spans="1:11" x14ac:dyDescent="0.25">
      <c r="A852" s="194"/>
      <c r="B852" s="194"/>
      <c r="C852" s="194"/>
      <c r="D852" s="195"/>
      <c r="E852" s="195"/>
      <c r="F852" s="194"/>
      <c r="G852" s="194"/>
      <c r="H852" s="194"/>
      <c r="I852" s="196"/>
      <c r="J852" s="197"/>
      <c r="K852" s="87"/>
    </row>
    <row r="853" spans="1:11" x14ac:dyDescent="0.25">
      <c r="A853" s="194"/>
      <c r="B853" s="194"/>
      <c r="C853" s="194"/>
      <c r="D853" s="195"/>
      <c r="E853" s="195"/>
      <c r="F853" s="194"/>
      <c r="G853" s="194"/>
      <c r="H853" s="194"/>
      <c r="I853" s="196"/>
      <c r="J853" s="197"/>
      <c r="K853" s="87"/>
    </row>
    <row r="854" spans="1:11" x14ac:dyDescent="0.25">
      <c r="A854" s="194"/>
      <c r="B854" s="194"/>
      <c r="C854" s="194"/>
      <c r="D854" s="195"/>
      <c r="E854" s="195"/>
      <c r="F854" s="194"/>
      <c r="G854" s="194"/>
      <c r="H854" s="194"/>
      <c r="I854" s="196"/>
      <c r="J854" s="197"/>
      <c r="K854" s="87"/>
    </row>
    <row r="855" spans="1:11" x14ac:dyDescent="0.25">
      <c r="A855" s="194"/>
      <c r="B855" s="194"/>
      <c r="C855" s="194"/>
      <c r="D855" s="195"/>
      <c r="E855" s="195"/>
      <c r="F855" s="194"/>
      <c r="G855" s="194"/>
      <c r="H855" s="194"/>
      <c r="I855" s="196"/>
      <c r="J855" s="197"/>
      <c r="K855" s="87"/>
    </row>
    <row r="856" spans="1:11" x14ac:dyDescent="0.25">
      <c r="A856" s="194"/>
      <c r="B856" s="194"/>
      <c r="C856" s="194"/>
      <c r="D856" s="195"/>
      <c r="E856" s="195"/>
      <c r="F856" s="194"/>
      <c r="G856" s="194"/>
      <c r="H856" s="194"/>
      <c r="I856" s="196"/>
      <c r="J856" s="197"/>
      <c r="K856" s="87"/>
    </row>
    <row r="857" spans="1:11" x14ac:dyDescent="0.25">
      <c r="A857" s="194"/>
      <c r="B857" s="194"/>
      <c r="C857" s="194"/>
      <c r="D857" s="195"/>
      <c r="E857" s="195"/>
      <c r="F857" s="194"/>
      <c r="G857" s="194"/>
      <c r="H857" s="194"/>
      <c r="I857" s="196"/>
      <c r="J857" s="197"/>
      <c r="K857" s="87"/>
    </row>
    <row r="858" spans="1:11" x14ac:dyDescent="0.25">
      <c r="A858" s="194"/>
      <c r="B858" s="194"/>
      <c r="C858" s="194"/>
      <c r="D858" s="195"/>
      <c r="E858" s="195"/>
      <c r="F858" s="194"/>
      <c r="G858" s="194"/>
      <c r="H858" s="194"/>
      <c r="I858" s="196"/>
      <c r="J858" s="197"/>
      <c r="K858" s="87"/>
    </row>
    <row r="859" spans="1:11" x14ac:dyDescent="0.25">
      <c r="A859" s="194"/>
      <c r="B859" s="194"/>
      <c r="C859" s="194"/>
      <c r="D859" s="195"/>
      <c r="E859" s="195"/>
      <c r="F859" s="194"/>
      <c r="G859" s="194"/>
      <c r="H859" s="194"/>
      <c r="I859" s="196"/>
      <c r="J859" s="197"/>
      <c r="K859" s="87"/>
    </row>
    <row r="860" spans="1:11" x14ac:dyDescent="0.25">
      <c r="A860" s="194"/>
      <c r="B860" s="194"/>
      <c r="C860" s="194"/>
      <c r="D860" s="195"/>
      <c r="E860" s="195"/>
      <c r="F860" s="194"/>
      <c r="G860" s="194"/>
      <c r="H860" s="194"/>
      <c r="I860" s="196"/>
      <c r="J860" s="197"/>
      <c r="K860" s="87"/>
    </row>
    <row r="861" spans="1:11" x14ac:dyDescent="0.25">
      <c r="A861" s="194"/>
      <c r="B861" s="194"/>
      <c r="C861" s="194"/>
      <c r="D861" s="195"/>
      <c r="E861" s="195"/>
      <c r="F861" s="194"/>
      <c r="G861" s="194"/>
      <c r="H861" s="194"/>
      <c r="I861" s="196"/>
      <c r="J861" s="197"/>
      <c r="K861" s="87"/>
    </row>
    <row r="862" spans="1:11" x14ac:dyDescent="0.25">
      <c r="A862" s="194"/>
      <c r="B862" s="194"/>
      <c r="C862" s="194"/>
      <c r="D862" s="195"/>
      <c r="E862" s="195"/>
      <c r="F862" s="194"/>
      <c r="G862" s="194"/>
      <c r="H862" s="194"/>
      <c r="I862" s="196"/>
      <c r="J862" s="197"/>
      <c r="K862" s="87"/>
    </row>
    <row r="863" spans="1:11" x14ac:dyDescent="0.25">
      <c r="A863" s="194"/>
      <c r="B863" s="194"/>
      <c r="C863" s="194"/>
      <c r="D863" s="195"/>
      <c r="E863" s="195"/>
      <c r="F863" s="194"/>
      <c r="G863" s="194"/>
      <c r="H863" s="194"/>
      <c r="I863" s="196"/>
      <c r="J863" s="197"/>
      <c r="K863" s="87"/>
    </row>
    <row r="864" spans="1:11" x14ac:dyDescent="0.25">
      <c r="A864" s="194"/>
      <c r="B864" s="194"/>
      <c r="C864" s="194"/>
      <c r="D864" s="195"/>
      <c r="E864" s="195"/>
      <c r="F864" s="194"/>
      <c r="G864" s="194"/>
      <c r="H864" s="194"/>
      <c r="I864" s="196"/>
      <c r="J864" s="197"/>
      <c r="K864" s="87"/>
    </row>
    <row r="865" spans="1:11" x14ac:dyDescent="0.25">
      <c r="A865" s="194"/>
      <c r="B865" s="194"/>
      <c r="C865" s="194"/>
      <c r="D865" s="195"/>
      <c r="E865" s="195"/>
      <c r="F865" s="194"/>
      <c r="G865" s="194"/>
      <c r="H865" s="194"/>
      <c r="I865" s="196"/>
      <c r="J865" s="197"/>
      <c r="K865" s="87"/>
    </row>
    <row r="866" spans="1:11" x14ac:dyDescent="0.25">
      <c r="A866" s="194"/>
      <c r="B866" s="194"/>
      <c r="C866" s="194"/>
      <c r="D866" s="195"/>
      <c r="E866" s="195"/>
      <c r="F866" s="194"/>
      <c r="G866" s="194"/>
      <c r="H866" s="194"/>
      <c r="I866" s="196"/>
      <c r="J866" s="197"/>
      <c r="K866" s="87"/>
    </row>
    <row r="867" spans="1:11" x14ac:dyDescent="0.25">
      <c r="A867" s="194"/>
      <c r="B867" s="194"/>
      <c r="C867" s="194"/>
      <c r="D867" s="195"/>
      <c r="E867" s="195"/>
      <c r="F867" s="194"/>
      <c r="G867" s="194"/>
      <c r="H867" s="194"/>
      <c r="I867" s="196"/>
      <c r="J867" s="197"/>
      <c r="K867" s="87"/>
    </row>
    <row r="868" spans="1:11" x14ac:dyDescent="0.25">
      <c r="A868" s="194"/>
      <c r="B868" s="194"/>
      <c r="C868" s="194"/>
      <c r="D868" s="195"/>
      <c r="E868" s="195"/>
      <c r="F868" s="194"/>
      <c r="G868" s="194"/>
      <c r="H868" s="194"/>
      <c r="I868" s="196"/>
      <c r="J868" s="197"/>
      <c r="K868" s="87"/>
    </row>
    <row r="869" spans="1:11" x14ac:dyDescent="0.25">
      <c r="A869" s="194"/>
      <c r="B869" s="194"/>
      <c r="C869" s="194"/>
      <c r="D869" s="195"/>
      <c r="E869" s="195"/>
      <c r="F869" s="194"/>
      <c r="G869" s="194"/>
      <c r="H869" s="194"/>
      <c r="I869" s="196"/>
      <c r="J869" s="197"/>
      <c r="K869" s="87"/>
    </row>
    <row r="870" spans="1:11" x14ac:dyDescent="0.25">
      <c r="A870" s="194"/>
      <c r="B870" s="194"/>
      <c r="C870" s="194"/>
      <c r="D870" s="195"/>
      <c r="E870" s="195"/>
      <c r="F870" s="194"/>
      <c r="G870" s="194"/>
      <c r="H870" s="194"/>
      <c r="I870" s="196"/>
      <c r="J870" s="197"/>
      <c r="K870" s="87"/>
    </row>
    <row r="871" spans="1:11" x14ac:dyDescent="0.25">
      <c r="A871" s="194"/>
      <c r="B871" s="194"/>
      <c r="C871" s="194"/>
      <c r="D871" s="195"/>
      <c r="E871" s="195"/>
      <c r="F871" s="194"/>
      <c r="G871" s="194"/>
      <c r="H871" s="194"/>
      <c r="I871" s="196"/>
      <c r="J871" s="197"/>
      <c r="K871" s="87"/>
    </row>
    <row r="872" spans="1:11" x14ac:dyDescent="0.25">
      <c r="A872" s="194"/>
      <c r="B872" s="194"/>
      <c r="C872" s="194"/>
      <c r="D872" s="195"/>
      <c r="E872" s="195"/>
      <c r="F872" s="194"/>
      <c r="G872" s="194"/>
      <c r="H872" s="194"/>
      <c r="I872" s="196"/>
      <c r="J872" s="197"/>
      <c r="K872" s="87"/>
    </row>
    <row r="873" spans="1:11" x14ac:dyDescent="0.25">
      <c r="A873" s="194"/>
      <c r="B873" s="194"/>
      <c r="C873" s="194"/>
      <c r="D873" s="195"/>
      <c r="E873" s="195"/>
      <c r="F873" s="194"/>
      <c r="G873" s="194"/>
      <c r="H873" s="194"/>
      <c r="I873" s="196"/>
      <c r="J873" s="197"/>
      <c r="K873" s="87"/>
    </row>
    <row r="874" spans="1:11" x14ac:dyDescent="0.25">
      <c r="A874" s="194"/>
      <c r="B874" s="194"/>
      <c r="C874" s="194"/>
      <c r="D874" s="195"/>
      <c r="E874" s="195"/>
      <c r="F874" s="194"/>
      <c r="G874" s="194"/>
      <c r="H874" s="194"/>
      <c r="I874" s="196"/>
      <c r="J874" s="197"/>
      <c r="K874" s="87"/>
    </row>
    <row r="875" spans="1:11" x14ac:dyDescent="0.25">
      <c r="A875" s="194"/>
      <c r="B875" s="194"/>
      <c r="C875" s="194"/>
      <c r="D875" s="195"/>
      <c r="E875" s="195"/>
      <c r="F875" s="194"/>
      <c r="G875" s="194"/>
      <c r="H875" s="194"/>
      <c r="I875" s="196"/>
      <c r="J875" s="197"/>
      <c r="K875" s="87"/>
    </row>
    <row r="876" spans="1:11" x14ac:dyDescent="0.25">
      <c r="A876" s="194"/>
      <c r="B876" s="194"/>
      <c r="C876" s="194"/>
      <c r="D876" s="195"/>
      <c r="E876" s="195"/>
      <c r="F876" s="194"/>
      <c r="G876" s="194"/>
      <c r="H876" s="194"/>
      <c r="I876" s="196"/>
      <c r="J876" s="197"/>
      <c r="K876" s="87"/>
    </row>
    <row r="877" spans="1:11" x14ac:dyDescent="0.25">
      <c r="A877" s="194"/>
      <c r="B877" s="194"/>
      <c r="C877" s="194"/>
      <c r="D877" s="195"/>
      <c r="E877" s="195"/>
      <c r="F877" s="194"/>
      <c r="G877" s="194"/>
      <c r="H877" s="194"/>
      <c r="I877" s="196"/>
      <c r="J877" s="197"/>
      <c r="K877" s="87"/>
    </row>
    <row r="878" spans="1:11" x14ac:dyDescent="0.25">
      <c r="A878" s="194"/>
      <c r="B878" s="194"/>
      <c r="C878" s="194"/>
      <c r="D878" s="195"/>
      <c r="E878" s="195"/>
      <c r="F878" s="194"/>
      <c r="G878" s="194"/>
      <c r="H878" s="194"/>
      <c r="I878" s="196"/>
      <c r="J878" s="197"/>
      <c r="K878" s="87"/>
    </row>
    <row r="879" spans="1:11" x14ac:dyDescent="0.25">
      <c r="A879" s="194"/>
      <c r="B879" s="194"/>
      <c r="C879" s="194"/>
      <c r="D879" s="195"/>
      <c r="E879" s="195"/>
      <c r="F879" s="194"/>
      <c r="G879" s="194"/>
      <c r="H879" s="194"/>
      <c r="I879" s="196"/>
      <c r="J879" s="197"/>
      <c r="K879" s="87"/>
    </row>
    <row r="880" spans="1:11" x14ac:dyDescent="0.25">
      <c r="A880" s="194"/>
      <c r="B880" s="194"/>
      <c r="C880" s="194"/>
      <c r="D880" s="195"/>
      <c r="E880" s="195"/>
      <c r="F880" s="194"/>
      <c r="G880" s="194"/>
      <c r="H880" s="194"/>
      <c r="I880" s="196"/>
      <c r="J880" s="197"/>
      <c r="K880" s="87"/>
    </row>
    <row r="881" spans="1:11" x14ac:dyDescent="0.25">
      <c r="A881" s="194"/>
      <c r="B881" s="194"/>
      <c r="C881" s="194"/>
      <c r="D881" s="195"/>
      <c r="E881" s="195"/>
      <c r="F881" s="194"/>
      <c r="G881" s="194"/>
      <c r="H881" s="194"/>
      <c r="I881" s="196"/>
      <c r="J881" s="197"/>
      <c r="K881" s="87"/>
    </row>
    <row r="882" spans="1:11" x14ac:dyDescent="0.25">
      <c r="A882" s="194"/>
      <c r="B882" s="194"/>
      <c r="C882" s="194"/>
      <c r="D882" s="195"/>
      <c r="E882" s="195"/>
      <c r="F882" s="194"/>
      <c r="G882" s="194"/>
      <c r="H882" s="194"/>
      <c r="I882" s="196"/>
      <c r="J882" s="197"/>
      <c r="K882" s="87"/>
    </row>
    <row r="883" spans="1:11" x14ac:dyDescent="0.25">
      <c r="A883" s="194"/>
      <c r="B883" s="194"/>
      <c r="C883" s="194"/>
      <c r="D883" s="195"/>
      <c r="E883" s="195"/>
      <c r="F883" s="194"/>
      <c r="G883" s="194"/>
      <c r="H883" s="194"/>
      <c r="I883" s="196"/>
      <c r="J883" s="197"/>
      <c r="K883" s="87"/>
    </row>
    <row r="884" spans="1:11" x14ac:dyDescent="0.25">
      <c r="A884" s="194"/>
      <c r="B884" s="194"/>
      <c r="C884" s="194"/>
      <c r="D884" s="195"/>
      <c r="E884" s="195"/>
      <c r="F884" s="194"/>
      <c r="G884" s="194"/>
      <c r="H884" s="194"/>
      <c r="I884" s="196"/>
      <c r="J884" s="197"/>
      <c r="K884" s="87"/>
    </row>
    <row r="885" spans="1:11" x14ac:dyDescent="0.25">
      <c r="A885" s="194"/>
      <c r="B885" s="194"/>
      <c r="C885" s="194"/>
      <c r="D885" s="195"/>
      <c r="E885" s="195"/>
      <c r="F885" s="194"/>
      <c r="G885" s="194"/>
      <c r="H885" s="194"/>
      <c r="I885" s="196"/>
      <c r="J885" s="197"/>
      <c r="K885" s="87"/>
    </row>
    <row r="886" spans="1:11" x14ac:dyDescent="0.25">
      <c r="A886" s="194"/>
      <c r="B886" s="194"/>
      <c r="C886" s="194"/>
      <c r="D886" s="195"/>
      <c r="E886" s="195"/>
      <c r="F886" s="194"/>
      <c r="G886" s="194"/>
      <c r="H886" s="194"/>
      <c r="I886" s="196"/>
      <c r="J886" s="197"/>
      <c r="K886" s="87"/>
    </row>
    <row r="887" spans="1:11" x14ac:dyDescent="0.25">
      <c r="A887" s="194"/>
      <c r="B887" s="194"/>
      <c r="C887" s="194"/>
      <c r="D887" s="195"/>
      <c r="E887" s="195"/>
      <c r="F887" s="194"/>
      <c r="G887" s="194"/>
      <c r="H887" s="194"/>
      <c r="I887" s="196"/>
      <c r="J887" s="197"/>
      <c r="K887" s="87"/>
    </row>
    <row r="888" spans="1:11" x14ac:dyDescent="0.25">
      <c r="A888" s="194"/>
      <c r="B888" s="194"/>
      <c r="C888" s="194"/>
      <c r="D888" s="195"/>
      <c r="E888" s="195"/>
      <c r="F888" s="194"/>
      <c r="G888" s="194"/>
      <c r="H888" s="194"/>
      <c r="I888" s="196"/>
      <c r="J888" s="197"/>
      <c r="K888" s="87"/>
    </row>
    <row r="889" spans="1:11" x14ac:dyDescent="0.25">
      <c r="A889" s="194"/>
      <c r="B889" s="194"/>
      <c r="C889" s="194"/>
      <c r="D889" s="195"/>
      <c r="E889" s="195"/>
      <c r="F889" s="194"/>
      <c r="G889" s="194"/>
      <c r="H889" s="194"/>
      <c r="I889" s="196"/>
      <c r="J889" s="197"/>
      <c r="K889" s="87"/>
    </row>
    <row r="890" spans="1:11" x14ac:dyDescent="0.25">
      <c r="A890" s="194"/>
      <c r="B890" s="194"/>
      <c r="C890" s="194"/>
      <c r="D890" s="195"/>
      <c r="E890" s="195"/>
      <c r="F890" s="194"/>
      <c r="G890" s="194"/>
      <c r="H890" s="194"/>
      <c r="I890" s="196"/>
      <c r="J890" s="197"/>
      <c r="K890" s="87"/>
    </row>
    <row r="891" spans="1:11" x14ac:dyDescent="0.25">
      <c r="A891" s="194"/>
      <c r="B891" s="194"/>
      <c r="C891" s="194"/>
      <c r="D891" s="195"/>
      <c r="E891" s="195"/>
      <c r="F891" s="194"/>
      <c r="G891" s="194"/>
      <c r="H891" s="194"/>
      <c r="I891" s="196"/>
      <c r="J891" s="197"/>
      <c r="K891" s="87"/>
    </row>
    <row r="892" spans="1:11" x14ac:dyDescent="0.25">
      <c r="A892" s="194"/>
      <c r="B892" s="194"/>
      <c r="C892" s="194"/>
      <c r="D892" s="195"/>
      <c r="E892" s="195"/>
      <c r="F892" s="194"/>
      <c r="G892" s="194"/>
      <c r="H892" s="194"/>
      <c r="I892" s="196"/>
      <c r="J892" s="197"/>
      <c r="K892" s="87"/>
    </row>
    <row r="893" spans="1:11" x14ac:dyDescent="0.25">
      <c r="A893" s="194"/>
      <c r="B893" s="194"/>
      <c r="C893" s="194"/>
      <c r="D893" s="195"/>
      <c r="E893" s="195"/>
      <c r="F893" s="194"/>
      <c r="G893" s="194"/>
      <c r="H893" s="194"/>
      <c r="I893" s="196"/>
      <c r="J893" s="197"/>
      <c r="K893" s="87"/>
    </row>
    <row r="894" spans="1:11" x14ac:dyDescent="0.25">
      <c r="A894" s="194"/>
      <c r="B894" s="194"/>
      <c r="C894" s="194"/>
      <c r="D894" s="195"/>
      <c r="E894" s="195"/>
      <c r="F894" s="194"/>
      <c r="G894" s="194"/>
      <c r="H894" s="194"/>
      <c r="I894" s="196"/>
      <c r="J894" s="197"/>
      <c r="K894" s="87"/>
    </row>
    <row r="895" spans="1:11" x14ac:dyDescent="0.25">
      <c r="A895" s="194"/>
      <c r="B895" s="194"/>
      <c r="C895" s="194"/>
      <c r="D895" s="195"/>
      <c r="E895" s="195"/>
      <c r="F895" s="194"/>
      <c r="G895" s="194"/>
      <c r="H895" s="194"/>
      <c r="I895" s="196"/>
      <c r="J895" s="197"/>
      <c r="K895" s="87"/>
    </row>
    <row r="896" spans="1:11" x14ac:dyDescent="0.25">
      <c r="A896" s="194"/>
      <c r="B896" s="194"/>
      <c r="C896" s="194"/>
      <c r="D896" s="195"/>
      <c r="E896" s="195"/>
      <c r="F896" s="194"/>
      <c r="G896" s="194"/>
      <c r="H896" s="194"/>
      <c r="I896" s="196"/>
      <c r="J896" s="197"/>
      <c r="K896" s="87"/>
    </row>
    <row r="897" spans="1:11" x14ac:dyDescent="0.25">
      <c r="A897" s="194"/>
      <c r="B897" s="194"/>
      <c r="C897" s="194"/>
      <c r="D897" s="195"/>
      <c r="E897" s="195"/>
      <c r="F897" s="194"/>
      <c r="G897" s="194"/>
      <c r="H897" s="194"/>
      <c r="I897" s="196"/>
      <c r="J897" s="197"/>
      <c r="K897" s="87"/>
    </row>
    <row r="898" spans="1:11" x14ac:dyDescent="0.25">
      <c r="A898" s="194"/>
      <c r="B898" s="194"/>
      <c r="C898" s="194"/>
      <c r="D898" s="195"/>
      <c r="E898" s="195"/>
      <c r="F898" s="194"/>
      <c r="G898" s="194"/>
      <c r="H898" s="194"/>
      <c r="I898" s="196"/>
      <c r="J898" s="197"/>
      <c r="K898" s="87"/>
    </row>
    <row r="899" spans="1:11" x14ac:dyDescent="0.25">
      <c r="A899" s="194"/>
      <c r="B899" s="194"/>
      <c r="C899" s="194"/>
      <c r="D899" s="195"/>
      <c r="E899" s="195"/>
      <c r="F899" s="194"/>
      <c r="G899" s="194"/>
      <c r="H899" s="194"/>
      <c r="I899" s="196"/>
      <c r="J899" s="197"/>
      <c r="K899" s="87"/>
    </row>
    <row r="900" spans="1:11" x14ac:dyDescent="0.25">
      <c r="A900" s="194"/>
      <c r="B900" s="194"/>
      <c r="C900" s="194"/>
      <c r="D900" s="195"/>
      <c r="E900" s="195"/>
      <c r="F900" s="194"/>
      <c r="G900" s="194"/>
      <c r="H900" s="194"/>
      <c r="I900" s="196"/>
      <c r="J900" s="197"/>
      <c r="K900" s="87"/>
    </row>
    <row r="901" spans="1:11" x14ac:dyDescent="0.25">
      <c r="A901" s="194"/>
      <c r="B901" s="194"/>
      <c r="C901" s="194"/>
      <c r="D901" s="195"/>
      <c r="E901" s="195"/>
      <c r="F901" s="194"/>
      <c r="G901" s="194"/>
      <c r="H901" s="194"/>
      <c r="I901" s="196"/>
      <c r="J901" s="197"/>
      <c r="K901" s="87"/>
    </row>
    <row r="902" spans="1:11" x14ac:dyDescent="0.25">
      <c r="A902" s="194"/>
      <c r="B902" s="194"/>
      <c r="C902" s="194"/>
      <c r="D902" s="195"/>
      <c r="E902" s="195"/>
      <c r="F902" s="194"/>
      <c r="G902" s="194"/>
      <c r="H902" s="194"/>
      <c r="I902" s="196"/>
      <c r="J902" s="197"/>
      <c r="K902" s="87"/>
    </row>
    <row r="903" spans="1:11" x14ac:dyDescent="0.25">
      <c r="A903" s="194"/>
      <c r="B903" s="194"/>
      <c r="C903" s="194"/>
      <c r="D903" s="195"/>
      <c r="E903" s="195"/>
      <c r="F903" s="194"/>
      <c r="G903" s="194"/>
      <c r="H903" s="194"/>
      <c r="I903" s="196"/>
      <c r="J903" s="197"/>
      <c r="K903" s="87"/>
    </row>
    <row r="904" spans="1:11" x14ac:dyDescent="0.25">
      <c r="A904" s="194"/>
      <c r="B904" s="194"/>
      <c r="C904" s="194"/>
      <c r="D904" s="195"/>
      <c r="E904" s="195"/>
      <c r="F904" s="194"/>
      <c r="G904" s="194"/>
      <c r="H904" s="194"/>
      <c r="I904" s="196"/>
      <c r="J904" s="197"/>
      <c r="K904" s="87"/>
    </row>
    <row r="905" spans="1:11" x14ac:dyDescent="0.25">
      <c r="A905" s="194"/>
      <c r="B905" s="194"/>
      <c r="C905" s="194"/>
      <c r="D905" s="195"/>
      <c r="E905" s="195"/>
      <c r="F905" s="194"/>
      <c r="G905" s="194"/>
      <c r="H905" s="194"/>
      <c r="I905" s="196"/>
      <c r="J905" s="197"/>
      <c r="K905" s="87"/>
    </row>
    <row r="906" spans="1:11" x14ac:dyDescent="0.25">
      <c r="A906" s="194"/>
      <c r="B906" s="194"/>
      <c r="C906" s="194"/>
      <c r="D906" s="195"/>
      <c r="E906" s="195"/>
      <c r="F906" s="194"/>
      <c r="G906" s="194"/>
      <c r="H906" s="194"/>
      <c r="I906" s="196"/>
      <c r="J906" s="197"/>
      <c r="K906" s="87"/>
    </row>
    <row r="907" spans="1:11" x14ac:dyDescent="0.25">
      <c r="A907" s="194"/>
      <c r="B907" s="194"/>
      <c r="C907" s="194"/>
      <c r="D907" s="195"/>
      <c r="E907" s="195"/>
      <c r="F907" s="194"/>
      <c r="G907" s="194"/>
      <c r="H907" s="194"/>
      <c r="I907" s="196"/>
      <c r="J907" s="197"/>
      <c r="K907" s="87"/>
    </row>
    <row r="908" spans="1:11" x14ac:dyDescent="0.25">
      <c r="A908" s="194"/>
      <c r="B908" s="194"/>
      <c r="C908" s="194"/>
      <c r="D908" s="195"/>
      <c r="E908" s="195"/>
      <c r="F908" s="194"/>
      <c r="G908" s="194"/>
      <c r="H908" s="194"/>
      <c r="I908" s="196"/>
      <c r="J908" s="197"/>
      <c r="K908" s="87"/>
    </row>
    <row r="909" spans="1:11" x14ac:dyDescent="0.25">
      <c r="A909" s="194"/>
      <c r="B909" s="194"/>
      <c r="C909" s="194"/>
      <c r="D909" s="195"/>
      <c r="E909" s="195"/>
      <c r="F909" s="194"/>
      <c r="G909" s="194"/>
      <c r="H909" s="194"/>
      <c r="I909" s="196"/>
      <c r="J909" s="197"/>
      <c r="K909" s="87"/>
    </row>
    <row r="910" spans="1:11" x14ac:dyDescent="0.25">
      <c r="A910" s="194"/>
      <c r="B910" s="194"/>
      <c r="C910" s="194"/>
      <c r="D910" s="195"/>
      <c r="E910" s="195"/>
      <c r="F910" s="194"/>
      <c r="G910" s="194"/>
      <c r="H910" s="194"/>
      <c r="I910" s="196"/>
      <c r="J910" s="197"/>
      <c r="K910" s="87"/>
    </row>
    <row r="911" spans="1:11" x14ac:dyDescent="0.25">
      <c r="A911" s="194"/>
      <c r="B911" s="194"/>
      <c r="C911" s="194"/>
      <c r="D911" s="195"/>
      <c r="E911" s="195"/>
      <c r="F911" s="194"/>
      <c r="G911" s="194"/>
      <c r="H911" s="194"/>
      <c r="I911" s="196"/>
      <c r="J911" s="197"/>
      <c r="K911" s="87"/>
    </row>
    <row r="912" spans="1:11" x14ac:dyDescent="0.25">
      <c r="A912" s="194"/>
      <c r="B912" s="194"/>
      <c r="C912" s="194"/>
      <c r="D912" s="195"/>
      <c r="E912" s="195"/>
      <c r="F912" s="194"/>
      <c r="G912" s="194"/>
      <c r="H912" s="194"/>
      <c r="I912" s="196"/>
      <c r="J912" s="197"/>
      <c r="K912" s="87"/>
    </row>
    <row r="913" spans="1:11" x14ac:dyDescent="0.25">
      <c r="A913" s="194"/>
      <c r="B913" s="194"/>
      <c r="C913" s="194"/>
      <c r="D913" s="195"/>
      <c r="E913" s="195"/>
      <c r="F913" s="194"/>
      <c r="G913" s="194"/>
      <c r="H913" s="194"/>
      <c r="I913" s="196"/>
      <c r="J913" s="197"/>
      <c r="K913" s="87"/>
    </row>
    <row r="914" spans="1:11" x14ac:dyDescent="0.25">
      <c r="A914" s="194"/>
      <c r="B914" s="194"/>
      <c r="C914" s="194"/>
      <c r="D914" s="195"/>
      <c r="E914" s="195"/>
      <c r="F914" s="194"/>
      <c r="G914" s="194"/>
      <c r="H914" s="194"/>
      <c r="I914" s="196"/>
      <c r="J914" s="197"/>
      <c r="K914" s="87"/>
    </row>
    <row r="915" spans="1:11" x14ac:dyDescent="0.25">
      <c r="A915" s="194"/>
      <c r="B915" s="194"/>
      <c r="C915" s="194"/>
      <c r="D915" s="195"/>
      <c r="E915" s="195"/>
      <c r="F915" s="194"/>
      <c r="G915" s="194"/>
      <c r="H915" s="194"/>
      <c r="I915" s="196"/>
      <c r="J915" s="197"/>
      <c r="K915" s="87"/>
    </row>
    <row r="916" spans="1:11" x14ac:dyDescent="0.25">
      <c r="A916" s="194"/>
      <c r="B916" s="194"/>
      <c r="C916" s="194"/>
      <c r="D916" s="195"/>
      <c r="E916" s="195"/>
      <c r="F916" s="194"/>
      <c r="G916" s="194"/>
      <c r="H916" s="194"/>
      <c r="I916" s="196"/>
      <c r="J916" s="197"/>
      <c r="K916" s="87"/>
    </row>
    <row r="917" spans="1:11" x14ac:dyDescent="0.25">
      <c r="A917" s="194"/>
      <c r="B917" s="194"/>
      <c r="C917" s="194"/>
      <c r="D917" s="195"/>
      <c r="E917" s="195"/>
      <c r="F917" s="194"/>
      <c r="G917" s="194"/>
      <c r="H917" s="194"/>
      <c r="I917" s="196"/>
      <c r="J917" s="197"/>
      <c r="K917" s="87"/>
    </row>
    <row r="918" spans="1:11" x14ac:dyDescent="0.25">
      <c r="A918" s="194"/>
      <c r="B918" s="194"/>
      <c r="C918" s="194"/>
      <c r="D918" s="195"/>
      <c r="E918" s="195"/>
      <c r="F918" s="194"/>
      <c r="G918" s="194"/>
      <c r="H918" s="194"/>
      <c r="I918" s="196"/>
      <c r="J918" s="197"/>
      <c r="K918" s="87"/>
    </row>
    <row r="919" spans="1:11" x14ac:dyDescent="0.25">
      <c r="A919" s="194"/>
      <c r="B919" s="194"/>
      <c r="C919" s="194"/>
      <c r="D919" s="195"/>
      <c r="E919" s="195"/>
      <c r="F919" s="194"/>
      <c r="G919" s="194"/>
      <c r="H919" s="194"/>
      <c r="I919" s="196"/>
      <c r="J919" s="197"/>
      <c r="K919" s="87"/>
    </row>
    <row r="920" spans="1:11" x14ac:dyDescent="0.25">
      <c r="A920" s="194"/>
      <c r="B920" s="194"/>
      <c r="C920" s="194"/>
      <c r="D920" s="195"/>
      <c r="E920" s="195"/>
      <c r="F920" s="194"/>
      <c r="G920" s="194"/>
      <c r="H920" s="194"/>
      <c r="I920" s="196"/>
      <c r="J920" s="197"/>
      <c r="K920" s="87"/>
    </row>
    <row r="921" spans="1:11" x14ac:dyDescent="0.25">
      <c r="A921" s="194"/>
      <c r="B921" s="194"/>
      <c r="C921" s="194"/>
      <c r="D921" s="195"/>
      <c r="E921" s="195"/>
      <c r="F921" s="194"/>
      <c r="G921" s="194"/>
      <c r="H921" s="194"/>
      <c r="I921" s="196"/>
      <c r="J921" s="197"/>
      <c r="K921" s="87"/>
    </row>
    <row r="922" spans="1:11" x14ac:dyDescent="0.25">
      <c r="A922" s="194"/>
      <c r="B922" s="194"/>
      <c r="C922" s="194"/>
      <c r="D922" s="195"/>
      <c r="E922" s="195"/>
      <c r="F922" s="194"/>
      <c r="G922" s="194"/>
      <c r="H922" s="194"/>
      <c r="I922" s="196"/>
      <c r="J922" s="197"/>
      <c r="K922" s="87"/>
    </row>
    <row r="923" spans="1:11" x14ac:dyDescent="0.25">
      <c r="A923" s="194"/>
      <c r="B923" s="194"/>
      <c r="C923" s="194"/>
      <c r="D923" s="195"/>
      <c r="E923" s="195"/>
      <c r="F923" s="194"/>
      <c r="G923" s="194"/>
      <c r="H923" s="194"/>
      <c r="I923" s="196"/>
      <c r="J923" s="197"/>
      <c r="K923" s="87"/>
    </row>
    <row r="924" spans="1:11" x14ac:dyDescent="0.25">
      <c r="A924" s="194"/>
      <c r="B924" s="194"/>
      <c r="C924" s="194"/>
      <c r="D924" s="195"/>
      <c r="E924" s="195"/>
      <c r="F924" s="194"/>
      <c r="G924" s="194"/>
      <c r="H924" s="194"/>
      <c r="I924" s="196"/>
      <c r="J924" s="197"/>
      <c r="K924" s="87"/>
    </row>
    <row r="925" spans="1:11" x14ac:dyDescent="0.25">
      <c r="A925" s="194"/>
      <c r="B925" s="194"/>
      <c r="C925" s="194"/>
      <c r="D925" s="195"/>
      <c r="E925" s="195"/>
      <c r="F925" s="194"/>
      <c r="G925" s="194"/>
      <c r="H925" s="194"/>
      <c r="I925" s="196"/>
      <c r="J925" s="197"/>
      <c r="K925" s="87"/>
    </row>
    <row r="926" spans="1:11" x14ac:dyDescent="0.25">
      <c r="A926" s="194"/>
      <c r="B926" s="194"/>
      <c r="C926" s="194"/>
      <c r="D926" s="195"/>
      <c r="E926" s="195"/>
      <c r="F926" s="194"/>
      <c r="G926" s="194"/>
      <c r="H926" s="194"/>
      <c r="I926" s="196"/>
      <c r="J926" s="197"/>
      <c r="K926" s="87"/>
    </row>
    <row r="927" spans="1:11" x14ac:dyDescent="0.25">
      <c r="A927" s="194"/>
      <c r="B927" s="194"/>
      <c r="C927" s="194"/>
      <c r="D927" s="195"/>
      <c r="E927" s="195"/>
      <c r="F927" s="194"/>
      <c r="G927" s="194"/>
      <c r="H927" s="194"/>
      <c r="I927" s="196"/>
      <c r="J927" s="197"/>
      <c r="K927" s="87"/>
    </row>
    <row r="928" spans="1:11" x14ac:dyDescent="0.25">
      <c r="A928" s="194"/>
      <c r="B928" s="194"/>
      <c r="C928" s="194"/>
      <c r="D928" s="195"/>
      <c r="E928" s="195"/>
      <c r="F928" s="194"/>
      <c r="G928" s="194"/>
      <c r="H928" s="194"/>
      <c r="I928" s="196"/>
      <c r="J928" s="197"/>
      <c r="K928" s="87"/>
    </row>
    <row r="929" spans="1:11" x14ac:dyDescent="0.25">
      <c r="A929" s="194"/>
      <c r="B929" s="194"/>
      <c r="C929" s="194"/>
      <c r="D929" s="195"/>
      <c r="E929" s="195"/>
      <c r="F929" s="194"/>
      <c r="G929" s="194"/>
      <c r="H929" s="194"/>
      <c r="I929" s="196"/>
      <c r="J929" s="197"/>
      <c r="K929" s="87"/>
    </row>
    <row r="930" spans="1:11" x14ac:dyDescent="0.25">
      <c r="A930" s="194"/>
      <c r="B930" s="194"/>
      <c r="C930" s="194"/>
      <c r="D930" s="195"/>
      <c r="E930" s="195"/>
      <c r="F930" s="194"/>
      <c r="G930" s="194"/>
      <c r="H930" s="194"/>
      <c r="I930" s="196"/>
      <c r="J930" s="197"/>
      <c r="K930" s="87"/>
    </row>
    <row r="931" spans="1:11" x14ac:dyDescent="0.25">
      <c r="A931" s="194"/>
      <c r="B931" s="194"/>
      <c r="C931" s="194"/>
      <c r="D931" s="195"/>
      <c r="E931" s="195"/>
      <c r="F931" s="194"/>
      <c r="G931" s="194"/>
      <c r="H931" s="194"/>
      <c r="I931" s="196"/>
      <c r="J931" s="197"/>
      <c r="K931" s="87"/>
    </row>
    <row r="932" spans="1:11" x14ac:dyDescent="0.25">
      <c r="A932" s="194"/>
      <c r="B932" s="194"/>
      <c r="C932" s="194"/>
      <c r="D932" s="195"/>
      <c r="E932" s="195"/>
      <c r="F932" s="194"/>
      <c r="G932" s="194"/>
      <c r="H932" s="194"/>
      <c r="I932" s="196"/>
      <c r="J932" s="197"/>
      <c r="K932" s="87"/>
    </row>
    <row r="933" spans="1:11" x14ac:dyDescent="0.25">
      <c r="A933" s="194"/>
      <c r="B933" s="194"/>
      <c r="C933" s="194"/>
      <c r="D933" s="195"/>
      <c r="E933" s="195"/>
      <c r="F933" s="194"/>
      <c r="G933" s="194"/>
      <c r="H933" s="194"/>
      <c r="I933" s="196"/>
      <c r="J933" s="197"/>
      <c r="K933" s="87"/>
    </row>
    <row r="934" spans="1:11" x14ac:dyDescent="0.25">
      <c r="A934" s="194"/>
      <c r="B934" s="194"/>
      <c r="C934" s="194"/>
      <c r="D934" s="195"/>
      <c r="E934" s="195"/>
      <c r="F934" s="194"/>
      <c r="G934" s="194"/>
      <c r="H934" s="194"/>
      <c r="I934" s="196"/>
      <c r="J934" s="197"/>
      <c r="K934" s="87"/>
    </row>
    <row r="935" spans="1:11" x14ac:dyDescent="0.25">
      <c r="A935" s="194"/>
      <c r="B935" s="194"/>
      <c r="C935" s="194"/>
      <c r="D935" s="195"/>
      <c r="E935" s="195"/>
      <c r="F935" s="194"/>
      <c r="G935" s="194"/>
      <c r="H935" s="194"/>
      <c r="I935" s="196"/>
      <c r="J935" s="197"/>
      <c r="K935" s="87"/>
    </row>
    <row r="936" spans="1:11" x14ac:dyDescent="0.25">
      <c r="A936" s="194"/>
      <c r="B936" s="194"/>
      <c r="C936" s="194"/>
      <c r="D936" s="195"/>
      <c r="E936" s="195"/>
      <c r="F936" s="194"/>
      <c r="G936" s="194"/>
      <c r="H936" s="194"/>
      <c r="I936" s="196"/>
      <c r="J936" s="197"/>
      <c r="K936" s="87"/>
    </row>
    <row r="937" spans="1:11" x14ac:dyDescent="0.25">
      <c r="A937" s="194"/>
      <c r="B937" s="194"/>
      <c r="C937" s="194"/>
      <c r="D937" s="195"/>
      <c r="E937" s="195"/>
      <c r="F937" s="194"/>
      <c r="G937" s="194"/>
      <c r="H937" s="194"/>
      <c r="I937" s="196"/>
      <c r="J937" s="197"/>
      <c r="K937" s="87"/>
    </row>
    <row r="938" spans="1:11" x14ac:dyDescent="0.25">
      <c r="A938" s="194"/>
      <c r="B938" s="194"/>
      <c r="C938" s="194"/>
      <c r="D938" s="195"/>
      <c r="E938" s="195"/>
      <c r="F938" s="194"/>
      <c r="G938" s="194"/>
      <c r="H938" s="194"/>
      <c r="I938" s="196"/>
      <c r="J938" s="197"/>
      <c r="K938" s="87"/>
    </row>
    <row r="939" spans="1:11" x14ac:dyDescent="0.25">
      <c r="A939" s="194"/>
      <c r="B939" s="194"/>
      <c r="C939" s="194"/>
      <c r="D939" s="195"/>
      <c r="E939" s="195"/>
      <c r="F939" s="194"/>
      <c r="G939" s="194"/>
      <c r="H939" s="194"/>
      <c r="I939" s="196"/>
      <c r="J939" s="197"/>
      <c r="K939" s="87"/>
    </row>
    <row r="940" spans="1:11" x14ac:dyDescent="0.25">
      <c r="A940" s="194"/>
      <c r="B940" s="194"/>
      <c r="C940" s="194"/>
      <c r="D940" s="195"/>
      <c r="E940" s="195"/>
      <c r="F940" s="194"/>
      <c r="G940" s="194"/>
      <c r="H940" s="194"/>
      <c r="I940" s="196"/>
      <c r="J940" s="197"/>
      <c r="K940" s="87"/>
    </row>
    <row r="941" spans="1:11" x14ac:dyDescent="0.25">
      <c r="A941" s="194"/>
      <c r="B941" s="194"/>
      <c r="C941" s="194"/>
      <c r="D941" s="195"/>
      <c r="E941" s="195"/>
      <c r="F941" s="194"/>
      <c r="G941" s="194"/>
      <c r="H941" s="194"/>
      <c r="I941" s="196"/>
      <c r="J941" s="197"/>
      <c r="K941" s="87"/>
    </row>
    <row r="942" spans="1:11" x14ac:dyDescent="0.25">
      <c r="A942" s="194"/>
      <c r="B942" s="194"/>
      <c r="C942" s="194"/>
      <c r="D942" s="195"/>
      <c r="E942" s="195"/>
      <c r="F942" s="194"/>
      <c r="G942" s="194"/>
      <c r="H942" s="194"/>
      <c r="I942" s="196"/>
      <c r="J942" s="197"/>
      <c r="K942" s="87"/>
    </row>
    <row r="943" spans="1:11" x14ac:dyDescent="0.25">
      <c r="A943" s="194"/>
      <c r="B943" s="194"/>
      <c r="C943" s="194"/>
      <c r="D943" s="195"/>
      <c r="E943" s="195"/>
      <c r="F943" s="194"/>
      <c r="G943" s="194"/>
      <c r="H943" s="194"/>
      <c r="I943" s="196"/>
      <c r="J943" s="197"/>
      <c r="K943" s="87"/>
    </row>
    <row r="944" spans="1:11" x14ac:dyDescent="0.25">
      <c r="A944" s="194"/>
      <c r="B944" s="194"/>
      <c r="C944" s="194"/>
      <c r="D944" s="195"/>
      <c r="E944" s="195"/>
      <c r="F944" s="194"/>
      <c r="G944" s="194"/>
      <c r="H944" s="194"/>
      <c r="I944" s="196"/>
      <c r="J944" s="197"/>
      <c r="K944" s="87"/>
    </row>
    <row r="945" spans="1:11" x14ac:dyDescent="0.25">
      <c r="A945" s="194"/>
      <c r="B945" s="194"/>
      <c r="C945" s="194"/>
      <c r="D945" s="195"/>
      <c r="E945" s="195"/>
      <c r="F945" s="194"/>
      <c r="G945" s="194"/>
      <c r="H945" s="194"/>
      <c r="I945" s="196"/>
      <c r="J945" s="197"/>
      <c r="K945" s="87"/>
    </row>
    <row r="946" spans="1:11" x14ac:dyDescent="0.25">
      <c r="A946" s="194"/>
      <c r="B946" s="194"/>
      <c r="C946" s="194"/>
      <c r="D946" s="195"/>
      <c r="E946" s="195"/>
      <c r="F946" s="194"/>
      <c r="G946" s="194"/>
      <c r="H946" s="194"/>
      <c r="I946" s="196"/>
      <c r="J946" s="197"/>
      <c r="K946" s="87"/>
    </row>
    <row r="947" spans="1:11" x14ac:dyDescent="0.25">
      <c r="A947" s="194"/>
      <c r="B947" s="194"/>
      <c r="C947" s="194"/>
      <c r="D947" s="195"/>
      <c r="E947" s="195"/>
      <c r="F947" s="194"/>
      <c r="G947" s="194"/>
      <c r="H947" s="194"/>
      <c r="I947" s="196"/>
      <c r="J947" s="197"/>
      <c r="K947" s="87"/>
    </row>
    <row r="948" spans="1:11" x14ac:dyDescent="0.25">
      <c r="A948" s="194"/>
      <c r="B948" s="194"/>
      <c r="C948" s="194"/>
      <c r="D948" s="195"/>
      <c r="E948" s="195"/>
      <c r="F948" s="194"/>
      <c r="G948" s="194"/>
      <c r="H948" s="194"/>
      <c r="I948" s="196"/>
      <c r="J948" s="197"/>
      <c r="K948" s="87"/>
    </row>
    <row r="949" spans="1:11" x14ac:dyDescent="0.25">
      <c r="A949" s="194"/>
      <c r="B949" s="194"/>
      <c r="C949" s="194"/>
      <c r="D949" s="195"/>
      <c r="E949" s="195"/>
      <c r="F949" s="194"/>
      <c r="G949" s="194"/>
      <c r="H949" s="194"/>
      <c r="I949" s="196"/>
      <c r="J949" s="197"/>
      <c r="K949" s="87"/>
    </row>
    <row r="950" spans="1:11" x14ac:dyDescent="0.25">
      <c r="A950" s="194"/>
      <c r="B950" s="194"/>
      <c r="C950" s="194"/>
      <c r="D950" s="195"/>
      <c r="E950" s="195"/>
      <c r="F950" s="194"/>
      <c r="G950" s="194"/>
      <c r="H950" s="194"/>
      <c r="I950" s="196"/>
      <c r="J950" s="197"/>
      <c r="K950" s="87"/>
    </row>
    <row r="951" spans="1:11" x14ac:dyDescent="0.25">
      <c r="A951" s="194"/>
      <c r="B951" s="194"/>
      <c r="C951" s="194"/>
      <c r="D951" s="195"/>
      <c r="E951" s="195"/>
      <c r="F951" s="194"/>
      <c r="G951" s="194"/>
      <c r="H951" s="194"/>
      <c r="I951" s="196"/>
      <c r="J951" s="197"/>
      <c r="K951" s="87"/>
    </row>
    <row r="952" spans="1:11" x14ac:dyDescent="0.25">
      <c r="A952" s="194"/>
      <c r="B952" s="194"/>
      <c r="C952" s="194"/>
      <c r="D952" s="195"/>
      <c r="E952" s="195"/>
      <c r="F952" s="194"/>
      <c r="G952" s="194"/>
      <c r="H952" s="194"/>
      <c r="I952" s="196"/>
      <c r="J952" s="197"/>
      <c r="K952" s="87"/>
    </row>
    <row r="953" spans="1:11" x14ac:dyDescent="0.25">
      <c r="A953" s="194"/>
      <c r="B953" s="194"/>
      <c r="C953" s="194"/>
      <c r="D953" s="195"/>
      <c r="E953" s="195"/>
      <c r="F953" s="194"/>
      <c r="G953" s="194"/>
      <c r="H953" s="194"/>
      <c r="I953" s="196"/>
      <c r="J953" s="197"/>
      <c r="K953" s="87"/>
    </row>
    <row r="954" spans="1:11" x14ac:dyDescent="0.25">
      <c r="A954" s="194"/>
      <c r="B954" s="194"/>
      <c r="C954" s="194"/>
      <c r="D954" s="195"/>
      <c r="E954" s="195"/>
      <c r="F954" s="194"/>
      <c r="G954" s="194"/>
      <c r="H954" s="194"/>
      <c r="I954" s="196"/>
      <c r="J954" s="197"/>
      <c r="K954" s="87"/>
    </row>
    <row r="955" spans="1:11" x14ac:dyDescent="0.25">
      <c r="A955" s="194"/>
      <c r="B955" s="194"/>
      <c r="C955" s="194"/>
      <c r="D955" s="195"/>
      <c r="E955" s="195"/>
      <c r="F955" s="194"/>
      <c r="G955" s="194"/>
      <c r="H955" s="194"/>
      <c r="I955" s="196"/>
      <c r="J955" s="197"/>
      <c r="K955" s="87"/>
    </row>
    <row r="956" spans="1:11" x14ac:dyDescent="0.25">
      <c r="A956" s="194"/>
      <c r="B956" s="194"/>
      <c r="C956" s="194"/>
      <c r="D956" s="195"/>
      <c r="E956" s="195"/>
      <c r="F956" s="194"/>
      <c r="G956" s="194"/>
      <c r="H956" s="194"/>
      <c r="I956" s="196"/>
      <c r="J956" s="197"/>
      <c r="K956" s="87"/>
    </row>
    <row r="957" spans="1:11" x14ac:dyDescent="0.25">
      <c r="A957" s="194"/>
      <c r="B957" s="194"/>
      <c r="C957" s="194"/>
      <c r="D957" s="195"/>
      <c r="E957" s="195"/>
      <c r="F957" s="194"/>
      <c r="G957" s="194"/>
      <c r="H957" s="194"/>
      <c r="I957" s="196"/>
      <c r="J957" s="197"/>
      <c r="K957" s="87"/>
    </row>
    <row r="958" spans="1:11" x14ac:dyDescent="0.25">
      <c r="A958" s="194"/>
      <c r="B958" s="194"/>
      <c r="C958" s="194"/>
      <c r="D958" s="195"/>
      <c r="E958" s="195"/>
      <c r="F958" s="194"/>
      <c r="G958" s="194"/>
      <c r="H958" s="194"/>
      <c r="I958" s="196"/>
      <c r="J958" s="197"/>
      <c r="K958" s="87"/>
    </row>
    <row r="959" spans="1:11" x14ac:dyDescent="0.25">
      <c r="A959" s="194"/>
      <c r="B959" s="194"/>
      <c r="C959" s="194"/>
      <c r="D959" s="195"/>
      <c r="E959" s="195"/>
      <c r="F959" s="194"/>
      <c r="G959" s="194"/>
      <c r="H959" s="194"/>
      <c r="I959" s="196"/>
      <c r="J959" s="197"/>
      <c r="K959" s="87"/>
    </row>
    <row r="960" spans="1:11" x14ac:dyDescent="0.25">
      <c r="A960" s="194"/>
      <c r="B960" s="194"/>
      <c r="C960" s="194"/>
      <c r="D960" s="195"/>
      <c r="E960" s="195"/>
      <c r="F960" s="194"/>
      <c r="G960" s="194"/>
      <c r="H960" s="194"/>
      <c r="I960" s="196"/>
      <c r="J960" s="197"/>
      <c r="K960" s="87"/>
    </row>
    <row r="961" spans="1:11" x14ac:dyDescent="0.25">
      <c r="A961" s="194"/>
      <c r="B961" s="194"/>
      <c r="C961" s="194"/>
      <c r="D961" s="195"/>
      <c r="E961" s="195"/>
      <c r="F961" s="194"/>
      <c r="G961" s="194"/>
      <c r="H961" s="194"/>
      <c r="I961" s="196"/>
      <c r="J961" s="197"/>
      <c r="K961" s="87"/>
    </row>
    <row r="962" spans="1:11" x14ac:dyDescent="0.25">
      <c r="A962" s="194"/>
      <c r="B962" s="194"/>
      <c r="C962" s="194"/>
      <c r="D962" s="195"/>
      <c r="E962" s="195"/>
      <c r="F962" s="194"/>
      <c r="G962" s="194"/>
      <c r="H962" s="194"/>
      <c r="I962" s="196"/>
      <c r="J962" s="197"/>
      <c r="K962" s="87"/>
    </row>
    <row r="963" spans="1:11" x14ac:dyDescent="0.25">
      <c r="A963" s="194"/>
      <c r="B963" s="194"/>
      <c r="C963" s="194"/>
      <c r="D963" s="195"/>
      <c r="E963" s="195"/>
      <c r="F963" s="194"/>
      <c r="G963" s="194"/>
      <c r="H963" s="194"/>
      <c r="I963" s="196"/>
      <c r="J963" s="197"/>
      <c r="K963" s="87"/>
    </row>
    <row r="964" spans="1:11" x14ac:dyDescent="0.25">
      <c r="A964" s="194"/>
      <c r="B964" s="194"/>
      <c r="C964" s="194"/>
      <c r="D964" s="195"/>
      <c r="E964" s="195"/>
      <c r="F964" s="194"/>
      <c r="G964" s="194"/>
      <c r="H964" s="194"/>
      <c r="I964" s="196"/>
      <c r="J964" s="197"/>
      <c r="K964" s="87"/>
    </row>
    <row r="965" spans="1:11" x14ac:dyDescent="0.25">
      <c r="A965" s="194"/>
      <c r="B965" s="194"/>
      <c r="C965" s="194"/>
      <c r="D965" s="195"/>
      <c r="E965" s="195"/>
      <c r="F965" s="194"/>
      <c r="G965" s="194"/>
      <c r="H965" s="194"/>
      <c r="I965" s="196"/>
      <c r="J965" s="197"/>
      <c r="K965" s="87"/>
    </row>
    <row r="966" spans="1:11" x14ac:dyDescent="0.25">
      <c r="A966" s="194"/>
      <c r="B966" s="194"/>
      <c r="C966" s="194"/>
      <c r="D966" s="195"/>
      <c r="E966" s="195"/>
      <c r="F966" s="194"/>
      <c r="G966" s="194"/>
      <c r="H966" s="194"/>
      <c r="I966" s="196"/>
      <c r="J966" s="197"/>
      <c r="K966" s="87"/>
    </row>
    <row r="967" spans="1:11" x14ac:dyDescent="0.25">
      <c r="A967" s="194"/>
      <c r="B967" s="194"/>
      <c r="C967" s="194"/>
      <c r="D967" s="195"/>
      <c r="E967" s="195"/>
      <c r="F967" s="194"/>
      <c r="G967" s="194"/>
      <c r="H967" s="194"/>
      <c r="I967" s="196"/>
      <c r="J967" s="197"/>
      <c r="K967" s="87"/>
    </row>
    <row r="968" spans="1:11" x14ac:dyDescent="0.25">
      <c r="A968" s="194"/>
      <c r="B968" s="194"/>
      <c r="C968" s="194"/>
      <c r="D968" s="195"/>
      <c r="E968" s="195"/>
      <c r="F968" s="194"/>
      <c r="G968" s="194"/>
      <c r="H968" s="194"/>
      <c r="I968" s="196"/>
      <c r="J968" s="197"/>
      <c r="K968" s="87"/>
    </row>
    <row r="969" spans="1:11" x14ac:dyDescent="0.25">
      <c r="A969" s="194"/>
      <c r="B969" s="194"/>
      <c r="C969" s="194"/>
      <c r="D969" s="195"/>
      <c r="E969" s="195"/>
      <c r="F969" s="194"/>
      <c r="G969" s="194"/>
      <c r="H969" s="194"/>
      <c r="I969" s="196"/>
      <c r="J969" s="197"/>
      <c r="K969" s="87"/>
    </row>
    <row r="970" spans="1:11" x14ac:dyDescent="0.25">
      <c r="A970" s="194"/>
      <c r="B970" s="194"/>
      <c r="C970" s="194"/>
      <c r="D970" s="195"/>
      <c r="E970" s="195"/>
      <c r="F970" s="194"/>
      <c r="G970" s="194"/>
      <c r="H970" s="194"/>
      <c r="I970" s="196"/>
      <c r="J970" s="197"/>
      <c r="K970" s="87"/>
    </row>
    <row r="971" spans="1:11" x14ac:dyDescent="0.25">
      <c r="A971" s="194"/>
      <c r="B971" s="194"/>
      <c r="C971" s="194"/>
      <c r="D971" s="195"/>
      <c r="E971" s="195"/>
      <c r="F971" s="194"/>
      <c r="G971" s="194"/>
      <c r="H971" s="194"/>
      <c r="I971" s="196"/>
      <c r="J971" s="197"/>
      <c r="K971" s="87"/>
    </row>
    <row r="972" spans="1:11" x14ac:dyDescent="0.25">
      <c r="A972" s="194"/>
      <c r="B972" s="194"/>
      <c r="C972" s="194"/>
      <c r="D972" s="195"/>
      <c r="E972" s="195"/>
      <c r="F972" s="194"/>
      <c r="G972" s="194"/>
      <c r="H972" s="194"/>
      <c r="I972" s="196"/>
      <c r="J972" s="197"/>
      <c r="K972" s="87"/>
    </row>
    <row r="973" spans="1:11" x14ac:dyDescent="0.25">
      <c r="A973" s="194"/>
      <c r="B973" s="194"/>
      <c r="C973" s="194"/>
      <c r="D973" s="195"/>
      <c r="E973" s="195"/>
      <c r="F973" s="194"/>
      <c r="G973" s="194"/>
      <c r="H973" s="194"/>
      <c r="I973" s="196"/>
      <c r="J973" s="197"/>
      <c r="K973" s="87"/>
    </row>
    <row r="974" spans="1:11" x14ac:dyDescent="0.25">
      <c r="A974" s="194"/>
      <c r="B974" s="194"/>
      <c r="C974" s="194"/>
      <c r="D974" s="195"/>
      <c r="E974" s="195"/>
      <c r="F974" s="194"/>
      <c r="G974" s="194"/>
      <c r="H974" s="194"/>
      <c r="I974" s="196"/>
      <c r="J974" s="197"/>
      <c r="K974" s="87"/>
    </row>
    <row r="975" spans="1:11" x14ac:dyDescent="0.25">
      <c r="A975" s="194"/>
      <c r="B975" s="194"/>
      <c r="C975" s="194"/>
      <c r="D975" s="195"/>
      <c r="E975" s="195"/>
      <c r="F975" s="194"/>
      <c r="G975" s="194"/>
      <c r="H975" s="194"/>
      <c r="I975" s="196"/>
      <c r="J975" s="197"/>
      <c r="K975" s="87"/>
    </row>
    <row r="976" spans="1:11" x14ac:dyDescent="0.25">
      <c r="A976" s="194"/>
      <c r="B976" s="194"/>
      <c r="C976" s="194"/>
      <c r="D976" s="195"/>
      <c r="E976" s="195"/>
      <c r="F976" s="194"/>
      <c r="G976" s="194"/>
      <c r="H976" s="194"/>
      <c r="I976" s="196"/>
      <c r="J976" s="197"/>
      <c r="K976" s="87"/>
    </row>
    <row r="977" spans="1:11" x14ac:dyDescent="0.25">
      <c r="A977" s="194"/>
      <c r="B977" s="194"/>
      <c r="C977" s="194"/>
      <c r="D977" s="195"/>
      <c r="E977" s="195"/>
      <c r="F977" s="194"/>
      <c r="G977" s="194"/>
      <c r="H977" s="194"/>
      <c r="I977" s="196"/>
      <c r="J977" s="197"/>
      <c r="K977" s="87"/>
    </row>
    <row r="978" spans="1:11" x14ac:dyDescent="0.25">
      <c r="A978" s="194"/>
      <c r="B978" s="194"/>
      <c r="C978" s="194"/>
      <c r="D978" s="195"/>
      <c r="E978" s="195"/>
      <c r="F978" s="194"/>
      <c r="G978" s="194"/>
      <c r="H978" s="194"/>
      <c r="I978" s="196"/>
      <c r="J978" s="197"/>
      <c r="K978" s="87"/>
    </row>
    <row r="979" spans="1:11" x14ac:dyDescent="0.25">
      <c r="A979" s="194"/>
      <c r="B979" s="194"/>
      <c r="C979" s="194"/>
      <c r="D979" s="195"/>
      <c r="E979" s="195"/>
      <c r="F979" s="194"/>
      <c r="G979" s="194"/>
      <c r="H979" s="194"/>
      <c r="I979" s="196"/>
      <c r="J979" s="197"/>
      <c r="K979" s="87"/>
    </row>
    <row r="980" spans="1:11" x14ac:dyDescent="0.25">
      <c r="A980" s="194"/>
      <c r="B980" s="194"/>
      <c r="C980" s="194"/>
      <c r="D980" s="195"/>
      <c r="E980" s="195"/>
      <c r="F980" s="194"/>
      <c r="G980" s="194"/>
      <c r="H980" s="194"/>
      <c r="I980" s="196"/>
      <c r="J980" s="197"/>
      <c r="K980" s="87"/>
    </row>
    <row r="981" spans="1:11" x14ac:dyDescent="0.25">
      <c r="A981" s="194"/>
      <c r="B981" s="194"/>
      <c r="C981" s="194"/>
      <c r="D981" s="195"/>
      <c r="E981" s="195"/>
      <c r="F981" s="194"/>
      <c r="G981" s="194"/>
      <c r="H981" s="194"/>
      <c r="I981" s="196"/>
      <c r="J981" s="197"/>
      <c r="K981" s="87"/>
    </row>
    <row r="982" spans="1:11" x14ac:dyDescent="0.25">
      <c r="A982" s="194"/>
      <c r="B982" s="194"/>
      <c r="C982" s="194"/>
      <c r="D982" s="195"/>
      <c r="E982" s="195"/>
      <c r="F982" s="194"/>
      <c r="G982" s="194"/>
      <c r="H982" s="194"/>
      <c r="I982" s="196"/>
      <c r="J982" s="197"/>
      <c r="K982" s="87"/>
    </row>
    <row r="983" spans="1:11" x14ac:dyDescent="0.25">
      <c r="A983" s="194"/>
      <c r="B983" s="194"/>
      <c r="C983" s="194"/>
      <c r="D983" s="195"/>
      <c r="E983" s="195"/>
      <c r="F983" s="194"/>
      <c r="G983" s="194"/>
      <c r="H983" s="194"/>
      <c r="I983" s="196"/>
      <c r="J983" s="197"/>
      <c r="K983" s="87"/>
    </row>
    <row r="984" spans="1:11" x14ac:dyDescent="0.25">
      <c r="A984" s="194"/>
      <c r="B984" s="194"/>
      <c r="C984" s="194"/>
      <c r="D984" s="195"/>
      <c r="E984" s="195"/>
      <c r="F984" s="194"/>
      <c r="G984" s="194"/>
      <c r="H984" s="194"/>
      <c r="I984" s="196"/>
      <c r="J984" s="197"/>
      <c r="K984" s="87"/>
    </row>
    <row r="985" spans="1:11" x14ac:dyDescent="0.25">
      <c r="A985" s="194"/>
      <c r="B985" s="194"/>
      <c r="C985" s="194"/>
      <c r="D985" s="195"/>
      <c r="E985" s="195"/>
      <c r="F985" s="194"/>
      <c r="G985" s="194"/>
      <c r="H985" s="194"/>
      <c r="I985" s="196"/>
      <c r="J985" s="197"/>
      <c r="K985" s="87"/>
    </row>
    <row r="986" spans="1:11" x14ac:dyDescent="0.25">
      <c r="A986" s="194"/>
      <c r="B986" s="194"/>
      <c r="C986" s="194"/>
      <c r="D986" s="195"/>
      <c r="E986" s="195"/>
      <c r="F986" s="194"/>
      <c r="G986" s="194"/>
      <c r="H986" s="194"/>
      <c r="I986" s="196"/>
      <c r="J986" s="197"/>
      <c r="K986" s="87"/>
    </row>
    <row r="987" spans="1:11" x14ac:dyDescent="0.25">
      <c r="A987" s="194"/>
      <c r="B987" s="194"/>
      <c r="C987" s="194"/>
      <c r="D987" s="195"/>
      <c r="E987" s="195"/>
      <c r="F987" s="194"/>
      <c r="G987" s="194"/>
      <c r="H987" s="194"/>
      <c r="I987" s="196"/>
      <c r="J987" s="197"/>
      <c r="K987" s="87"/>
    </row>
    <row r="988" spans="1:11" x14ac:dyDescent="0.25">
      <c r="A988" s="194"/>
      <c r="B988" s="194"/>
      <c r="C988" s="194"/>
      <c r="D988" s="195"/>
      <c r="E988" s="195"/>
      <c r="F988" s="194"/>
      <c r="G988" s="194"/>
      <c r="H988" s="194"/>
      <c r="I988" s="196"/>
      <c r="J988" s="197"/>
      <c r="K988" s="87"/>
    </row>
    <row r="989" spans="1:11" x14ac:dyDescent="0.25">
      <c r="A989" s="194"/>
      <c r="B989" s="194"/>
      <c r="C989" s="194"/>
      <c r="D989" s="195"/>
      <c r="E989" s="195"/>
      <c r="F989" s="194"/>
      <c r="G989" s="194"/>
      <c r="H989" s="194"/>
      <c r="I989" s="196"/>
      <c r="J989" s="197"/>
      <c r="K989" s="87"/>
    </row>
    <row r="990" spans="1:11" x14ac:dyDescent="0.25">
      <c r="A990" s="194"/>
      <c r="B990" s="194"/>
      <c r="C990" s="194"/>
      <c r="D990" s="195"/>
      <c r="E990" s="195"/>
      <c r="F990" s="194"/>
      <c r="G990" s="194"/>
      <c r="H990" s="194"/>
      <c r="I990" s="196"/>
      <c r="J990" s="197"/>
      <c r="K990" s="87"/>
    </row>
    <row r="991" spans="1:11" x14ac:dyDescent="0.25">
      <c r="A991" s="194"/>
      <c r="B991" s="194"/>
      <c r="C991" s="194"/>
      <c r="D991" s="195"/>
      <c r="E991" s="195"/>
      <c r="F991" s="194"/>
      <c r="G991" s="194"/>
      <c r="H991" s="194"/>
      <c r="I991" s="196"/>
      <c r="J991" s="197"/>
      <c r="K991" s="87"/>
    </row>
    <row r="992" spans="1:11" x14ac:dyDescent="0.25">
      <c r="A992" s="194"/>
      <c r="B992" s="194"/>
      <c r="C992" s="194"/>
      <c r="D992" s="195"/>
      <c r="E992" s="195"/>
      <c r="F992" s="194"/>
      <c r="G992" s="194"/>
      <c r="H992" s="194"/>
      <c r="I992" s="196"/>
      <c r="J992" s="197"/>
      <c r="K992" s="87"/>
    </row>
    <row r="993" spans="1:11" x14ac:dyDescent="0.25">
      <c r="A993" s="194"/>
      <c r="B993" s="194"/>
      <c r="C993" s="194"/>
      <c r="D993" s="195"/>
      <c r="E993" s="195"/>
      <c r="F993" s="194"/>
      <c r="G993" s="194"/>
      <c r="H993" s="194"/>
      <c r="I993" s="196"/>
      <c r="J993" s="197"/>
      <c r="K993" s="87"/>
    </row>
    <row r="994" spans="1:11" x14ac:dyDescent="0.25">
      <c r="A994" s="194"/>
      <c r="B994" s="194"/>
      <c r="C994" s="194"/>
      <c r="D994" s="195"/>
      <c r="E994" s="195"/>
      <c r="F994" s="194"/>
      <c r="G994" s="194"/>
      <c r="H994" s="194"/>
      <c r="I994" s="196"/>
      <c r="J994" s="197"/>
      <c r="K994" s="87"/>
    </row>
    <row r="995" spans="1:11" x14ac:dyDescent="0.25">
      <c r="A995" s="194"/>
      <c r="B995" s="194"/>
      <c r="C995" s="194"/>
      <c r="D995" s="195"/>
      <c r="E995" s="195"/>
      <c r="F995" s="194"/>
      <c r="G995" s="194"/>
      <c r="H995" s="194"/>
      <c r="I995" s="196"/>
      <c r="J995" s="197"/>
      <c r="K995" s="87"/>
    </row>
    <row r="996" spans="1:11" x14ac:dyDescent="0.25">
      <c r="A996" s="194"/>
      <c r="B996" s="194"/>
      <c r="C996" s="194"/>
      <c r="D996" s="195"/>
      <c r="E996" s="195"/>
      <c r="F996" s="194"/>
      <c r="G996" s="194"/>
      <c r="H996" s="194"/>
      <c r="I996" s="196"/>
      <c r="J996" s="197"/>
      <c r="K996" s="87"/>
    </row>
    <row r="997" spans="1:11" x14ac:dyDescent="0.25">
      <c r="A997" s="194"/>
      <c r="B997" s="194"/>
      <c r="C997" s="194"/>
      <c r="D997" s="195"/>
      <c r="E997" s="195"/>
      <c r="F997" s="194"/>
      <c r="G997" s="194"/>
      <c r="H997" s="194"/>
      <c r="I997" s="196"/>
      <c r="J997" s="197"/>
      <c r="K997" s="87"/>
    </row>
    <row r="998" spans="1:11" x14ac:dyDescent="0.25">
      <c r="A998" s="194"/>
      <c r="B998" s="194"/>
      <c r="C998" s="194"/>
      <c r="D998" s="195"/>
      <c r="E998" s="195"/>
      <c r="F998" s="194"/>
      <c r="G998" s="194"/>
      <c r="H998" s="194"/>
      <c r="I998" s="196"/>
      <c r="J998" s="197"/>
      <c r="K998" s="87"/>
    </row>
    <row r="999" spans="1:11" x14ac:dyDescent="0.25">
      <c r="A999" s="194"/>
      <c r="B999" s="194"/>
      <c r="C999" s="194"/>
      <c r="D999" s="195"/>
      <c r="E999" s="195"/>
      <c r="F999" s="194"/>
      <c r="G999" s="194"/>
      <c r="H999" s="194"/>
      <c r="I999" s="196"/>
      <c r="J999" s="197"/>
      <c r="K999" s="87"/>
    </row>
    <row r="1000" spans="1:11" x14ac:dyDescent="0.25">
      <c r="A1000" s="194"/>
      <c r="B1000" s="194"/>
      <c r="C1000" s="194"/>
      <c r="D1000" s="195"/>
      <c r="E1000" s="195"/>
      <c r="F1000" s="194"/>
      <c r="G1000" s="194"/>
      <c r="H1000" s="194"/>
      <c r="I1000" s="196"/>
      <c r="J1000" s="197"/>
      <c r="K1000" s="87"/>
    </row>
    <row r="1001" spans="1:11" x14ac:dyDescent="0.25">
      <c r="A1001" s="194"/>
      <c r="B1001" s="194"/>
      <c r="C1001" s="194"/>
      <c r="D1001" s="195"/>
      <c r="E1001" s="195"/>
      <c r="F1001" s="194"/>
      <c r="G1001" s="194"/>
      <c r="H1001" s="194"/>
      <c r="I1001" s="196"/>
      <c r="J1001" s="197"/>
      <c r="K1001" s="87"/>
    </row>
    <row r="1002" spans="1:11" x14ac:dyDescent="0.25">
      <c r="A1002" s="194"/>
      <c r="B1002" s="194"/>
      <c r="C1002" s="194"/>
      <c r="D1002" s="195"/>
      <c r="E1002" s="195"/>
      <c r="F1002" s="194"/>
      <c r="G1002" s="194"/>
      <c r="H1002" s="194"/>
      <c r="I1002" s="196"/>
      <c r="J1002" s="197"/>
      <c r="K1002" s="87"/>
    </row>
    <row r="1003" spans="1:11" x14ac:dyDescent="0.25">
      <c r="A1003" s="194"/>
      <c r="B1003" s="194"/>
      <c r="C1003" s="194"/>
      <c r="D1003" s="195"/>
      <c r="E1003" s="195"/>
      <c r="F1003" s="194"/>
      <c r="G1003" s="194"/>
      <c r="H1003" s="194"/>
      <c r="I1003" s="196"/>
      <c r="J1003" s="197"/>
      <c r="K1003" s="87"/>
    </row>
    <row r="1004" spans="1:11" x14ac:dyDescent="0.25">
      <c r="A1004" s="194"/>
      <c r="B1004" s="194"/>
      <c r="C1004" s="194"/>
      <c r="D1004" s="195"/>
      <c r="E1004" s="195"/>
      <c r="F1004" s="194"/>
      <c r="G1004" s="194"/>
      <c r="H1004" s="194"/>
      <c r="I1004" s="196"/>
      <c r="J1004" s="197"/>
      <c r="K1004" s="87"/>
    </row>
    <row r="1005" spans="1:11" x14ac:dyDescent="0.25">
      <c r="A1005" s="194"/>
      <c r="B1005" s="194"/>
      <c r="C1005" s="194"/>
      <c r="D1005" s="195"/>
      <c r="E1005" s="195"/>
      <c r="F1005" s="194"/>
      <c r="G1005" s="194"/>
      <c r="H1005" s="194"/>
      <c r="I1005" s="196"/>
      <c r="J1005" s="197"/>
      <c r="K1005" s="87"/>
    </row>
    <row r="1006" spans="1:11" x14ac:dyDescent="0.25">
      <c r="A1006" s="194"/>
      <c r="B1006" s="194"/>
      <c r="C1006" s="194"/>
      <c r="D1006" s="195"/>
      <c r="E1006" s="195"/>
      <c r="F1006" s="194"/>
      <c r="G1006" s="194"/>
      <c r="H1006" s="194"/>
      <c r="I1006" s="196"/>
      <c r="J1006" s="197"/>
      <c r="K1006" s="87"/>
    </row>
    <row r="1007" spans="1:11" x14ac:dyDescent="0.25">
      <c r="A1007" s="194"/>
      <c r="B1007" s="194"/>
      <c r="C1007" s="194"/>
      <c r="D1007" s="195"/>
      <c r="E1007" s="195"/>
      <c r="F1007" s="194"/>
      <c r="G1007" s="194"/>
      <c r="H1007" s="194"/>
      <c r="I1007" s="196"/>
      <c r="J1007" s="197"/>
      <c r="K1007" s="87"/>
    </row>
    <row r="1008" spans="1:11" x14ac:dyDescent="0.25">
      <c r="A1008" s="194"/>
      <c r="B1008" s="194"/>
      <c r="C1008" s="194"/>
      <c r="D1008" s="195"/>
      <c r="E1008" s="195"/>
      <c r="F1008" s="194"/>
      <c r="G1008" s="194"/>
      <c r="H1008" s="194"/>
      <c r="I1008" s="196"/>
      <c r="J1008" s="197"/>
      <c r="K1008" s="87"/>
    </row>
    <row r="1009" spans="1:11" x14ac:dyDescent="0.25">
      <c r="A1009" s="194"/>
      <c r="B1009" s="194"/>
      <c r="C1009" s="194"/>
      <c r="D1009" s="195"/>
      <c r="E1009" s="195"/>
      <c r="F1009" s="194"/>
      <c r="G1009" s="194"/>
      <c r="H1009" s="194"/>
      <c r="I1009" s="196"/>
      <c r="J1009" s="197"/>
      <c r="K1009" s="87"/>
    </row>
    <row r="1010" spans="1:11" x14ac:dyDescent="0.25">
      <c r="A1010" s="194"/>
      <c r="B1010" s="194"/>
      <c r="C1010" s="194"/>
      <c r="D1010" s="195"/>
      <c r="E1010" s="195"/>
      <c r="F1010" s="194"/>
      <c r="G1010" s="194"/>
      <c r="H1010" s="194"/>
      <c r="I1010" s="196"/>
      <c r="J1010" s="197"/>
      <c r="K1010" s="87"/>
    </row>
    <row r="1011" spans="1:11" x14ac:dyDescent="0.25">
      <c r="A1011" s="194"/>
      <c r="B1011" s="194"/>
      <c r="C1011" s="194"/>
      <c r="D1011" s="195"/>
      <c r="E1011" s="195"/>
      <c r="F1011" s="194"/>
      <c r="G1011" s="194"/>
      <c r="H1011" s="194"/>
      <c r="I1011" s="196"/>
      <c r="J1011" s="197"/>
      <c r="K1011" s="87"/>
    </row>
    <row r="1012" spans="1:11" x14ac:dyDescent="0.25">
      <c r="A1012" s="194"/>
      <c r="B1012" s="194"/>
      <c r="C1012" s="194"/>
      <c r="D1012" s="195"/>
      <c r="E1012" s="195"/>
      <c r="F1012" s="194"/>
      <c r="G1012" s="194"/>
      <c r="H1012" s="194"/>
      <c r="I1012" s="196"/>
      <c r="J1012" s="197"/>
      <c r="K1012" s="87"/>
    </row>
    <row r="1013" spans="1:11" x14ac:dyDescent="0.25">
      <c r="A1013" s="194"/>
      <c r="B1013" s="194"/>
      <c r="C1013" s="194"/>
      <c r="D1013" s="195"/>
      <c r="E1013" s="195"/>
      <c r="F1013" s="194"/>
      <c r="G1013" s="194"/>
      <c r="H1013" s="194"/>
      <c r="I1013" s="196"/>
      <c r="J1013" s="197"/>
      <c r="K1013" s="87"/>
    </row>
    <row r="1014" spans="1:11" x14ac:dyDescent="0.25">
      <c r="A1014" s="194"/>
      <c r="B1014" s="194"/>
      <c r="C1014" s="194"/>
      <c r="D1014" s="195"/>
      <c r="E1014" s="195"/>
      <c r="F1014" s="194"/>
      <c r="G1014" s="194"/>
      <c r="H1014" s="194"/>
      <c r="I1014" s="196"/>
      <c r="J1014" s="197"/>
      <c r="K1014" s="87"/>
    </row>
    <row r="1015" spans="1:11" x14ac:dyDescent="0.25">
      <c r="A1015" s="194"/>
      <c r="B1015" s="194"/>
      <c r="C1015" s="194"/>
      <c r="D1015" s="195"/>
      <c r="E1015" s="195"/>
      <c r="F1015" s="194"/>
      <c r="G1015" s="194"/>
      <c r="H1015" s="194"/>
      <c r="I1015" s="196"/>
      <c r="J1015" s="197"/>
      <c r="K1015" s="87"/>
    </row>
    <row r="1016" spans="1:11" x14ac:dyDescent="0.25">
      <c r="A1016" s="194"/>
      <c r="B1016" s="194"/>
      <c r="C1016" s="194"/>
      <c r="D1016" s="195"/>
      <c r="E1016" s="195"/>
      <c r="F1016" s="194"/>
      <c r="G1016" s="194"/>
      <c r="H1016" s="194"/>
      <c r="I1016" s="196"/>
      <c r="J1016" s="197"/>
      <c r="K1016" s="87"/>
    </row>
    <row r="1017" spans="1:11" x14ac:dyDescent="0.25">
      <c r="A1017" s="194"/>
      <c r="B1017" s="194"/>
      <c r="C1017" s="194"/>
      <c r="D1017" s="195"/>
      <c r="E1017" s="195"/>
      <c r="F1017" s="194"/>
      <c r="G1017" s="194"/>
      <c r="H1017" s="194"/>
      <c r="I1017" s="196"/>
      <c r="J1017" s="197"/>
      <c r="K1017" s="87"/>
    </row>
    <row r="1018" spans="1:11" x14ac:dyDescent="0.25">
      <c r="A1018" s="194"/>
      <c r="B1018" s="194"/>
      <c r="C1018" s="194"/>
      <c r="D1018" s="195"/>
      <c r="E1018" s="195"/>
      <c r="F1018" s="194"/>
      <c r="G1018" s="194"/>
      <c r="H1018" s="194"/>
      <c r="I1018" s="196"/>
      <c r="J1018" s="197"/>
      <c r="K1018" s="87"/>
    </row>
    <row r="1019" spans="1:11" x14ac:dyDescent="0.25">
      <c r="A1019" s="194"/>
      <c r="B1019" s="194"/>
      <c r="C1019" s="194"/>
      <c r="D1019" s="195"/>
      <c r="E1019" s="195"/>
      <c r="F1019" s="194"/>
      <c r="G1019" s="194"/>
      <c r="H1019" s="194"/>
      <c r="I1019" s="196"/>
      <c r="J1019" s="197"/>
      <c r="K1019" s="87"/>
    </row>
    <row r="1020" spans="1:11" x14ac:dyDescent="0.25">
      <c r="A1020" s="194"/>
      <c r="B1020" s="194"/>
      <c r="C1020" s="194"/>
      <c r="D1020" s="195"/>
      <c r="E1020" s="195"/>
      <c r="F1020" s="194"/>
      <c r="G1020" s="194"/>
      <c r="H1020" s="194"/>
      <c r="I1020" s="196"/>
      <c r="J1020" s="197"/>
      <c r="K1020" s="87"/>
    </row>
    <row r="1021" spans="1:11" x14ac:dyDescent="0.25">
      <c r="A1021" s="194"/>
      <c r="B1021" s="194"/>
      <c r="C1021" s="194"/>
      <c r="D1021" s="195"/>
      <c r="E1021" s="195"/>
      <c r="F1021" s="194"/>
      <c r="G1021" s="194"/>
      <c r="H1021" s="194"/>
      <c r="I1021" s="196"/>
      <c r="J1021" s="197"/>
      <c r="K1021" s="87"/>
    </row>
    <row r="1022" spans="1:11" x14ac:dyDescent="0.25">
      <c r="A1022" s="194"/>
      <c r="B1022" s="194"/>
      <c r="C1022" s="194"/>
      <c r="D1022" s="195"/>
      <c r="E1022" s="195"/>
      <c r="F1022" s="194"/>
      <c r="G1022" s="194"/>
      <c r="H1022" s="194"/>
      <c r="I1022" s="196"/>
      <c r="J1022" s="197"/>
      <c r="K1022" s="87"/>
    </row>
    <row r="1023" spans="1:11" x14ac:dyDescent="0.25">
      <c r="A1023" s="194"/>
      <c r="B1023" s="194"/>
      <c r="C1023" s="194"/>
      <c r="D1023" s="195"/>
      <c r="E1023" s="195"/>
      <c r="F1023" s="194"/>
      <c r="G1023" s="194"/>
      <c r="H1023" s="194"/>
      <c r="I1023" s="196"/>
      <c r="J1023" s="197"/>
      <c r="K1023" s="87"/>
    </row>
    <row r="1024" spans="1:11" x14ac:dyDescent="0.25">
      <c r="A1024" s="194"/>
      <c r="B1024" s="194"/>
      <c r="C1024" s="194"/>
      <c r="D1024" s="195"/>
      <c r="E1024" s="195"/>
      <c r="F1024" s="194"/>
      <c r="G1024" s="194"/>
      <c r="H1024" s="194"/>
      <c r="I1024" s="196"/>
      <c r="J1024" s="197"/>
      <c r="K1024" s="87"/>
    </row>
    <row r="1025" spans="1:11" x14ac:dyDescent="0.25">
      <c r="A1025" s="194"/>
      <c r="B1025" s="194"/>
      <c r="C1025" s="194"/>
      <c r="D1025" s="195"/>
      <c r="E1025" s="195"/>
      <c r="F1025" s="194"/>
      <c r="G1025" s="194"/>
      <c r="H1025" s="194"/>
      <c r="I1025" s="196"/>
      <c r="J1025" s="197"/>
      <c r="K1025" s="87"/>
    </row>
    <row r="1026" spans="1:11" x14ac:dyDescent="0.25">
      <c r="A1026" s="194"/>
      <c r="B1026" s="194"/>
      <c r="C1026" s="194"/>
      <c r="D1026" s="195"/>
      <c r="E1026" s="195"/>
      <c r="F1026" s="194"/>
      <c r="G1026" s="194"/>
      <c r="H1026" s="194"/>
      <c r="I1026" s="196"/>
      <c r="J1026" s="197"/>
      <c r="K1026" s="87"/>
    </row>
    <row r="1027" spans="1:11" x14ac:dyDescent="0.25">
      <c r="A1027" s="194"/>
      <c r="B1027" s="194"/>
      <c r="C1027" s="194"/>
      <c r="D1027" s="195"/>
      <c r="E1027" s="195"/>
      <c r="F1027" s="194"/>
      <c r="G1027" s="194"/>
      <c r="H1027" s="194"/>
      <c r="I1027" s="196"/>
      <c r="J1027" s="197"/>
      <c r="K1027" s="87"/>
    </row>
    <row r="1028" spans="1:11" x14ac:dyDescent="0.25">
      <c r="A1028" s="194"/>
      <c r="B1028" s="194"/>
      <c r="C1028" s="194"/>
      <c r="D1028" s="195"/>
      <c r="E1028" s="195"/>
      <c r="F1028" s="194"/>
      <c r="G1028" s="194"/>
      <c r="H1028" s="194"/>
      <c r="I1028" s="196"/>
      <c r="J1028" s="197"/>
      <c r="K1028" s="87"/>
    </row>
    <row r="1029" spans="1:11" x14ac:dyDescent="0.25">
      <c r="A1029" s="194"/>
      <c r="B1029" s="194"/>
      <c r="C1029" s="194"/>
      <c r="D1029" s="195"/>
      <c r="E1029" s="195"/>
      <c r="F1029" s="194"/>
      <c r="G1029" s="194"/>
      <c r="H1029" s="194"/>
      <c r="I1029" s="196"/>
      <c r="J1029" s="197"/>
      <c r="K1029" s="87"/>
    </row>
    <row r="1030" spans="1:11" x14ac:dyDescent="0.25">
      <c r="A1030" s="194"/>
      <c r="B1030" s="194"/>
      <c r="C1030" s="194"/>
      <c r="D1030" s="195"/>
      <c r="E1030" s="195"/>
      <c r="F1030" s="194"/>
      <c r="G1030" s="194"/>
      <c r="H1030" s="194"/>
      <c r="I1030" s="196"/>
      <c r="J1030" s="197"/>
      <c r="K1030" s="87"/>
    </row>
    <row r="1031" spans="1:11" x14ac:dyDescent="0.25">
      <c r="A1031" s="194"/>
      <c r="B1031" s="194"/>
      <c r="C1031" s="194"/>
      <c r="D1031" s="195"/>
      <c r="E1031" s="195"/>
      <c r="F1031" s="194"/>
      <c r="G1031" s="194"/>
      <c r="H1031" s="194"/>
      <c r="I1031" s="196"/>
      <c r="J1031" s="197"/>
      <c r="K1031" s="87"/>
    </row>
    <row r="1032" spans="1:11" x14ac:dyDescent="0.25">
      <c r="A1032" s="194"/>
      <c r="B1032" s="194"/>
      <c r="C1032" s="194"/>
      <c r="D1032" s="195"/>
      <c r="E1032" s="195"/>
      <c r="F1032" s="194"/>
      <c r="G1032" s="194"/>
      <c r="H1032" s="194"/>
      <c r="I1032" s="196"/>
      <c r="J1032" s="197"/>
      <c r="K1032" s="87"/>
    </row>
    <row r="1033" spans="1:11" x14ac:dyDescent="0.25">
      <c r="A1033" s="194"/>
      <c r="B1033" s="194"/>
      <c r="C1033" s="194"/>
      <c r="D1033" s="195"/>
      <c r="E1033" s="195"/>
      <c r="F1033" s="194"/>
      <c r="G1033" s="194"/>
      <c r="H1033" s="194"/>
      <c r="I1033" s="196"/>
      <c r="J1033" s="197"/>
      <c r="K1033" s="87"/>
    </row>
    <row r="1034" spans="1:11" x14ac:dyDescent="0.25">
      <c r="A1034" s="194"/>
      <c r="B1034" s="194"/>
      <c r="C1034" s="194"/>
      <c r="D1034" s="195"/>
      <c r="E1034" s="195"/>
      <c r="F1034" s="194"/>
      <c r="G1034" s="194"/>
      <c r="H1034" s="194"/>
      <c r="I1034" s="196"/>
      <c r="J1034" s="197"/>
      <c r="K1034" s="87"/>
    </row>
    <row r="1035" spans="1:11" x14ac:dyDescent="0.25">
      <c r="A1035" s="194"/>
      <c r="B1035" s="194"/>
      <c r="C1035" s="194"/>
      <c r="D1035" s="195"/>
      <c r="E1035" s="195"/>
      <c r="F1035" s="194"/>
      <c r="G1035" s="194"/>
      <c r="H1035" s="194"/>
      <c r="I1035" s="196"/>
      <c r="J1035" s="197"/>
      <c r="K1035" s="87"/>
    </row>
    <row r="1036" spans="1:11" x14ac:dyDescent="0.25">
      <c r="A1036" s="194"/>
      <c r="B1036" s="194"/>
      <c r="C1036" s="194"/>
      <c r="D1036" s="195"/>
      <c r="E1036" s="195"/>
      <c r="F1036" s="194"/>
      <c r="G1036" s="194"/>
      <c r="H1036" s="194"/>
      <c r="I1036" s="196"/>
      <c r="J1036" s="197"/>
      <c r="K1036" s="87"/>
    </row>
    <row r="1037" spans="1:11" x14ac:dyDescent="0.25">
      <c r="A1037" s="194"/>
      <c r="B1037" s="194"/>
      <c r="C1037" s="194"/>
      <c r="D1037" s="195"/>
      <c r="E1037" s="195"/>
      <c r="F1037" s="194"/>
      <c r="G1037" s="194"/>
      <c r="H1037" s="194"/>
      <c r="I1037" s="196"/>
      <c r="J1037" s="197"/>
      <c r="K1037" s="87"/>
    </row>
    <row r="1038" spans="1:11" x14ac:dyDescent="0.25">
      <c r="A1038" s="194"/>
      <c r="B1038" s="194"/>
      <c r="C1038" s="194"/>
      <c r="D1038" s="195"/>
      <c r="E1038" s="195"/>
      <c r="F1038" s="194"/>
      <c r="G1038" s="194"/>
      <c r="H1038" s="194"/>
      <c r="I1038" s="196"/>
      <c r="J1038" s="197"/>
      <c r="K1038" s="87"/>
    </row>
    <row r="1039" spans="1:11" x14ac:dyDescent="0.25">
      <c r="A1039" s="194"/>
      <c r="B1039" s="194"/>
      <c r="C1039" s="194"/>
      <c r="D1039" s="195"/>
      <c r="E1039" s="195"/>
      <c r="F1039" s="194"/>
      <c r="G1039" s="194"/>
      <c r="H1039" s="194"/>
      <c r="I1039" s="196"/>
      <c r="J1039" s="197"/>
      <c r="K1039" s="87"/>
    </row>
    <row r="1040" spans="1:11" x14ac:dyDescent="0.25">
      <c r="A1040" s="194"/>
      <c r="B1040" s="194"/>
      <c r="C1040" s="194"/>
      <c r="D1040" s="195"/>
      <c r="E1040" s="195"/>
      <c r="F1040" s="194"/>
      <c r="G1040" s="194"/>
      <c r="H1040" s="194"/>
      <c r="I1040" s="196"/>
      <c r="J1040" s="197"/>
      <c r="K1040" s="87"/>
    </row>
    <row r="1041" spans="1:11" x14ac:dyDescent="0.25">
      <c r="A1041" s="194"/>
      <c r="B1041" s="194"/>
      <c r="C1041" s="194"/>
      <c r="D1041" s="195"/>
      <c r="E1041" s="195"/>
      <c r="F1041" s="194"/>
      <c r="G1041" s="194"/>
      <c r="H1041" s="194"/>
      <c r="I1041" s="196"/>
      <c r="J1041" s="197"/>
      <c r="K1041" s="87"/>
    </row>
    <row r="1042" spans="1:11" x14ac:dyDescent="0.25">
      <c r="A1042" s="194"/>
      <c r="B1042" s="194"/>
      <c r="C1042" s="194"/>
      <c r="D1042" s="195"/>
      <c r="E1042" s="195"/>
      <c r="F1042" s="194"/>
      <c r="G1042" s="194"/>
      <c r="H1042" s="194"/>
      <c r="I1042" s="196"/>
      <c r="J1042" s="197"/>
      <c r="K1042" s="87"/>
    </row>
    <row r="1043" spans="1:11" x14ac:dyDescent="0.25">
      <c r="A1043" s="194"/>
      <c r="B1043" s="194"/>
      <c r="C1043" s="194"/>
      <c r="D1043" s="195"/>
      <c r="E1043" s="195"/>
      <c r="F1043" s="194"/>
      <c r="G1043" s="194"/>
      <c r="H1043" s="194"/>
      <c r="I1043" s="196"/>
      <c r="J1043" s="197"/>
      <c r="K1043" s="87"/>
    </row>
    <row r="1044" spans="1:11" x14ac:dyDescent="0.25">
      <c r="A1044" s="194"/>
      <c r="B1044" s="194"/>
      <c r="C1044" s="194"/>
      <c r="D1044" s="195"/>
      <c r="E1044" s="195"/>
      <c r="F1044" s="194"/>
      <c r="G1044" s="194"/>
      <c r="H1044" s="194"/>
      <c r="I1044" s="196"/>
      <c r="J1044" s="197"/>
      <c r="K1044" s="87"/>
    </row>
    <row r="1045" spans="1:11" x14ac:dyDescent="0.25">
      <c r="A1045" s="194"/>
      <c r="B1045" s="194"/>
      <c r="C1045" s="194"/>
      <c r="D1045" s="195"/>
      <c r="E1045" s="195"/>
      <c r="F1045" s="194"/>
      <c r="G1045" s="194"/>
      <c r="H1045" s="194"/>
      <c r="I1045" s="196"/>
      <c r="J1045" s="197"/>
      <c r="K1045" s="87"/>
    </row>
    <row r="1046" spans="1:11" x14ac:dyDescent="0.25">
      <c r="A1046" s="194"/>
      <c r="B1046" s="194"/>
      <c r="C1046" s="194"/>
      <c r="D1046" s="195"/>
      <c r="E1046" s="195"/>
      <c r="F1046" s="194"/>
      <c r="G1046" s="194"/>
      <c r="H1046" s="194"/>
      <c r="I1046" s="196"/>
      <c r="J1046" s="197"/>
      <c r="K1046" s="87"/>
    </row>
    <row r="1047" spans="1:11" x14ac:dyDescent="0.25">
      <c r="A1047" s="194"/>
      <c r="B1047" s="194"/>
      <c r="C1047" s="194"/>
      <c r="D1047" s="195"/>
      <c r="E1047" s="195"/>
      <c r="F1047" s="194"/>
      <c r="G1047" s="194"/>
      <c r="H1047" s="194"/>
      <c r="I1047" s="196"/>
      <c r="J1047" s="197"/>
      <c r="K1047" s="87"/>
    </row>
    <row r="1048" spans="1:11" x14ac:dyDescent="0.25">
      <c r="A1048" s="194"/>
      <c r="B1048" s="194"/>
      <c r="C1048" s="194"/>
      <c r="D1048" s="195"/>
      <c r="E1048" s="195"/>
      <c r="F1048" s="194"/>
      <c r="G1048" s="194"/>
      <c r="H1048" s="194"/>
      <c r="I1048" s="196"/>
      <c r="J1048" s="197"/>
      <c r="K1048" s="87"/>
    </row>
    <row r="1049" spans="1:11" x14ac:dyDescent="0.25">
      <c r="A1049" s="194"/>
      <c r="B1049" s="194"/>
      <c r="C1049" s="194"/>
      <c r="D1049" s="195"/>
      <c r="E1049" s="195"/>
      <c r="F1049" s="194"/>
      <c r="G1049" s="194"/>
      <c r="H1049" s="194"/>
      <c r="I1049" s="196"/>
      <c r="J1049" s="197"/>
      <c r="K1049" s="87"/>
    </row>
    <row r="1050" spans="1:11" x14ac:dyDescent="0.25">
      <c r="A1050" s="194"/>
      <c r="B1050" s="194"/>
      <c r="C1050" s="194"/>
      <c r="D1050" s="195"/>
      <c r="E1050" s="195"/>
      <c r="F1050" s="194"/>
      <c r="G1050" s="194"/>
      <c r="H1050" s="194"/>
      <c r="I1050" s="196"/>
      <c r="J1050" s="197"/>
      <c r="K1050" s="87"/>
    </row>
    <row r="1051" spans="1:11" x14ac:dyDescent="0.25">
      <c r="A1051" s="194"/>
      <c r="B1051" s="194"/>
      <c r="C1051" s="194"/>
      <c r="D1051" s="195"/>
      <c r="E1051" s="195"/>
      <c r="F1051" s="194"/>
      <c r="G1051" s="194"/>
      <c r="H1051" s="194"/>
      <c r="I1051" s="196"/>
      <c r="J1051" s="197"/>
      <c r="K1051" s="87"/>
    </row>
    <row r="1052" spans="1:11" x14ac:dyDescent="0.25">
      <c r="A1052" s="194"/>
      <c r="B1052" s="194"/>
      <c r="C1052" s="194"/>
      <c r="D1052" s="195"/>
      <c r="E1052" s="195"/>
      <c r="F1052" s="194"/>
      <c r="G1052" s="194"/>
      <c r="H1052" s="194"/>
      <c r="I1052" s="196"/>
      <c r="J1052" s="197"/>
      <c r="K1052" s="87"/>
    </row>
    <row r="1053" spans="1:11" x14ac:dyDescent="0.25">
      <c r="A1053" s="194"/>
      <c r="B1053" s="194"/>
      <c r="C1053" s="194"/>
      <c r="D1053" s="195"/>
      <c r="E1053" s="195"/>
      <c r="F1053" s="194"/>
      <c r="G1053" s="194"/>
      <c r="H1053" s="194"/>
      <c r="I1053" s="196"/>
      <c r="J1053" s="197"/>
      <c r="K1053" s="87"/>
    </row>
    <row r="1054" spans="1:11" x14ac:dyDescent="0.25">
      <c r="A1054" s="194"/>
      <c r="B1054" s="194"/>
      <c r="C1054" s="194"/>
      <c r="D1054" s="195"/>
      <c r="E1054" s="195"/>
      <c r="F1054" s="194"/>
      <c r="G1054" s="194"/>
      <c r="H1054" s="194"/>
      <c r="I1054" s="196"/>
      <c r="J1054" s="197"/>
      <c r="K1054" s="87"/>
    </row>
    <row r="1055" spans="1:11" x14ac:dyDescent="0.25">
      <c r="A1055" s="194"/>
      <c r="B1055" s="194"/>
      <c r="C1055" s="194"/>
      <c r="D1055" s="195"/>
      <c r="E1055" s="195"/>
      <c r="F1055" s="194"/>
      <c r="G1055" s="194"/>
      <c r="H1055" s="194"/>
      <c r="I1055" s="196"/>
      <c r="J1055" s="197"/>
      <c r="K1055" s="87"/>
    </row>
    <row r="1056" spans="1:11" x14ac:dyDescent="0.25">
      <c r="A1056" s="194"/>
      <c r="B1056" s="194"/>
      <c r="C1056" s="194"/>
      <c r="D1056" s="195"/>
      <c r="E1056" s="195"/>
      <c r="F1056" s="194"/>
      <c r="G1056" s="194"/>
      <c r="H1056" s="194"/>
      <c r="I1056" s="196"/>
      <c r="J1056" s="197"/>
      <c r="K1056" s="87"/>
    </row>
    <row r="1057" spans="1:11" x14ac:dyDescent="0.25">
      <c r="A1057" s="194"/>
      <c r="B1057" s="194"/>
      <c r="C1057" s="194"/>
      <c r="D1057" s="195"/>
      <c r="E1057" s="195"/>
      <c r="F1057" s="194"/>
      <c r="G1057" s="194"/>
      <c r="H1057" s="194"/>
      <c r="I1057" s="196"/>
      <c r="J1057" s="197"/>
      <c r="K1057" s="87"/>
    </row>
    <row r="1058" spans="1:11" x14ac:dyDescent="0.25">
      <c r="A1058" s="194"/>
      <c r="B1058" s="194"/>
      <c r="C1058" s="194"/>
      <c r="D1058" s="195"/>
      <c r="E1058" s="195"/>
      <c r="F1058" s="194"/>
      <c r="G1058" s="194"/>
      <c r="H1058" s="194"/>
      <c r="I1058" s="196"/>
      <c r="J1058" s="197"/>
      <c r="K1058" s="87"/>
    </row>
    <row r="1059" spans="1:11" x14ac:dyDescent="0.25">
      <c r="A1059" s="194"/>
      <c r="B1059" s="194"/>
      <c r="C1059" s="194"/>
      <c r="D1059" s="195"/>
      <c r="E1059" s="195"/>
      <c r="F1059" s="194"/>
      <c r="G1059" s="194"/>
      <c r="H1059" s="194"/>
      <c r="I1059" s="196"/>
      <c r="J1059" s="197"/>
      <c r="K1059" s="87"/>
    </row>
    <row r="1060" spans="1:11" x14ac:dyDescent="0.25">
      <c r="A1060" s="194"/>
      <c r="B1060" s="194"/>
      <c r="C1060" s="194"/>
      <c r="D1060" s="195"/>
      <c r="E1060" s="195"/>
      <c r="F1060" s="194"/>
      <c r="G1060" s="194"/>
      <c r="H1060" s="194"/>
      <c r="I1060" s="196"/>
      <c r="J1060" s="197"/>
      <c r="K1060" s="87"/>
    </row>
    <row r="1061" spans="1:11" x14ac:dyDescent="0.25">
      <c r="A1061" s="194"/>
      <c r="B1061" s="194"/>
      <c r="C1061" s="194"/>
      <c r="D1061" s="195"/>
      <c r="E1061" s="195"/>
      <c r="F1061" s="194"/>
      <c r="G1061" s="194"/>
      <c r="H1061" s="194"/>
      <c r="I1061" s="196"/>
      <c r="J1061" s="197"/>
      <c r="K1061" s="87"/>
    </row>
    <row r="1062" spans="1:11" x14ac:dyDescent="0.25">
      <c r="A1062" s="194"/>
      <c r="B1062" s="194"/>
      <c r="C1062" s="194"/>
      <c r="D1062" s="195"/>
      <c r="E1062" s="195"/>
      <c r="F1062" s="194"/>
      <c r="G1062" s="194"/>
      <c r="H1062" s="194"/>
      <c r="I1062" s="196"/>
      <c r="J1062" s="197"/>
      <c r="K1062" s="87"/>
    </row>
    <row r="1063" spans="1:11" x14ac:dyDescent="0.25">
      <c r="A1063" s="194"/>
      <c r="B1063" s="194"/>
      <c r="C1063" s="194"/>
      <c r="D1063" s="195"/>
      <c r="E1063" s="195"/>
      <c r="F1063" s="194"/>
      <c r="G1063" s="194"/>
      <c r="H1063" s="194"/>
      <c r="I1063" s="196"/>
      <c r="J1063" s="197"/>
      <c r="K1063" s="87"/>
    </row>
    <row r="1064" spans="1:11" x14ac:dyDescent="0.25">
      <c r="A1064" s="194"/>
      <c r="B1064" s="194"/>
      <c r="C1064" s="194"/>
      <c r="D1064" s="195"/>
      <c r="E1064" s="195"/>
      <c r="F1064" s="194"/>
      <c r="G1064" s="194"/>
      <c r="H1064" s="194"/>
      <c r="I1064" s="196"/>
      <c r="J1064" s="197"/>
      <c r="K1064" s="87"/>
    </row>
    <row r="1065" spans="1:11" x14ac:dyDescent="0.25">
      <c r="A1065" s="194"/>
      <c r="B1065" s="194"/>
      <c r="C1065" s="194"/>
      <c r="D1065" s="195"/>
      <c r="E1065" s="195"/>
      <c r="F1065" s="194"/>
      <c r="G1065" s="194"/>
      <c r="H1065" s="194"/>
      <c r="I1065" s="196"/>
      <c r="J1065" s="197"/>
      <c r="K1065" s="87"/>
    </row>
    <row r="1066" spans="1:11" x14ac:dyDescent="0.25">
      <c r="A1066" s="194"/>
      <c r="B1066" s="194"/>
      <c r="C1066" s="194"/>
      <c r="D1066" s="195"/>
      <c r="E1066" s="195"/>
      <c r="F1066" s="194"/>
      <c r="G1066" s="194"/>
      <c r="H1066" s="194"/>
      <c r="I1066" s="196"/>
      <c r="J1066" s="197"/>
      <c r="K1066" s="87"/>
    </row>
    <row r="1067" spans="1:11" x14ac:dyDescent="0.25">
      <c r="A1067" s="194"/>
      <c r="B1067" s="194"/>
      <c r="C1067" s="194"/>
      <c r="D1067" s="195"/>
      <c r="E1067" s="195"/>
      <c r="F1067" s="194"/>
      <c r="G1067" s="194"/>
      <c r="H1067" s="194"/>
      <c r="I1067" s="196"/>
      <c r="J1067" s="197"/>
      <c r="K1067" s="87"/>
    </row>
    <row r="1068" spans="1:11" x14ac:dyDescent="0.25">
      <c r="A1068" s="194"/>
      <c r="B1068" s="194"/>
      <c r="C1068" s="194"/>
      <c r="D1068" s="195"/>
      <c r="E1068" s="195"/>
      <c r="F1068" s="194"/>
      <c r="G1068" s="194"/>
      <c r="H1068" s="194"/>
      <c r="I1068" s="196"/>
      <c r="J1068" s="197"/>
      <c r="K1068" s="87"/>
    </row>
    <row r="1069" spans="1:11" x14ac:dyDescent="0.25">
      <c r="A1069" s="194"/>
      <c r="B1069" s="194"/>
      <c r="C1069" s="194"/>
      <c r="D1069" s="195"/>
      <c r="E1069" s="195"/>
      <c r="F1069" s="194"/>
      <c r="G1069" s="194"/>
      <c r="H1069" s="194"/>
      <c r="I1069" s="196"/>
      <c r="J1069" s="197"/>
      <c r="K1069" s="87"/>
    </row>
    <row r="1070" spans="1:11" x14ac:dyDescent="0.25">
      <c r="A1070" s="194"/>
      <c r="B1070" s="194"/>
      <c r="C1070" s="194"/>
      <c r="D1070" s="195"/>
      <c r="E1070" s="195"/>
      <c r="F1070" s="194"/>
      <c r="G1070" s="194"/>
      <c r="H1070" s="194"/>
      <c r="I1070" s="196"/>
      <c r="J1070" s="197"/>
      <c r="K1070" s="87"/>
    </row>
    <row r="1071" spans="1:11" x14ac:dyDescent="0.25">
      <c r="A1071" s="194"/>
      <c r="B1071" s="194"/>
      <c r="C1071" s="194"/>
      <c r="D1071" s="195"/>
      <c r="E1071" s="195"/>
      <c r="F1071" s="194"/>
      <c r="G1071" s="194"/>
      <c r="H1071" s="194"/>
      <c r="I1071" s="196"/>
      <c r="J1071" s="197"/>
      <c r="K1071" s="87"/>
    </row>
    <row r="1072" spans="1:11" x14ac:dyDescent="0.25">
      <c r="A1072" s="194"/>
      <c r="B1072" s="194"/>
      <c r="C1072" s="194"/>
      <c r="D1072" s="195"/>
      <c r="E1072" s="195"/>
      <c r="F1072" s="194"/>
      <c r="G1072" s="194"/>
      <c r="H1072" s="194"/>
      <c r="I1072" s="196"/>
      <c r="J1072" s="197"/>
      <c r="K1072" s="87"/>
    </row>
    <row r="1073" spans="1:11" x14ac:dyDescent="0.25">
      <c r="A1073" s="194"/>
      <c r="B1073" s="194"/>
      <c r="C1073" s="194"/>
      <c r="D1073" s="195"/>
      <c r="E1073" s="195"/>
      <c r="F1073" s="194"/>
      <c r="G1073" s="194"/>
      <c r="H1073" s="194"/>
      <c r="I1073" s="196"/>
      <c r="J1073" s="197"/>
      <c r="K1073" s="87"/>
    </row>
    <row r="1074" spans="1:11" x14ac:dyDescent="0.25">
      <c r="A1074" s="194"/>
      <c r="B1074" s="194"/>
      <c r="C1074" s="194"/>
      <c r="D1074" s="195"/>
      <c r="E1074" s="195"/>
      <c r="F1074" s="194"/>
      <c r="G1074" s="194"/>
      <c r="H1074" s="194"/>
      <c r="I1074" s="196"/>
      <c r="J1074" s="197"/>
      <c r="K1074" s="87"/>
    </row>
    <row r="1075" spans="1:11" x14ac:dyDescent="0.25">
      <c r="A1075" s="194"/>
      <c r="B1075" s="194"/>
      <c r="C1075" s="194"/>
      <c r="D1075" s="195"/>
      <c r="E1075" s="195"/>
      <c r="F1075" s="194"/>
      <c r="G1075" s="194"/>
      <c r="H1075" s="194"/>
      <c r="I1075" s="196"/>
      <c r="J1075" s="197"/>
      <c r="K1075" s="87"/>
    </row>
    <row r="1076" spans="1:11" x14ac:dyDescent="0.25">
      <c r="A1076" s="194"/>
      <c r="B1076" s="194"/>
      <c r="C1076" s="194"/>
      <c r="D1076" s="195"/>
      <c r="E1076" s="195"/>
      <c r="F1076" s="194"/>
      <c r="G1076" s="194"/>
      <c r="H1076" s="194"/>
      <c r="I1076" s="196"/>
      <c r="J1076" s="197"/>
      <c r="K1076" s="87"/>
    </row>
    <row r="1077" spans="1:11" x14ac:dyDescent="0.25">
      <c r="A1077" s="194"/>
      <c r="B1077" s="194"/>
      <c r="C1077" s="194"/>
      <c r="D1077" s="195"/>
      <c r="E1077" s="195"/>
      <c r="F1077" s="194"/>
      <c r="G1077" s="194"/>
      <c r="H1077" s="194"/>
      <c r="I1077" s="196"/>
      <c r="J1077" s="197"/>
      <c r="K1077" s="87"/>
    </row>
    <row r="1078" spans="1:11" x14ac:dyDescent="0.25">
      <c r="A1078" s="194"/>
      <c r="B1078" s="194"/>
      <c r="C1078" s="194"/>
      <c r="D1078" s="195"/>
      <c r="E1078" s="195"/>
      <c r="F1078" s="194"/>
      <c r="G1078" s="194"/>
      <c r="H1078" s="194"/>
      <c r="I1078" s="196"/>
      <c r="J1078" s="197"/>
      <c r="K1078" s="87"/>
    </row>
    <row r="1079" spans="1:11" x14ac:dyDescent="0.25">
      <c r="A1079" s="194"/>
      <c r="B1079" s="194"/>
      <c r="C1079" s="194"/>
      <c r="D1079" s="195"/>
      <c r="E1079" s="195"/>
      <c r="F1079" s="194"/>
      <c r="G1079" s="194"/>
      <c r="H1079" s="194"/>
      <c r="I1079" s="196"/>
      <c r="J1079" s="197"/>
      <c r="K1079" s="87"/>
    </row>
    <row r="1080" spans="1:11" x14ac:dyDescent="0.25">
      <c r="A1080" s="194"/>
      <c r="B1080" s="194"/>
      <c r="C1080" s="194"/>
      <c r="D1080" s="195"/>
      <c r="E1080" s="195"/>
      <c r="F1080" s="194"/>
      <c r="G1080" s="194"/>
      <c r="H1080" s="194"/>
      <c r="I1080" s="196"/>
      <c r="J1080" s="197"/>
      <c r="K1080" s="87"/>
    </row>
    <row r="1081" spans="1:11" x14ac:dyDescent="0.25">
      <c r="A1081" s="194"/>
      <c r="B1081" s="194"/>
      <c r="C1081" s="194"/>
      <c r="D1081" s="195"/>
      <c r="E1081" s="195"/>
      <c r="F1081" s="194"/>
      <c r="G1081" s="194"/>
      <c r="H1081" s="194"/>
      <c r="I1081" s="196"/>
      <c r="J1081" s="197"/>
      <c r="K1081" s="87"/>
    </row>
    <row r="1082" spans="1:11" x14ac:dyDescent="0.25">
      <c r="A1082" s="194"/>
      <c r="B1082" s="194"/>
      <c r="C1082" s="194"/>
      <c r="D1082" s="195"/>
      <c r="E1082" s="195"/>
      <c r="F1082" s="194"/>
      <c r="G1082" s="194"/>
      <c r="H1082" s="194"/>
      <c r="I1082" s="196"/>
      <c r="J1082" s="197"/>
      <c r="K1082" s="87"/>
    </row>
    <row r="1083" spans="1:11" x14ac:dyDescent="0.25">
      <c r="A1083" s="194"/>
      <c r="B1083" s="194"/>
      <c r="C1083" s="194"/>
      <c r="D1083" s="195"/>
      <c r="E1083" s="195"/>
      <c r="F1083" s="194"/>
      <c r="G1083" s="194"/>
      <c r="H1083" s="194"/>
      <c r="I1083" s="196"/>
      <c r="J1083" s="197"/>
      <c r="K1083" s="87"/>
    </row>
    <row r="1084" spans="1:11" x14ac:dyDescent="0.25">
      <c r="A1084" s="194"/>
      <c r="B1084" s="194"/>
      <c r="C1084" s="194"/>
      <c r="D1084" s="195"/>
      <c r="E1084" s="195"/>
      <c r="F1084" s="194"/>
      <c r="G1084" s="194"/>
      <c r="H1084" s="194"/>
      <c r="I1084" s="196"/>
      <c r="J1084" s="197"/>
      <c r="K1084" s="87"/>
    </row>
    <row r="1085" spans="1:11" x14ac:dyDescent="0.25">
      <c r="A1085" s="194"/>
      <c r="B1085" s="194"/>
      <c r="C1085" s="194"/>
      <c r="D1085" s="195"/>
      <c r="E1085" s="195"/>
      <c r="F1085" s="194"/>
      <c r="G1085" s="194"/>
      <c r="H1085" s="194"/>
      <c r="I1085" s="196"/>
      <c r="J1085" s="197"/>
      <c r="K1085" s="87"/>
    </row>
    <row r="1086" spans="1:11" x14ac:dyDescent="0.25">
      <c r="A1086" s="194"/>
      <c r="B1086" s="194"/>
      <c r="C1086" s="194"/>
      <c r="D1086" s="195"/>
      <c r="E1086" s="195"/>
      <c r="F1086" s="194"/>
      <c r="G1086" s="194"/>
      <c r="H1086" s="194"/>
      <c r="I1086" s="196"/>
      <c r="J1086" s="197"/>
      <c r="K1086" s="87"/>
    </row>
    <row r="1087" spans="1:11" x14ac:dyDescent="0.25">
      <c r="A1087" s="194"/>
      <c r="B1087" s="194"/>
      <c r="C1087" s="194"/>
      <c r="D1087" s="195"/>
      <c r="E1087" s="195"/>
      <c r="F1087" s="194"/>
      <c r="G1087" s="194"/>
      <c r="H1087" s="194"/>
      <c r="I1087" s="196"/>
      <c r="J1087" s="197"/>
      <c r="K1087" s="87"/>
    </row>
    <row r="1088" spans="1:11" x14ac:dyDescent="0.25">
      <c r="A1088" s="194"/>
      <c r="B1088" s="194"/>
      <c r="C1088" s="194"/>
      <c r="D1088" s="195"/>
      <c r="E1088" s="195"/>
      <c r="F1088" s="194"/>
      <c r="G1088" s="194"/>
      <c r="H1088" s="194"/>
      <c r="I1088" s="196"/>
      <c r="J1088" s="197"/>
      <c r="K1088" s="87"/>
    </row>
    <row r="1089" spans="1:11" x14ac:dyDescent="0.25">
      <c r="A1089" s="194"/>
      <c r="B1089" s="194"/>
      <c r="C1089" s="194"/>
      <c r="D1089" s="195"/>
      <c r="E1089" s="195"/>
      <c r="F1089" s="194"/>
      <c r="G1089" s="194"/>
      <c r="H1089" s="194"/>
      <c r="I1089" s="196"/>
      <c r="J1089" s="197"/>
      <c r="K1089" s="87"/>
    </row>
    <row r="1090" spans="1:11" x14ac:dyDescent="0.25">
      <c r="A1090" s="194"/>
      <c r="B1090" s="194"/>
      <c r="C1090" s="194"/>
      <c r="D1090" s="195"/>
      <c r="E1090" s="195"/>
      <c r="F1090" s="194"/>
      <c r="G1090" s="194"/>
      <c r="H1090" s="194"/>
      <c r="I1090" s="196"/>
      <c r="J1090" s="197"/>
      <c r="K1090" s="87"/>
    </row>
    <row r="1091" spans="1:11" x14ac:dyDescent="0.25">
      <c r="A1091" s="194"/>
      <c r="B1091" s="194"/>
      <c r="C1091" s="194"/>
      <c r="D1091" s="195"/>
      <c r="E1091" s="195"/>
      <c r="F1091" s="194"/>
      <c r="G1091" s="194"/>
      <c r="H1091" s="194"/>
      <c r="I1091" s="196"/>
      <c r="J1091" s="197"/>
      <c r="K1091" s="87"/>
    </row>
    <row r="1092" spans="1:11" x14ac:dyDescent="0.25">
      <c r="A1092" s="194"/>
      <c r="B1092" s="194"/>
      <c r="C1092" s="194"/>
      <c r="D1092" s="195"/>
      <c r="E1092" s="195"/>
      <c r="F1092" s="194"/>
      <c r="G1092" s="194"/>
      <c r="H1092" s="194"/>
      <c r="I1092" s="196"/>
      <c r="J1092" s="197"/>
      <c r="K1092" s="87"/>
    </row>
    <row r="1093" spans="1:11" x14ac:dyDescent="0.25">
      <c r="A1093" s="194"/>
      <c r="B1093" s="194"/>
      <c r="C1093" s="194"/>
      <c r="D1093" s="195"/>
      <c r="E1093" s="195"/>
      <c r="F1093" s="194"/>
      <c r="G1093" s="194"/>
      <c r="H1093" s="194"/>
      <c r="I1093" s="196"/>
      <c r="J1093" s="197"/>
      <c r="K1093" s="87"/>
    </row>
    <row r="1094" spans="1:11" x14ac:dyDescent="0.25">
      <c r="A1094" s="194"/>
      <c r="B1094" s="194"/>
      <c r="C1094" s="194"/>
      <c r="D1094" s="195"/>
      <c r="E1094" s="195"/>
      <c r="F1094" s="194"/>
      <c r="G1094" s="194"/>
      <c r="H1094" s="194"/>
      <c r="I1094" s="196"/>
      <c r="J1094" s="197"/>
      <c r="K1094" s="87"/>
    </row>
    <row r="1095" spans="1:11" x14ac:dyDescent="0.25">
      <c r="A1095" s="194"/>
      <c r="B1095" s="194"/>
      <c r="C1095" s="194"/>
      <c r="D1095" s="195"/>
      <c r="E1095" s="195"/>
      <c r="F1095" s="194"/>
      <c r="G1095" s="194"/>
      <c r="H1095" s="194"/>
      <c r="I1095" s="196"/>
      <c r="J1095" s="197"/>
      <c r="K1095" s="87"/>
    </row>
    <row r="1096" spans="1:11" x14ac:dyDescent="0.25">
      <c r="A1096" s="194"/>
      <c r="B1096" s="194"/>
      <c r="C1096" s="194"/>
      <c r="D1096" s="195"/>
      <c r="E1096" s="195"/>
      <c r="F1096" s="194"/>
      <c r="G1096" s="194"/>
      <c r="H1096" s="194"/>
      <c r="I1096" s="196"/>
      <c r="J1096" s="197"/>
      <c r="K1096" s="87"/>
    </row>
    <row r="1097" spans="1:11" x14ac:dyDescent="0.25">
      <c r="A1097" s="194"/>
      <c r="B1097" s="194"/>
      <c r="C1097" s="194"/>
      <c r="D1097" s="195"/>
      <c r="E1097" s="195"/>
      <c r="F1097" s="194"/>
      <c r="G1097" s="194"/>
      <c r="H1097" s="194"/>
      <c r="I1097" s="196"/>
      <c r="J1097" s="197"/>
      <c r="K1097" s="87"/>
    </row>
    <row r="1098" spans="1:11" x14ac:dyDescent="0.25">
      <c r="A1098" s="194"/>
      <c r="B1098" s="194"/>
      <c r="C1098" s="194"/>
      <c r="D1098" s="195"/>
      <c r="E1098" s="195"/>
      <c r="F1098" s="194"/>
      <c r="G1098" s="194"/>
      <c r="H1098" s="194"/>
      <c r="I1098" s="196"/>
      <c r="J1098" s="197"/>
      <c r="K1098" s="87"/>
    </row>
    <row r="1099" spans="1:11" x14ac:dyDescent="0.25">
      <c r="A1099" s="194"/>
      <c r="B1099" s="194"/>
      <c r="C1099" s="194"/>
      <c r="D1099" s="195"/>
      <c r="E1099" s="195"/>
      <c r="F1099" s="194"/>
      <c r="G1099" s="194"/>
      <c r="H1099" s="194"/>
      <c r="I1099" s="196"/>
      <c r="J1099" s="197"/>
      <c r="K1099" s="87"/>
    </row>
    <row r="1100" spans="1:11" x14ac:dyDescent="0.25">
      <c r="A1100" s="194"/>
      <c r="B1100" s="194"/>
      <c r="C1100" s="194"/>
      <c r="D1100" s="195"/>
      <c r="E1100" s="195"/>
      <c r="F1100" s="194"/>
      <c r="G1100" s="194"/>
      <c r="H1100" s="194"/>
      <c r="I1100" s="196"/>
      <c r="J1100" s="197"/>
      <c r="K1100" s="87"/>
    </row>
    <row r="1101" spans="1:11" x14ac:dyDescent="0.25">
      <c r="A1101" s="194"/>
      <c r="B1101" s="194"/>
      <c r="C1101" s="194"/>
      <c r="D1101" s="195"/>
      <c r="E1101" s="195"/>
      <c r="F1101" s="194"/>
      <c r="G1101" s="194"/>
      <c r="H1101" s="194"/>
      <c r="I1101" s="196"/>
      <c r="J1101" s="197"/>
      <c r="K1101" s="87"/>
    </row>
    <row r="1102" spans="1:11" x14ac:dyDescent="0.25">
      <c r="A1102" s="194"/>
      <c r="B1102" s="194"/>
      <c r="C1102" s="194"/>
      <c r="D1102" s="195"/>
      <c r="E1102" s="195"/>
      <c r="F1102" s="194"/>
      <c r="G1102" s="194"/>
      <c r="H1102" s="194"/>
      <c r="I1102" s="196"/>
      <c r="J1102" s="197"/>
      <c r="K1102" s="87"/>
    </row>
    <row r="1103" spans="1:11" x14ac:dyDescent="0.25">
      <c r="A1103" s="194"/>
      <c r="B1103" s="194"/>
      <c r="C1103" s="194"/>
      <c r="D1103" s="195"/>
      <c r="E1103" s="195"/>
      <c r="F1103" s="194"/>
      <c r="G1103" s="194"/>
      <c r="H1103" s="194"/>
      <c r="I1103" s="196"/>
      <c r="J1103" s="197"/>
      <c r="K1103" s="87"/>
    </row>
    <row r="1104" spans="1:11" x14ac:dyDescent="0.25">
      <c r="A1104" s="194"/>
      <c r="B1104" s="194"/>
      <c r="C1104" s="194"/>
      <c r="D1104" s="195"/>
      <c r="E1104" s="195"/>
      <c r="F1104" s="194"/>
      <c r="G1104" s="194"/>
      <c r="H1104" s="194"/>
      <c r="I1104" s="196"/>
      <c r="J1104" s="197"/>
      <c r="K1104" s="87"/>
    </row>
    <row r="1105" spans="1:11" x14ac:dyDescent="0.25">
      <c r="A1105" s="194"/>
      <c r="B1105" s="194"/>
      <c r="C1105" s="194"/>
      <c r="D1105" s="195"/>
      <c r="E1105" s="195"/>
      <c r="F1105" s="194"/>
      <c r="G1105" s="194"/>
      <c r="H1105" s="194"/>
      <c r="I1105" s="196"/>
      <c r="J1105" s="197"/>
      <c r="K1105" s="87"/>
    </row>
    <row r="1106" spans="1:11" x14ac:dyDescent="0.25">
      <c r="A1106" s="194"/>
      <c r="B1106" s="194"/>
      <c r="C1106" s="194"/>
      <c r="D1106" s="195"/>
      <c r="E1106" s="195"/>
      <c r="F1106" s="194"/>
      <c r="G1106" s="194"/>
      <c r="H1106" s="194"/>
      <c r="I1106" s="196"/>
      <c r="J1106" s="197"/>
      <c r="K1106" s="87"/>
    </row>
    <row r="1107" spans="1:11" x14ac:dyDescent="0.25">
      <c r="A1107" s="194"/>
      <c r="B1107" s="194"/>
      <c r="C1107" s="194"/>
      <c r="D1107" s="195"/>
      <c r="E1107" s="195"/>
      <c r="F1107" s="194"/>
      <c r="G1107" s="194"/>
      <c r="H1107" s="194"/>
      <c r="I1107" s="196"/>
      <c r="J1107" s="197"/>
      <c r="K1107" s="87"/>
    </row>
    <row r="1108" spans="1:11" x14ac:dyDescent="0.25">
      <c r="A1108" s="194"/>
      <c r="B1108" s="194"/>
      <c r="C1108" s="194"/>
      <c r="D1108" s="195"/>
      <c r="E1108" s="195"/>
      <c r="F1108" s="194"/>
      <c r="G1108" s="194"/>
      <c r="H1108" s="194"/>
      <c r="I1108" s="196"/>
      <c r="J1108" s="197"/>
      <c r="K1108" s="87"/>
    </row>
    <row r="1109" spans="1:11" x14ac:dyDescent="0.25">
      <c r="A1109" s="194"/>
      <c r="B1109" s="194"/>
      <c r="C1109" s="194"/>
      <c r="D1109" s="195"/>
      <c r="E1109" s="195"/>
      <c r="F1109" s="194"/>
      <c r="G1109" s="194"/>
      <c r="H1109" s="194"/>
      <c r="I1109" s="196"/>
      <c r="J1109" s="197"/>
      <c r="K1109" s="87"/>
    </row>
    <row r="1110" spans="1:11" x14ac:dyDescent="0.25">
      <c r="A1110" s="194"/>
      <c r="B1110" s="194"/>
      <c r="C1110" s="194"/>
      <c r="D1110" s="195"/>
      <c r="E1110" s="195"/>
      <c r="F1110" s="194"/>
      <c r="G1110" s="194"/>
      <c r="H1110" s="194"/>
      <c r="I1110" s="196"/>
      <c r="J1110" s="197"/>
      <c r="K1110" s="87"/>
    </row>
    <row r="1111" spans="1:11" x14ac:dyDescent="0.25">
      <c r="A1111" s="194"/>
      <c r="B1111" s="194"/>
      <c r="C1111" s="194"/>
      <c r="D1111" s="195"/>
      <c r="E1111" s="195"/>
      <c r="F1111" s="194"/>
      <c r="G1111" s="194"/>
      <c r="H1111" s="194"/>
      <c r="I1111" s="196"/>
      <c r="J1111" s="197"/>
      <c r="K1111" s="87"/>
    </row>
    <row r="1112" spans="1:11" x14ac:dyDescent="0.25">
      <c r="A1112" s="194"/>
      <c r="B1112" s="194"/>
      <c r="C1112" s="194"/>
      <c r="D1112" s="195"/>
      <c r="E1112" s="195"/>
      <c r="F1112" s="194"/>
      <c r="G1112" s="194"/>
      <c r="H1112" s="194"/>
      <c r="I1112" s="196"/>
      <c r="J1112" s="197"/>
      <c r="K1112" s="87"/>
    </row>
    <row r="1113" spans="1:11" x14ac:dyDescent="0.25">
      <c r="A1113" s="194"/>
      <c r="B1113" s="194"/>
      <c r="C1113" s="194"/>
      <c r="D1113" s="195"/>
      <c r="E1113" s="195"/>
      <c r="F1113" s="194"/>
      <c r="G1113" s="194"/>
      <c r="H1113" s="194"/>
      <c r="I1113" s="196"/>
      <c r="J1113" s="197"/>
      <c r="K1113" s="87"/>
    </row>
    <row r="1114" spans="1:11" x14ac:dyDescent="0.25">
      <c r="A1114" s="194"/>
      <c r="B1114" s="194"/>
      <c r="C1114" s="194"/>
      <c r="D1114" s="195"/>
      <c r="E1114" s="195"/>
      <c r="F1114" s="194"/>
      <c r="G1114" s="194"/>
      <c r="H1114" s="194"/>
      <c r="I1114" s="196"/>
      <c r="J1114" s="197"/>
      <c r="K1114" s="87"/>
    </row>
    <row r="1115" spans="1:11" x14ac:dyDescent="0.25">
      <c r="A1115" s="194"/>
      <c r="B1115" s="194"/>
      <c r="C1115" s="194"/>
      <c r="D1115" s="195"/>
      <c r="E1115" s="195"/>
      <c r="F1115" s="194"/>
      <c r="G1115" s="194"/>
      <c r="H1115" s="194"/>
      <c r="I1115" s="196"/>
      <c r="J1115" s="197"/>
      <c r="K1115" s="87"/>
    </row>
    <row r="1116" spans="1:11" x14ac:dyDescent="0.25">
      <c r="A1116" s="194"/>
      <c r="B1116" s="194"/>
      <c r="C1116" s="194"/>
      <c r="D1116" s="195"/>
      <c r="E1116" s="195"/>
      <c r="F1116" s="194"/>
      <c r="G1116" s="194"/>
      <c r="H1116" s="194"/>
      <c r="I1116" s="196"/>
      <c r="J1116" s="197"/>
      <c r="K1116" s="87"/>
    </row>
    <row r="1117" spans="1:11" x14ac:dyDescent="0.25">
      <c r="A1117" s="194"/>
      <c r="B1117" s="194"/>
      <c r="C1117" s="194"/>
      <c r="D1117" s="195"/>
      <c r="E1117" s="195"/>
      <c r="F1117" s="194"/>
      <c r="G1117" s="194"/>
      <c r="H1117" s="194"/>
      <c r="I1117" s="196"/>
      <c r="J1117" s="197"/>
      <c r="K1117" s="87"/>
    </row>
    <row r="1118" spans="1:11" x14ac:dyDescent="0.25">
      <c r="A1118" s="194"/>
      <c r="B1118" s="194"/>
      <c r="C1118" s="194"/>
      <c r="D1118" s="195"/>
      <c r="E1118" s="195"/>
      <c r="F1118" s="194"/>
      <c r="G1118" s="194"/>
      <c r="H1118" s="194"/>
      <c r="I1118" s="196"/>
      <c r="J1118" s="197"/>
      <c r="K1118" s="87"/>
    </row>
    <row r="1119" spans="1:11" x14ac:dyDescent="0.25">
      <c r="A1119" s="194"/>
      <c r="B1119" s="194"/>
      <c r="C1119" s="194"/>
      <c r="D1119" s="195"/>
      <c r="E1119" s="195"/>
      <c r="F1119" s="194"/>
      <c r="G1119" s="194"/>
      <c r="H1119" s="194"/>
      <c r="I1119" s="196"/>
      <c r="J1119" s="197"/>
      <c r="K1119" s="87"/>
    </row>
    <row r="1120" spans="1:11" x14ac:dyDescent="0.25">
      <c r="A1120" s="194"/>
      <c r="B1120" s="194"/>
      <c r="C1120" s="194"/>
      <c r="D1120" s="195"/>
      <c r="E1120" s="195"/>
      <c r="F1120" s="194"/>
      <c r="G1120" s="194"/>
      <c r="H1120" s="194"/>
      <c r="I1120" s="196"/>
      <c r="J1120" s="197"/>
      <c r="K1120" s="87"/>
    </row>
    <row r="1121" spans="1:11" x14ac:dyDescent="0.25">
      <c r="A1121" s="194"/>
      <c r="B1121" s="194"/>
      <c r="C1121" s="194"/>
      <c r="D1121" s="195"/>
      <c r="E1121" s="195"/>
      <c r="F1121" s="194"/>
      <c r="G1121" s="194"/>
      <c r="H1121" s="194"/>
      <c r="I1121" s="196"/>
      <c r="J1121" s="197"/>
      <c r="K1121" s="87"/>
    </row>
    <row r="1122" spans="1:11" x14ac:dyDescent="0.25">
      <c r="A1122" s="194"/>
      <c r="B1122" s="194"/>
      <c r="C1122" s="194"/>
      <c r="D1122" s="195"/>
      <c r="E1122" s="195"/>
      <c r="F1122" s="194"/>
      <c r="G1122" s="194"/>
      <c r="H1122" s="194"/>
      <c r="I1122" s="196"/>
      <c r="J1122" s="197"/>
      <c r="K1122" s="87"/>
    </row>
    <row r="1123" spans="1:11" x14ac:dyDescent="0.25">
      <c r="A1123" s="194"/>
      <c r="B1123" s="194"/>
      <c r="C1123" s="194"/>
      <c r="D1123" s="195"/>
      <c r="E1123" s="195"/>
      <c r="F1123" s="194"/>
      <c r="G1123" s="194"/>
      <c r="H1123" s="194"/>
      <c r="I1123" s="196"/>
      <c r="J1123" s="197"/>
      <c r="K1123" s="87"/>
    </row>
    <row r="1124" spans="1:11" x14ac:dyDescent="0.25">
      <c r="A1124" s="194"/>
      <c r="B1124" s="194"/>
      <c r="C1124" s="194"/>
      <c r="D1124" s="195"/>
      <c r="E1124" s="195"/>
      <c r="F1124" s="194"/>
      <c r="G1124" s="194"/>
      <c r="H1124" s="194"/>
      <c r="I1124" s="196"/>
      <c r="J1124" s="197"/>
      <c r="K1124" s="87"/>
    </row>
    <row r="1125" spans="1:11" x14ac:dyDescent="0.25">
      <c r="A1125" s="194"/>
      <c r="B1125" s="194"/>
      <c r="C1125" s="194"/>
      <c r="D1125" s="195"/>
      <c r="E1125" s="195"/>
      <c r="F1125" s="194"/>
      <c r="G1125" s="194"/>
      <c r="H1125" s="194"/>
      <c r="I1125" s="196"/>
      <c r="J1125" s="197"/>
      <c r="K1125" s="87"/>
    </row>
    <row r="1126" spans="1:11" x14ac:dyDescent="0.25">
      <c r="A1126" s="194"/>
      <c r="B1126" s="194"/>
      <c r="C1126" s="194"/>
      <c r="D1126" s="195"/>
      <c r="E1126" s="195"/>
      <c r="F1126" s="194"/>
      <c r="G1126" s="194"/>
      <c r="H1126" s="194"/>
      <c r="I1126" s="196"/>
      <c r="J1126" s="197"/>
      <c r="K1126" s="87"/>
    </row>
    <row r="1127" spans="1:11" x14ac:dyDescent="0.25">
      <c r="A1127" s="194"/>
      <c r="B1127" s="194"/>
      <c r="C1127" s="194"/>
      <c r="D1127" s="195"/>
      <c r="E1127" s="195"/>
      <c r="F1127" s="194"/>
      <c r="G1127" s="194"/>
      <c r="H1127" s="194"/>
      <c r="I1127" s="196"/>
      <c r="J1127" s="197"/>
      <c r="K1127" s="87"/>
    </row>
    <row r="1128" spans="1:11" x14ac:dyDescent="0.25">
      <c r="A1128" s="194"/>
      <c r="B1128" s="194"/>
      <c r="C1128" s="194"/>
      <c r="D1128" s="195"/>
      <c r="E1128" s="195"/>
      <c r="F1128" s="194"/>
      <c r="G1128" s="194"/>
      <c r="H1128" s="194"/>
      <c r="I1128" s="196"/>
      <c r="J1128" s="197"/>
      <c r="K1128" s="87"/>
    </row>
    <row r="1129" spans="1:11" x14ac:dyDescent="0.25">
      <c r="A1129" s="194"/>
      <c r="B1129" s="194"/>
      <c r="C1129" s="194"/>
      <c r="D1129" s="195"/>
      <c r="E1129" s="195"/>
      <c r="F1129" s="194"/>
      <c r="G1129" s="194"/>
      <c r="H1129" s="194"/>
      <c r="I1129" s="196"/>
      <c r="J1129" s="197"/>
      <c r="K1129" s="87"/>
    </row>
    <row r="1130" spans="1:11" x14ac:dyDescent="0.25">
      <c r="A1130" s="194"/>
      <c r="B1130" s="194"/>
      <c r="C1130" s="194"/>
      <c r="D1130" s="195"/>
      <c r="E1130" s="195"/>
      <c r="F1130" s="194"/>
      <c r="G1130" s="194"/>
      <c r="H1130" s="194"/>
      <c r="I1130" s="196"/>
      <c r="J1130" s="197"/>
      <c r="K1130" s="87"/>
    </row>
    <row r="1131" spans="1:11" x14ac:dyDescent="0.25">
      <c r="A1131" s="194"/>
      <c r="B1131" s="194"/>
      <c r="C1131" s="194"/>
      <c r="D1131" s="195"/>
      <c r="E1131" s="195"/>
      <c r="F1131" s="194"/>
      <c r="G1131" s="194"/>
      <c r="H1131" s="194"/>
      <c r="I1131" s="196"/>
      <c r="J1131" s="197"/>
      <c r="K1131" s="87"/>
    </row>
    <row r="1132" spans="1:11" x14ac:dyDescent="0.25">
      <c r="A1132" s="194"/>
      <c r="B1132" s="194"/>
      <c r="C1132" s="194"/>
      <c r="D1132" s="195"/>
      <c r="E1132" s="195"/>
      <c r="F1132" s="194"/>
      <c r="G1132" s="194"/>
      <c r="H1132" s="194"/>
      <c r="I1132" s="196"/>
      <c r="J1132" s="197"/>
      <c r="K1132" s="87"/>
    </row>
    <row r="1133" spans="1:11" x14ac:dyDescent="0.25">
      <c r="A1133" s="194"/>
      <c r="B1133" s="194"/>
      <c r="C1133" s="194"/>
      <c r="D1133" s="195"/>
      <c r="E1133" s="195"/>
      <c r="F1133" s="194"/>
      <c r="G1133" s="194"/>
      <c r="H1133" s="194"/>
      <c r="I1133" s="196"/>
      <c r="J1133" s="197"/>
      <c r="K1133" s="87"/>
    </row>
    <row r="1134" spans="1:11" x14ac:dyDescent="0.25">
      <c r="A1134" s="194"/>
      <c r="B1134" s="194"/>
      <c r="C1134" s="194"/>
      <c r="D1134" s="195"/>
      <c r="E1134" s="195"/>
      <c r="F1134" s="194"/>
      <c r="G1134" s="194"/>
      <c r="H1134" s="194"/>
      <c r="I1134" s="196"/>
      <c r="J1134" s="197"/>
      <c r="K1134" s="87"/>
    </row>
    <row r="1135" spans="1:11" x14ac:dyDescent="0.25">
      <c r="A1135" s="194"/>
      <c r="B1135" s="194"/>
      <c r="C1135" s="194"/>
      <c r="D1135" s="195"/>
      <c r="E1135" s="195"/>
      <c r="F1135" s="194"/>
      <c r="G1135" s="194"/>
      <c r="H1135" s="194"/>
      <c r="I1135" s="196"/>
      <c r="J1135" s="197"/>
      <c r="K1135" s="87"/>
    </row>
    <row r="1136" spans="1:11" x14ac:dyDescent="0.25">
      <c r="A1136" s="194"/>
      <c r="B1136" s="194"/>
      <c r="C1136" s="194"/>
      <c r="D1136" s="195"/>
      <c r="E1136" s="195"/>
      <c r="F1136" s="194"/>
      <c r="G1136" s="194"/>
      <c r="H1136" s="194"/>
      <c r="I1136" s="196"/>
      <c r="J1136" s="197"/>
      <c r="K1136" s="87"/>
    </row>
    <row r="1137" spans="1:11" x14ac:dyDescent="0.25">
      <c r="A1137" s="194"/>
      <c r="B1137" s="194"/>
      <c r="C1137" s="194"/>
      <c r="D1137" s="195"/>
      <c r="E1137" s="195"/>
      <c r="F1137" s="194"/>
      <c r="G1137" s="194"/>
      <c r="H1137" s="194"/>
      <c r="I1137" s="196"/>
      <c r="J1137" s="197"/>
      <c r="K1137" s="87"/>
    </row>
    <row r="1138" spans="1:11" x14ac:dyDescent="0.25">
      <c r="A1138" s="194"/>
      <c r="B1138" s="194"/>
      <c r="C1138" s="194"/>
      <c r="D1138" s="195"/>
      <c r="E1138" s="195"/>
      <c r="F1138" s="194"/>
      <c r="G1138" s="194"/>
      <c r="H1138" s="194"/>
      <c r="I1138" s="196"/>
      <c r="J1138" s="197"/>
      <c r="K1138" s="87"/>
    </row>
    <row r="1139" spans="1:11" x14ac:dyDescent="0.25">
      <c r="A1139" s="194"/>
      <c r="B1139" s="194"/>
      <c r="C1139" s="194"/>
      <c r="D1139" s="195"/>
      <c r="E1139" s="195"/>
      <c r="F1139" s="194"/>
      <c r="G1139" s="194"/>
      <c r="H1139" s="194"/>
      <c r="I1139" s="196"/>
      <c r="J1139" s="197"/>
      <c r="K1139" s="87"/>
    </row>
    <row r="1140" spans="1:11" x14ac:dyDescent="0.25">
      <c r="A1140" s="194"/>
      <c r="B1140" s="194"/>
      <c r="C1140" s="194"/>
      <c r="D1140" s="195"/>
      <c r="E1140" s="195"/>
      <c r="F1140" s="194"/>
      <c r="G1140" s="194"/>
      <c r="H1140" s="194"/>
      <c r="I1140" s="196"/>
      <c r="J1140" s="197"/>
      <c r="K1140" s="87"/>
    </row>
    <row r="1141" spans="1:11" x14ac:dyDescent="0.25">
      <c r="A1141" s="194"/>
      <c r="B1141" s="194"/>
      <c r="C1141" s="194"/>
      <c r="D1141" s="195"/>
      <c r="E1141" s="195"/>
      <c r="F1141" s="194"/>
      <c r="G1141" s="194"/>
      <c r="H1141" s="194"/>
      <c r="I1141" s="196"/>
      <c r="J1141" s="197"/>
      <c r="K1141" s="87"/>
    </row>
    <row r="1142" spans="1:11" x14ac:dyDescent="0.25">
      <c r="A1142" s="194"/>
      <c r="B1142" s="194"/>
      <c r="C1142" s="194"/>
      <c r="D1142" s="195"/>
      <c r="E1142" s="195"/>
      <c r="F1142" s="194"/>
      <c r="G1142" s="194"/>
      <c r="H1142" s="194"/>
      <c r="I1142" s="196"/>
      <c r="J1142" s="197"/>
      <c r="K1142" s="87"/>
    </row>
    <row r="1143" spans="1:11" x14ac:dyDescent="0.25">
      <c r="A1143" s="194"/>
      <c r="B1143" s="194"/>
      <c r="C1143" s="194"/>
      <c r="D1143" s="195"/>
      <c r="E1143" s="195"/>
      <c r="F1143" s="194"/>
      <c r="G1143" s="194"/>
      <c r="H1143" s="194"/>
      <c r="I1143" s="196"/>
      <c r="J1143" s="197"/>
      <c r="K1143" s="87"/>
    </row>
    <row r="1144" spans="1:11" x14ac:dyDescent="0.25">
      <c r="A1144" s="194"/>
      <c r="B1144" s="194"/>
      <c r="C1144" s="194"/>
      <c r="D1144" s="195"/>
      <c r="E1144" s="195"/>
      <c r="F1144" s="194"/>
      <c r="G1144" s="194"/>
      <c r="H1144" s="194"/>
      <c r="I1144" s="196"/>
      <c r="J1144" s="197"/>
      <c r="K1144" s="87"/>
    </row>
    <row r="1145" spans="1:11" x14ac:dyDescent="0.25">
      <c r="A1145" s="194"/>
      <c r="B1145" s="194"/>
      <c r="C1145" s="194"/>
      <c r="D1145" s="195"/>
      <c r="E1145" s="195"/>
      <c r="F1145" s="194"/>
      <c r="G1145" s="194"/>
      <c r="H1145" s="194"/>
      <c r="I1145" s="196"/>
      <c r="J1145" s="197"/>
      <c r="K1145" s="87"/>
    </row>
    <row r="1146" spans="1:11" x14ac:dyDescent="0.25">
      <c r="A1146" s="194"/>
      <c r="B1146" s="194"/>
      <c r="C1146" s="194"/>
      <c r="D1146" s="195"/>
      <c r="E1146" s="195"/>
      <c r="F1146" s="194"/>
      <c r="G1146" s="194"/>
      <c r="H1146" s="194"/>
      <c r="I1146" s="196"/>
      <c r="J1146" s="197"/>
      <c r="K1146" s="87"/>
    </row>
    <row r="1147" spans="1:11" x14ac:dyDescent="0.25">
      <c r="A1147" s="194"/>
      <c r="B1147" s="194"/>
      <c r="C1147" s="194"/>
      <c r="D1147" s="195"/>
      <c r="E1147" s="195"/>
      <c r="F1147" s="194"/>
      <c r="G1147" s="194"/>
      <c r="H1147" s="194"/>
      <c r="I1147" s="196"/>
      <c r="J1147" s="197"/>
      <c r="K1147" s="87"/>
    </row>
    <row r="1148" spans="1:11" x14ac:dyDescent="0.25">
      <c r="A1148" s="194"/>
      <c r="B1148" s="194"/>
      <c r="C1148" s="194"/>
      <c r="D1148" s="195"/>
      <c r="E1148" s="195"/>
      <c r="F1148" s="194"/>
      <c r="G1148" s="194"/>
      <c r="H1148" s="194"/>
      <c r="I1148" s="196"/>
      <c r="J1148" s="197"/>
      <c r="K1148" s="87"/>
    </row>
    <row r="1149" spans="1:11" x14ac:dyDescent="0.25">
      <c r="A1149" s="194"/>
      <c r="B1149" s="194"/>
      <c r="C1149" s="194"/>
      <c r="D1149" s="195"/>
      <c r="E1149" s="195"/>
      <c r="F1149" s="194"/>
      <c r="G1149" s="194"/>
      <c r="H1149" s="194"/>
      <c r="I1149" s="196"/>
      <c r="J1149" s="197"/>
      <c r="K1149" s="87"/>
    </row>
    <row r="1150" spans="1:11" x14ac:dyDescent="0.25">
      <c r="A1150" s="194"/>
      <c r="B1150" s="194"/>
      <c r="C1150" s="194"/>
      <c r="D1150" s="195"/>
      <c r="E1150" s="195"/>
      <c r="F1150" s="194"/>
      <c r="G1150" s="194"/>
      <c r="H1150" s="194"/>
      <c r="I1150" s="196"/>
      <c r="J1150" s="197"/>
      <c r="K1150" s="87"/>
    </row>
    <row r="1151" spans="1:11" x14ac:dyDescent="0.25">
      <c r="A1151" s="194"/>
      <c r="B1151" s="194"/>
      <c r="C1151" s="194"/>
      <c r="D1151" s="195"/>
      <c r="E1151" s="195"/>
      <c r="F1151" s="194"/>
      <c r="G1151" s="194"/>
      <c r="H1151" s="194"/>
      <c r="I1151" s="196"/>
      <c r="J1151" s="197"/>
      <c r="K1151" s="87"/>
    </row>
    <row r="1152" spans="1:11" x14ac:dyDescent="0.25">
      <c r="A1152" s="194"/>
      <c r="B1152" s="194"/>
      <c r="C1152" s="194"/>
      <c r="D1152" s="195"/>
      <c r="E1152" s="195"/>
      <c r="F1152" s="194"/>
      <c r="G1152" s="194"/>
      <c r="H1152" s="194"/>
      <c r="I1152" s="196"/>
      <c r="J1152" s="197"/>
      <c r="K1152" s="87"/>
    </row>
    <row r="1153" spans="1:11" x14ac:dyDescent="0.25">
      <c r="A1153" s="194"/>
      <c r="B1153" s="194"/>
      <c r="C1153" s="194"/>
      <c r="D1153" s="195"/>
      <c r="E1153" s="195"/>
      <c r="F1153" s="194"/>
      <c r="G1153" s="194"/>
      <c r="H1153" s="194"/>
      <c r="I1153" s="196"/>
      <c r="J1153" s="197"/>
      <c r="K1153" s="87"/>
    </row>
    <row r="1154" spans="1:11" x14ac:dyDescent="0.25">
      <c r="A1154" s="194"/>
      <c r="B1154" s="194"/>
      <c r="C1154" s="194"/>
      <c r="D1154" s="195"/>
      <c r="E1154" s="195"/>
      <c r="F1154" s="194"/>
      <c r="G1154" s="194"/>
      <c r="H1154" s="194"/>
      <c r="I1154" s="196"/>
      <c r="J1154" s="197"/>
      <c r="K1154" s="87"/>
    </row>
    <row r="1155" spans="1:11" x14ac:dyDescent="0.25">
      <c r="A1155" s="194"/>
      <c r="B1155" s="194"/>
      <c r="C1155" s="194"/>
      <c r="D1155" s="195"/>
      <c r="E1155" s="195"/>
      <c r="F1155" s="194"/>
      <c r="G1155" s="194"/>
      <c r="H1155" s="194"/>
      <c r="I1155" s="196"/>
      <c r="J1155" s="197"/>
      <c r="K1155" s="87"/>
    </row>
    <row r="1156" spans="1:11" x14ac:dyDescent="0.25">
      <c r="A1156" s="194"/>
      <c r="B1156" s="194"/>
      <c r="C1156" s="194"/>
      <c r="D1156" s="195"/>
      <c r="E1156" s="195"/>
      <c r="F1156" s="194"/>
      <c r="G1156" s="194"/>
      <c r="H1156" s="194"/>
      <c r="I1156" s="196"/>
      <c r="J1156" s="197"/>
      <c r="K1156" s="87"/>
    </row>
    <row r="1157" spans="1:11" x14ac:dyDescent="0.25">
      <c r="A1157" s="194"/>
      <c r="B1157" s="194"/>
      <c r="C1157" s="194"/>
      <c r="D1157" s="195"/>
      <c r="E1157" s="195"/>
      <c r="F1157" s="194"/>
      <c r="G1157" s="194"/>
      <c r="H1157" s="194"/>
      <c r="I1157" s="196"/>
      <c r="J1157" s="197"/>
      <c r="K1157" s="87"/>
    </row>
    <row r="1158" spans="1:11" x14ac:dyDescent="0.25">
      <c r="A1158" s="194"/>
      <c r="B1158" s="194"/>
      <c r="C1158" s="194"/>
      <c r="D1158" s="195"/>
      <c r="E1158" s="195"/>
      <c r="F1158" s="194"/>
      <c r="G1158" s="194"/>
      <c r="H1158" s="194"/>
      <c r="I1158" s="196"/>
      <c r="J1158" s="197"/>
      <c r="K1158" s="87"/>
    </row>
    <row r="1159" spans="1:11" x14ac:dyDescent="0.25">
      <c r="A1159" s="194"/>
      <c r="B1159" s="194"/>
      <c r="C1159" s="194"/>
      <c r="D1159" s="195"/>
      <c r="E1159" s="195"/>
      <c r="F1159" s="194"/>
      <c r="G1159" s="194"/>
      <c r="H1159" s="194"/>
      <c r="I1159" s="196"/>
      <c r="J1159" s="197"/>
      <c r="K1159" s="87"/>
    </row>
    <row r="1160" spans="1:11" x14ac:dyDescent="0.25">
      <c r="A1160" s="194"/>
      <c r="B1160" s="194"/>
      <c r="C1160" s="194"/>
      <c r="D1160" s="195"/>
      <c r="E1160" s="195"/>
      <c r="F1160" s="194"/>
      <c r="G1160" s="194"/>
      <c r="H1160" s="194"/>
      <c r="I1160" s="196"/>
      <c r="J1160" s="197"/>
      <c r="K1160" s="87"/>
    </row>
    <row r="1161" spans="1:11" x14ac:dyDescent="0.25">
      <c r="A1161" s="194"/>
      <c r="B1161" s="194"/>
      <c r="C1161" s="194"/>
      <c r="D1161" s="195"/>
      <c r="E1161" s="195"/>
      <c r="F1161" s="194"/>
      <c r="G1161" s="194"/>
      <c r="H1161" s="194"/>
      <c r="I1161" s="196"/>
      <c r="J1161" s="197"/>
      <c r="K1161" s="87"/>
    </row>
    <row r="1162" spans="1:11" x14ac:dyDescent="0.25">
      <c r="A1162" s="194"/>
      <c r="B1162" s="194"/>
      <c r="C1162" s="194"/>
      <c r="D1162" s="195"/>
      <c r="E1162" s="195"/>
      <c r="F1162" s="194"/>
      <c r="G1162" s="194"/>
      <c r="H1162" s="194"/>
      <c r="I1162" s="196"/>
      <c r="J1162" s="197"/>
      <c r="K1162" s="87"/>
    </row>
    <row r="1163" spans="1:11" x14ac:dyDescent="0.25">
      <c r="A1163" s="194"/>
      <c r="B1163" s="194"/>
      <c r="C1163" s="194"/>
      <c r="D1163" s="195"/>
      <c r="E1163" s="195"/>
      <c r="F1163" s="194"/>
      <c r="G1163" s="194"/>
      <c r="H1163" s="194"/>
      <c r="I1163" s="196"/>
      <c r="J1163" s="197"/>
      <c r="K1163" s="87"/>
    </row>
    <row r="1164" spans="1:11" x14ac:dyDescent="0.25">
      <c r="A1164" s="194"/>
      <c r="B1164" s="194"/>
      <c r="C1164" s="194"/>
      <c r="D1164" s="195"/>
      <c r="E1164" s="195"/>
      <c r="F1164" s="194"/>
      <c r="G1164" s="194"/>
      <c r="H1164" s="194"/>
      <c r="I1164" s="196"/>
      <c r="J1164" s="197"/>
      <c r="K1164" s="87"/>
    </row>
    <row r="1165" spans="1:11" x14ac:dyDescent="0.25">
      <c r="A1165" s="194"/>
      <c r="B1165" s="194"/>
      <c r="C1165" s="194"/>
      <c r="D1165" s="195"/>
      <c r="E1165" s="195"/>
      <c r="F1165" s="194"/>
      <c r="G1165" s="194"/>
      <c r="H1165" s="194"/>
      <c r="I1165" s="196"/>
      <c r="J1165" s="197"/>
      <c r="K1165" s="87"/>
    </row>
    <row r="1166" spans="1:11" x14ac:dyDescent="0.25">
      <c r="A1166" s="194"/>
      <c r="B1166" s="194"/>
      <c r="C1166" s="194"/>
      <c r="D1166" s="195"/>
      <c r="E1166" s="195"/>
      <c r="F1166" s="194"/>
      <c r="G1166" s="194"/>
      <c r="H1166" s="194"/>
      <c r="I1166" s="196"/>
      <c r="J1166" s="197"/>
      <c r="K1166" s="87"/>
    </row>
    <row r="1167" spans="1:11" x14ac:dyDescent="0.25">
      <c r="A1167" s="194"/>
      <c r="B1167" s="194"/>
      <c r="C1167" s="194"/>
      <c r="D1167" s="195"/>
      <c r="E1167" s="195"/>
      <c r="F1167" s="194"/>
      <c r="G1167" s="194"/>
      <c r="H1167" s="194"/>
      <c r="I1167" s="196"/>
      <c r="J1167" s="197"/>
      <c r="K1167" s="87"/>
    </row>
    <row r="1168" spans="1:11" x14ac:dyDescent="0.25">
      <c r="A1168" s="194"/>
      <c r="B1168" s="194"/>
      <c r="C1168" s="194"/>
      <c r="D1168" s="195"/>
      <c r="E1168" s="195"/>
      <c r="F1168" s="194"/>
      <c r="G1168" s="194"/>
      <c r="H1168" s="194"/>
      <c r="I1168" s="196"/>
      <c r="J1168" s="197"/>
      <c r="K1168" s="87"/>
    </row>
    <row r="1169" spans="1:11" x14ac:dyDescent="0.25">
      <c r="A1169" s="194"/>
      <c r="B1169" s="194"/>
      <c r="C1169" s="194"/>
      <c r="D1169" s="195"/>
      <c r="E1169" s="195"/>
      <c r="F1169" s="194"/>
      <c r="G1169" s="194"/>
      <c r="H1169" s="194"/>
      <c r="I1169" s="196"/>
      <c r="J1169" s="197"/>
      <c r="K1169" s="87"/>
    </row>
    <row r="1170" spans="1:11" x14ac:dyDescent="0.25">
      <c r="A1170" s="194"/>
      <c r="B1170" s="194"/>
      <c r="C1170" s="194"/>
      <c r="D1170" s="195"/>
      <c r="E1170" s="195"/>
      <c r="F1170" s="194"/>
      <c r="G1170" s="194"/>
      <c r="H1170" s="194"/>
      <c r="I1170" s="196"/>
      <c r="J1170" s="197"/>
      <c r="K1170" s="87"/>
    </row>
    <row r="1171" spans="1:11" x14ac:dyDescent="0.25">
      <c r="A1171" s="194"/>
      <c r="B1171" s="194"/>
      <c r="C1171" s="194"/>
      <c r="D1171" s="195"/>
      <c r="E1171" s="195"/>
      <c r="F1171" s="194"/>
      <c r="G1171" s="194"/>
      <c r="H1171" s="194"/>
      <c r="I1171" s="196"/>
      <c r="J1171" s="197"/>
      <c r="K1171" s="87"/>
    </row>
    <row r="1172" spans="1:11" x14ac:dyDescent="0.25">
      <c r="A1172" s="194"/>
      <c r="B1172" s="194"/>
      <c r="C1172" s="194"/>
      <c r="D1172" s="195"/>
      <c r="E1172" s="195"/>
      <c r="F1172" s="194"/>
      <c r="G1172" s="194"/>
      <c r="H1172" s="194"/>
      <c r="I1172" s="196"/>
      <c r="J1172" s="197"/>
      <c r="K1172" s="87"/>
    </row>
    <row r="1173" spans="1:11" x14ac:dyDescent="0.25">
      <c r="A1173" s="194"/>
      <c r="B1173" s="194"/>
      <c r="C1173" s="194"/>
      <c r="D1173" s="195"/>
      <c r="E1173" s="195"/>
      <c r="F1173" s="194"/>
      <c r="G1173" s="194"/>
      <c r="H1173" s="194"/>
      <c r="I1173" s="196"/>
      <c r="J1173" s="197"/>
      <c r="K1173" s="87"/>
    </row>
    <row r="1174" spans="1:11" x14ac:dyDescent="0.25">
      <c r="A1174" s="194"/>
      <c r="B1174" s="194"/>
      <c r="C1174" s="194"/>
      <c r="D1174" s="195"/>
      <c r="E1174" s="195"/>
      <c r="F1174" s="194"/>
      <c r="G1174" s="194"/>
      <c r="H1174" s="194"/>
      <c r="I1174" s="196"/>
      <c r="J1174" s="197"/>
      <c r="K1174" s="87"/>
    </row>
    <row r="1175" spans="1:11" x14ac:dyDescent="0.25">
      <c r="A1175" s="194"/>
      <c r="B1175" s="194"/>
      <c r="C1175" s="194"/>
      <c r="D1175" s="195"/>
      <c r="E1175" s="195"/>
      <c r="F1175" s="194"/>
      <c r="G1175" s="194"/>
      <c r="H1175" s="194"/>
      <c r="I1175" s="196"/>
      <c r="J1175" s="197"/>
      <c r="K1175" s="87"/>
    </row>
    <row r="1176" spans="1:11" x14ac:dyDescent="0.25">
      <c r="A1176" s="194"/>
      <c r="B1176" s="194"/>
      <c r="C1176" s="194"/>
      <c r="D1176" s="195"/>
      <c r="E1176" s="195"/>
      <c r="F1176" s="194"/>
      <c r="G1176" s="194"/>
      <c r="H1176" s="194"/>
      <c r="I1176" s="196"/>
      <c r="J1176" s="197"/>
      <c r="K1176" s="87"/>
    </row>
    <row r="1177" spans="1:11" x14ac:dyDescent="0.25">
      <c r="A1177" s="194"/>
      <c r="B1177" s="194"/>
      <c r="C1177" s="194"/>
      <c r="D1177" s="195"/>
      <c r="E1177" s="195"/>
      <c r="F1177" s="194"/>
      <c r="G1177" s="194"/>
      <c r="H1177" s="194"/>
      <c r="I1177" s="196"/>
      <c r="J1177" s="197"/>
      <c r="K1177" s="87"/>
    </row>
    <row r="1178" spans="1:11" x14ac:dyDescent="0.25">
      <c r="A1178" s="194"/>
      <c r="B1178" s="194"/>
      <c r="C1178" s="194"/>
      <c r="D1178" s="195"/>
      <c r="E1178" s="195"/>
      <c r="F1178" s="194"/>
      <c r="G1178" s="194"/>
      <c r="H1178" s="194"/>
      <c r="I1178" s="196"/>
      <c r="J1178" s="197"/>
      <c r="K1178" s="87"/>
    </row>
    <row r="1179" spans="1:11" x14ac:dyDescent="0.25">
      <c r="A1179" s="194"/>
      <c r="B1179" s="194"/>
      <c r="C1179" s="194"/>
      <c r="D1179" s="195"/>
      <c r="E1179" s="195"/>
      <c r="F1179" s="194"/>
      <c r="G1179" s="194"/>
      <c r="H1179" s="194"/>
      <c r="I1179" s="196"/>
      <c r="J1179" s="197"/>
      <c r="K1179" s="87"/>
    </row>
    <row r="1180" spans="1:11" x14ac:dyDescent="0.25">
      <c r="A1180" s="194"/>
      <c r="B1180" s="194"/>
      <c r="C1180" s="194"/>
      <c r="D1180" s="195"/>
      <c r="E1180" s="195"/>
      <c r="F1180" s="194"/>
      <c r="G1180" s="194"/>
      <c r="H1180" s="194"/>
      <c r="I1180" s="196"/>
      <c r="J1180" s="197"/>
      <c r="K1180" s="87"/>
    </row>
    <row r="1181" spans="1:11" x14ac:dyDescent="0.25">
      <c r="A1181" s="194"/>
      <c r="B1181" s="194"/>
      <c r="C1181" s="194"/>
      <c r="D1181" s="195"/>
      <c r="E1181" s="195"/>
      <c r="F1181" s="194"/>
      <c r="G1181" s="194"/>
      <c r="H1181" s="194"/>
      <c r="I1181" s="196"/>
      <c r="J1181" s="197"/>
      <c r="K1181" s="87"/>
    </row>
    <row r="1182" spans="1:11" x14ac:dyDescent="0.25">
      <c r="A1182" s="194"/>
      <c r="B1182" s="194"/>
      <c r="C1182" s="194"/>
      <c r="D1182" s="195"/>
      <c r="E1182" s="195"/>
      <c r="F1182" s="194"/>
      <c r="G1182" s="194"/>
      <c r="H1182" s="194"/>
      <c r="I1182" s="196"/>
      <c r="J1182" s="197"/>
      <c r="K1182" s="87"/>
    </row>
    <row r="1183" spans="1:11" x14ac:dyDescent="0.25">
      <c r="A1183" s="194"/>
      <c r="B1183" s="194"/>
      <c r="C1183" s="194"/>
      <c r="D1183" s="195"/>
      <c r="E1183" s="195"/>
      <c r="F1183" s="194"/>
      <c r="G1183" s="194"/>
      <c r="H1183" s="194"/>
      <c r="I1183" s="196"/>
      <c r="J1183" s="197"/>
      <c r="K1183" s="87"/>
    </row>
    <row r="1184" spans="1:11" x14ac:dyDescent="0.25">
      <c r="A1184" s="194"/>
      <c r="B1184" s="194"/>
      <c r="C1184" s="194"/>
      <c r="D1184" s="195"/>
      <c r="E1184" s="195"/>
      <c r="F1184" s="194"/>
      <c r="G1184" s="194"/>
      <c r="H1184" s="194"/>
      <c r="I1184" s="196"/>
      <c r="J1184" s="197"/>
      <c r="K1184" s="87"/>
    </row>
    <row r="1185" spans="1:11" x14ac:dyDescent="0.25">
      <c r="A1185" s="194"/>
      <c r="B1185" s="194"/>
      <c r="C1185" s="194"/>
      <c r="D1185" s="195"/>
      <c r="E1185" s="195"/>
      <c r="F1185" s="194"/>
      <c r="G1185" s="194"/>
      <c r="H1185" s="194"/>
      <c r="I1185" s="196"/>
      <c r="J1185" s="197"/>
      <c r="K1185" s="87"/>
    </row>
    <row r="1186" spans="1:11" x14ac:dyDescent="0.25">
      <c r="A1186" s="194"/>
      <c r="B1186" s="194"/>
      <c r="C1186" s="194"/>
      <c r="D1186" s="195"/>
      <c r="E1186" s="195"/>
      <c r="F1186" s="194"/>
      <c r="G1186" s="194"/>
      <c r="H1186" s="194"/>
      <c r="I1186" s="196"/>
      <c r="J1186" s="197"/>
      <c r="K1186" s="87"/>
    </row>
    <row r="1187" spans="1:11" x14ac:dyDescent="0.25">
      <c r="A1187" s="194"/>
      <c r="B1187" s="194"/>
      <c r="C1187" s="194"/>
      <c r="D1187" s="195"/>
      <c r="E1187" s="195"/>
      <c r="F1187" s="194"/>
      <c r="G1187" s="194"/>
      <c r="H1187" s="194"/>
      <c r="I1187" s="196"/>
      <c r="J1187" s="197"/>
      <c r="K1187" s="87"/>
    </row>
    <row r="1188" spans="1:11" x14ac:dyDescent="0.25">
      <c r="A1188" s="194"/>
      <c r="B1188" s="194"/>
      <c r="C1188" s="194"/>
      <c r="D1188" s="195"/>
      <c r="E1188" s="195"/>
      <c r="F1188" s="194"/>
      <c r="G1188" s="194"/>
      <c r="H1188" s="194"/>
      <c r="I1188" s="196"/>
      <c r="J1188" s="197"/>
      <c r="K1188" s="87"/>
    </row>
    <row r="1189" spans="1:11" x14ac:dyDescent="0.25">
      <c r="A1189" s="194"/>
      <c r="B1189" s="194"/>
      <c r="C1189" s="194"/>
      <c r="D1189" s="195"/>
      <c r="E1189" s="195"/>
      <c r="F1189" s="194"/>
      <c r="G1189" s="194"/>
      <c r="H1189" s="194"/>
      <c r="I1189" s="196"/>
      <c r="J1189" s="197"/>
      <c r="K1189" s="87"/>
    </row>
    <row r="1190" spans="1:11" x14ac:dyDescent="0.25">
      <c r="A1190" s="194"/>
      <c r="B1190" s="194"/>
      <c r="C1190" s="194"/>
      <c r="D1190" s="195"/>
      <c r="E1190" s="195"/>
      <c r="F1190" s="194"/>
      <c r="G1190" s="194"/>
      <c r="H1190" s="194"/>
      <c r="I1190" s="196"/>
      <c r="J1190" s="197"/>
      <c r="K1190" s="87"/>
    </row>
    <row r="1191" spans="1:11" x14ac:dyDescent="0.25">
      <c r="A1191" s="194"/>
      <c r="B1191" s="194"/>
      <c r="C1191" s="194"/>
      <c r="D1191" s="195"/>
      <c r="E1191" s="195"/>
      <c r="F1191" s="194"/>
      <c r="G1191" s="194"/>
      <c r="H1191" s="194"/>
      <c r="I1191" s="196"/>
      <c r="J1191" s="197"/>
      <c r="K1191" s="87"/>
    </row>
    <row r="1192" spans="1:11" x14ac:dyDescent="0.25">
      <c r="A1192" s="194"/>
      <c r="B1192" s="194"/>
      <c r="C1192" s="194"/>
      <c r="D1192" s="195"/>
      <c r="E1192" s="195"/>
      <c r="F1192" s="194"/>
      <c r="G1192" s="194"/>
      <c r="H1192" s="194"/>
      <c r="I1192" s="196"/>
      <c r="J1192" s="197"/>
      <c r="K1192" s="87"/>
    </row>
    <row r="1193" spans="1:11" x14ac:dyDescent="0.25">
      <c r="A1193" s="194"/>
      <c r="B1193" s="194"/>
      <c r="C1193" s="194"/>
      <c r="D1193" s="195"/>
      <c r="E1193" s="195"/>
      <c r="F1193" s="194"/>
      <c r="G1193" s="194"/>
      <c r="H1193" s="194"/>
      <c r="I1193" s="196"/>
      <c r="J1193" s="197"/>
      <c r="K1193" s="87"/>
    </row>
    <row r="1194" spans="1:11" x14ac:dyDescent="0.25">
      <c r="A1194" s="194"/>
      <c r="B1194" s="194"/>
      <c r="C1194" s="194"/>
      <c r="D1194" s="195"/>
      <c r="E1194" s="195"/>
      <c r="F1194" s="194"/>
      <c r="G1194" s="194"/>
      <c r="H1194" s="194"/>
      <c r="I1194" s="196"/>
      <c r="J1194" s="197"/>
      <c r="K1194" s="87"/>
    </row>
    <row r="1195" spans="1:11" x14ac:dyDescent="0.25">
      <c r="A1195" s="194"/>
      <c r="B1195" s="194"/>
      <c r="C1195" s="194"/>
      <c r="D1195" s="195"/>
      <c r="E1195" s="195"/>
      <c r="F1195" s="194"/>
      <c r="G1195" s="194"/>
      <c r="H1195" s="194"/>
      <c r="I1195" s="196"/>
      <c r="J1195" s="197"/>
      <c r="K1195" s="87"/>
    </row>
    <row r="1196" spans="1:11" x14ac:dyDescent="0.25">
      <c r="A1196" s="194"/>
      <c r="B1196" s="194"/>
      <c r="C1196" s="194"/>
      <c r="D1196" s="195"/>
      <c r="E1196" s="195"/>
      <c r="F1196" s="194"/>
      <c r="G1196" s="194"/>
      <c r="H1196" s="194"/>
      <c r="I1196" s="196"/>
      <c r="J1196" s="197"/>
      <c r="K1196" s="87"/>
    </row>
    <row r="1197" spans="1:11" x14ac:dyDescent="0.25">
      <c r="A1197" s="194"/>
      <c r="B1197" s="194"/>
      <c r="C1197" s="194"/>
      <c r="D1197" s="195"/>
      <c r="E1197" s="195"/>
      <c r="F1197" s="194"/>
      <c r="G1197" s="194"/>
      <c r="H1197" s="194"/>
      <c r="I1197" s="196"/>
      <c r="J1197" s="197"/>
      <c r="K1197" s="87"/>
    </row>
    <row r="1198" spans="1:11" x14ac:dyDescent="0.25">
      <c r="A1198" s="194"/>
      <c r="B1198" s="194"/>
      <c r="C1198" s="194"/>
      <c r="D1198" s="195"/>
      <c r="E1198" s="195"/>
      <c r="F1198" s="194"/>
      <c r="G1198" s="194"/>
      <c r="H1198" s="194"/>
      <c r="I1198" s="196"/>
      <c r="J1198" s="197"/>
      <c r="K1198" s="87"/>
    </row>
    <row r="1199" spans="1:11" x14ac:dyDescent="0.25">
      <c r="A1199" s="194"/>
      <c r="B1199" s="194"/>
      <c r="C1199" s="194"/>
      <c r="D1199" s="195"/>
      <c r="E1199" s="195"/>
      <c r="F1199" s="194"/>
      <c r="G1199" s="194"/>
      <c r="H1199" s="194"/>
      <c r="I1199" s="196"/>
      <c r="J1199" s="197"/>
      <c r="K1199" s="87"/>
    </row>
    <row r="1200" spans="1:11" x14ac:dyDescent="0.25">
      <c r="A1200" s="194"/>
      <c r="B1200" s="194"/>
      <c r="C1200" s="194"/>
      <c r="D1200" s="195"/>
      <c r="E1200" s="195"/>
      <c r="F1200" s="194"/>
      <c r="G1200" s="194"/>
      <c r="H1200" s="194"/>
      <c r="I1200" s="196"/>
      <c r="J1200" s="197"/>
      <c r="K1200" s="87"/>
    </row>
    <row r="1201" spans="1:11" x14ac:dyDescent="0.25">
      <c r="A1201" s="194"/>
      <c r="B1201" s="194"/>
      <c r="C1201" s="194"/>
      <c r="D1201" s="195"/>
      <c r="E1201" s="195"/>
      <c r="F1201" s="194"/>
      <c r="G1201" s="194"/>
      <c r="H1201" s="194"/>
      <c r="I1201" s="196"/>
      <c r="J1201" s="197"/>
      <c r="K1201" s="87"/>
    </row>
    <row r="1202" spans="1:11" x14ac:dyDescent="0.25">
      <c r="A1202" s="194"/>
      <c r="B1202" s="194"/>
      <c r="C1202" s="194"/>
      <c r="D1202" s="195"/>
      <c r="E1202" s="195"/>
      <c r="F1202" s="194"/>
      <c r="G1202" s="194"/>
      <c r="H1202" s="194"/>
      <c r="I1202" s="196"/>
      <c r="J1202" s="197"/>
      <c r="K1202" s="87"/>
    </row>
    <row r="1203" spans="1:11" x14ac:dyDescent="0.25">
      <c r="A1203" s="194"/>
      <c r="B1203" s="194"/>
      <c r="C1203" s="194"/>
      <c r="D1203" s="195"/>
      <c r="E1203" s="195"/>
      <c r="F1203" s="194"/>
      <c r="G1203" s="194"/>
      <c r="H1203" s="194"/>
      <c r="I1203" s="196"/>
      <c r="J1203" s="197"/>
      <c r="K1203" s="87"/>
    </row>
    <row r="1204" spans="1:11" x14ac:dyDescent="0.25">
      <c r="A1204" s="194"/>
      <c r="B1204" s="194"/>
      <c r="C1204" s="194"/>
      <c r="D1204" s="195"/>
      <c r="E1204" s="195"/>
      <c r="F1204" s="194"/>
      <c r="G1204" s="194"/>
      <c r="H1204" s="194"/>
      <c r="I1204" s="196"/>
      <c r="J1204" s="197"/>
      <c r="K1204" s="87"/>
    </row>
    <row r="1205" spans="1:11" x14ac:dyDescent="0.25">
      <c r="A1205" s="194"/>
      <c r="B1205" s="194"/>
      <c r="C1205" s="194"/>
      <c r="D1205" s="195"/>
      <c r="E1205" s="195"/>
      <c r="F1205" s="194"/>
      <c r="G1205" s="194"/>
      <c r="H1205" s="194"/>
      <c r="I1205" s="196"/>
      <c r="J1205" s="197"/>
      <c r="K1205" s="87"/>
    </row>
    <row r="1206" spans="1:11" x14ac:dyDescent="0.25">
      <c r="A1206" s="194"/>
      <c r="B1206" s="194"/>
      <c r="C1206" s="194"/>
      <c r="D1206" s="195"/>
      <c r="E1206" s="195"/>
      <c r="F1206" s="194"/>
      <c r="G1206" s="194"/>
      <c r="H1206" s="194"/>
      <c r="I1206" s="196"/>
      <c r="J1206" s="197"/>
      <c r="K1206" s="87"/>
    </row>
    <row r="1207" spans="1:11" x14ac:dyDescent="0.25">
      <c r="A1207" s="194"/>
      <c r="B1207" s="194"/>
      <c r="C1207" s="194"/>
      <c r="D1207" s="195"/>
      <c r="E1207" s="195"/>
      <c r="F1207" s="194"/>
      <c r="G1207" s="194"/>
      <c r="H1207" s="194"/>
      <c r="I1207" s="196"/>
      <c r="J1207" s="197"/>
      <c r="K1207" s="87"/>
    </row>
    <row r="1208" spans="1:11" x14ac:dyDescent="0.25">
      <c r="A1208" s="194"/>
      <c r="B1208" s="194"/>
      <c r="C1208" s="194"/>
      <c r="D1208" s="195"/>
      <c r="E1208" s="195"/>
      <c r="F1208" s="194"/>
      <c r="G1208" s="194"/>
      <c r="H1208" s="194"/>
      <c r="I1208" s="196"/>
      <c r="J1208" s="197"/>
      <c r="K1208" s="87"/>
    </row>
    <row r="1209" spans="1:11" x14ac:dyDescent="0.25">
      <c r="A1209" s="194"/>
      <c r="B1209" s="194"/>
      <c r="C1209" s="194"/>
      <c r="D1209" s="195"/>
      <c r="E1209" s="195"/>
      <c r="F1209" s="194"/>
      <c r="G1209" s="194"/>
      <c r="H1209" s="194"/>
      <c r="I1209" s="196"/>
      <c r="J1209" s="197"/>
      <c r="K1209" s="87"/>
    </row>
    <row r="1210" spans="1:11" x14ac:dyDescent="0.25">
      <c r="A1210" s="194"/>
      <c r="B1210" s="194"/>
      <c r="C1210" s="194"/>
      <c r="D1210" s="195"/>
      <c r="E1210" s="195"/>
      <c r="F1210" s="194"/>
      <c r="G1210" s="194"/>
      <c r="H1210" s="194"/>
      <c r="I1210" s="196"/>
      <c r="J1210" s="197"/>
      <c r="K1210" s="87"/>
    </row>
    <row r="1211" spans="1:11" x14ac:dyDescent="0.25">
      <c r="A1211" s="194"/>
      <c r="B1211" s="194"/>
      <c r="C1211" s="194"/>
      <c r="D1211" s="195"/>
      <c r="E1211" s="195"/>
      <c r="F1211" s="194"/>
      <c r="G1211" s="194"/>
      <c r="H1211" s="194"/>
      <c r="I1211" s="196"/>
      <c r="J1211" s="197"/>
      <c r="K1211" s="87"/>
    </row>
    <row r="1212" spans="1:11" x14ac:dyDescent="0.25">
      <c r="A1212" s="194"/>
      <c r="B1212" s="194"/>
      <c r="C1212" s="194"/>
      <c r="D1212" s="195"/>
      <c r="E1212" s="195"/>
      <c r="F1212" s="194"/>
      <c r="G1212" s="194"/>
      <c r="H1212" s="194"/>
      <c r="I1212" s="196"/>
      <c r="J1212" s="197"/>
      <c r="K1212" s="87"/>
    </row>
    <row r="1213" spans="1:11" x14ac:dyDescent="0.25">
      <c r="A1213" s="194"/>
      <c r="B1213" s="194"/>
      <c r="C1213" s="194"/>
      <c r="D1213" s="195"/>
      <c r="E1213" s="195"/>
      <c r="F1213" s="194"/>
      <c r="G1213" s="194"/>
      <c r="H1213" s="194"/>
      <c r="I1213" s="196"/>
      <c r="J1213" s="197"/>
      <c r="K1213" s="87"/>
    </row>
    <row r="1214" spans="1:11" x14ac:dyDescent="0.25">
      <c r="A1214" s="194"/>
      <c r="B1214" s="194"/>
      <c r="C1214" s="194"/>
      <c r="D1214" s="195"/>
      <c r="E1214" s="195"/>
      <c r="F1214" s="194"/>
      <c r="G1214" s="194"/>
      <c r="H1214" s="194"/>
      <c r="I1214" s="196"/>
      <c r="J1214" s="197"/>
      <c r="K1214" s="87"/>
    </row>
    <row r="1215" spans="1:11" x14ac:dyDescent="0.25">
      <c r="A1215" s="194"/>
      <c r="B1215" s="194"/>
      <c r="C1215" s="194"/>
      <c r="D1215" s="195"/>
      <c r="E1215" s="195"/>
      <c r="F1215" s="194"/>
      <c r="G1215" s="194"/>
      <c r="H1215" s="194"/>
      <c r="I1215" s="196"/>
      <c r="J1215" s="197"/>
      <c r="K1215" s="87"/>
    </row>
    <row r="1216" spans="1:11" x14ac:dyDescent="0.25">
      <c r="A1216" s="194"/>
      <c r="B1216" s="194"/>
      <c r="C1216" s="194"/>
      <c r="D1216" s="195"/>
      <c r="E1216" s="195"/>
      <c r="F1216" s="194"/>
      <c r="G1216" s="194"/>
      <c r="H1216" s="194"/>
      <c r="I1216" s="196"/>
      <c r="J1216" s="197"/>
      <c r="K1216" s="87"/>
    </row>
    <row r="1217" spans="1:11" x14ac:dyDescent="0.25">
      <c r="A1217" s="194"/>
      <c r="B1217" s="194"/>
      <c r="C1217" s="194"/>
      <c r="D1217" s="195"/>
      <c r="E1217" s="195"/>
      <c r="F1217" s="194"/>
      <c r="G1217" s="194"/>
      <c r="H1217" s="194"/>
      <c r="I1217" s="196"/>
      <c r="J1217" s="197"/>
      <c r="K1217" s="87"/>
    </row>
    <row r="1218" spans="1:11" x14ac:dyDescent="0.25">
      <c r="A1218" s="194"/>
      <c r="B1218" s="194"/>
      <c r="C1218" s="194"/>
      <c r="D1218" s="195"/>
      <c r="E1218" s="195"/>
      <c r="F1218" s="194"/>
      <c r="G1218" s="194"/>
      <c r="H1218" s="194"/>
      <c r="I1218" s="196"/>
      <c r="J1218" s="197"/>
      <c r="K1218" s="87"/>
    </row>
    <row r="1219" spans="1:11" x14ac:dyDescent="0.25">
      <c r="A1219" s="194"/>
      <c r="B1219" s="194"/>
      <c r="C1219" s="194"/>
      <c r="D1219" s="195"/>
      <c r="E1219" s="195"/>
      <c r="F1219" s="194"/>
      <c r="G1219" s="194"/>
      <c r="H1219" s="194"/>
      <c r="I1219" s="196"/>
      <c r="J1219" s="197"/>
      <c r="K1219" s="87"/>
    </row>
    <row r="1220" spans="1:11" x14ac:dyDescent="0.25">
      <c r="A1220" s="194"/>
      <c r="B1220" s="194"/>
      <c r="C1220" s="194"/>
      <c r="D1220" s="195"/>
      <c r="E1220" s="195"/>
      <c r="F1220" s="194"/>
      <c r="G1220" s="194"/>
      <c r="H1220" s="194"/>
      <c r="I1220" s="196"/>
      <c r="J1220" s="197"/>
      <c r="K1220" s="87"/>
    </row>
    <row r="1221" spans="1:11" x14ac:dyDescent="0.25">
      <c r="A1221" s="194"/>
      <c r="B1221" s="194"/>
      <c r="C1221" s="194"/>
      <c r="D1221" s="195"/>
      <c r="E1221" s="195"/>
      <c r="F1221" s="194"/>
      <c r="G1221" s="194"/>
      <c r="H1221" s="194"/>
      <c r="I1221" s="196"/>
      <c r="J1221" s="197"/>
      <c r="K1221" s="87"/>
    </row>
    <row r="1222" spans="1:11" x14ac:dyDescent="0.25">
      <c r="A1222" s="194"/>
      <c r="B1222" s="194"/>
      <c r="C1222" s="194"/>
      <c r="D1222" s="195"/>
      <c r="E1222" s="195"/>
      <c r="F1222" s="194"/>
      <c r="G1222" s="194"/>
      <c r="H1222" s="194"/>
      <c r="I1222" s="196"/>
      <c r="J1222" s="197"/>
      <c r="K1222" s="87"/>
    </row>
    <row r="1223" spans="1:11" x14ac:dyDescent="0.25">
      <c r="A1223" s="194"/>
      <c r="B1223" s="194"/>
      <c r="C1223" s="194"/>
      <c r="D1223" s="195"/>
      <c r="E1223" s="195"/>
      <c r="F1223" s="194"/>
      <c r="G1223" s="194"/>
      <c r="H1223" s="194"/>
      <c r="I1223" s="196"/>
      <c r="J1223" s="197"/>
      <c r="K1223" s="87"/>
    </row>
    <row r="1224" spans="1:11" x14ac:dyDescent="0.25">
      <c r="A1224" s="194"/>
      <c r="B1224" s="194"/>
      <c r="C1224" s="194"/>
      <c r="D1224" s="195"/>
      <c r="E1224" s="195"/>
      <c r="F1224" s="194"/>
      <c r="G1224" s="194"/>
      <c r="H1224" s="194"/>
      <c r="I1224" s="196"/>
      <c r="J1224" s="197"/>
      <c r="K1224" s="87"/>
    </row>
    <row r="1225" spans="1:11" x14ac:dyDescent="0.25">
      <c r="A1225" s="194"/>
      <c r="B1225" s="194"/>
      <c r="C1225" s="194"/>
      <c r="D1225" s="195"/>
      <c r="E1225" s="195"/>
      <c r="F1225" s="194"/>
      <c r="G1225" s="194"/>
      <c r="H1225" s="194"/>
      <c r="I1225" s="196"/>
      <c r="J1225" s="197"/>
      <c r="K1225" s="87"/>
    </row>
    <row r="1226" spans="1:11" x14ac:dyDescent="0.25">
      <c r="A1226" s="194"/>
      <c r="B1226" s="194"/>
      <c r="C1226" s="194"/>
      <c r="D1226" s="195"/>
      <c r="E1226" s="195"/>
      <c r="F1226" s="194"/>
      <c r="G1226" s="194"/>
      <c r="H1226" s="194"/>
      <c r="I1226" s="196"/>
      <c r="J1226" s="197"/>
      <c r="K1226" s="87"/>
    </row>
    <row r="1227" spans="1:11" x14ac:dyDescent="0.25">
      <c r="A1227" s="194"/>
      <c r="B1227" s="194"/>
      <c r="C1227" s="194"/>
      <c r="D1227" s="195"/>
      <c r="E1227" s="195"/>
      <c r="F1227" s="194"/>
      <c r="G1227" s="194"/>
      <c r="H1227" s="194"/>
      <c r="I1227" s="196"/>
      <c r="J1227" s="197"/>
      <c r="K1227" s="87"/>
    </row>
    <row r="1228" spans="1:11" x14ac:dyDescent="0.25">
      <c r="A1228" s="194"/>
      <c r="B1228" s="194"/>
      <c r="C1228" s="194"/>
      <c r="D1228" s="195"/>
      <c r="E1228" s="195"/>
      <c r="F1228" s="194"/>
      <c r="G1228" s="194"/>
      <c r="H1228" s="194"/>
      <c r="I1228" s="196"/>
      <c r="J1228" s="197"/>
      <c r="K1228" s="87"/>
    </row>
    <row r="1229" spans="1:11" x14ac:dyDescent="0.25">
      <c r="A1229" s="194"/>
      <c r="B1229" s="194"/>
      <c r="C1229" s="194"/>
      <c r="D1229" s="195"/>
      <c r="E1229" s="195"/>
      <c r="F1229" s="194"/>
      <c r="G1229" s="194"/>
      <c r="H1229" s="194"/>
      <c r="I1229" s="196"/>
      <c r="J1229" s="197"/>
      <c r="K1229" s="87"/>
    </row>
    <row r="1230" spans="1:11" x14ac:dyDescent="0.25">
      <c r="A1230" s="194"/>
      <c r="B1230" s="194"/>
      <c r="C1230" s="194"/>
      <c r="D1230" s="195"/>
      <c r="E1230" s="195"/>
      <c r="F1230" s="194"/>
      <c r="G1230" s="194"/>
      <c r="H1230" s="194"/>
      <c r="I1230" s="196"/>
      <c r="J1230" s="197"/>
      <c r="K1230" s="87"/>
    </row>
    <row r="1231" spans="1:11" x14ac:dyDescent="0.25">
      <c r="A1231" s="194"/>
      <c r="B1231" s="194"/>
      <c r="C1231" s="194"/>
      <c r="D1231" s="195"/>
      <c r="E1231" s="195"/>
      <c r="F1231" s="194"/>
      <c r="G1231" s="194"/>
      <c r="H1231" s="194"/>
      <c r="I1231" s="196"/>
      <c r="J1231" s="197"/>
      <c r="K1231" s="87"/>
    </row>
    <row r="1232" spans="1:11" x14ac:dyDescent="0.25">
      <c r="A1232" s="194"/>
      <c r="B1232" s="194"/>
      <c r="C1232" s="194"/>
      <c r="D1232" s="195"/>
      <c r="E1232" s="195"/>
      <c r="F1232" s="194"/>
      <c r="G1232" s="194"/>
      <c r="H1232" s="194"/>
      <c r="I1232" s="196"/>
      <c r="J1232" s="197"/>
      <c r="K1232" s="87"/>
    </row>
    <row r="1233" spans="1:11" x14ac:dyDescent="0.25">
      <c r="A1233" s="194"/>
      <c r="B1233" s="194"/>
      <c r="C1233" s="194"/>
      <c r="D1233" s="195"/>
      <c r="E1233" s="195"/>
      <c r="F1233" s="194"/>
      <c r="G1233" s="194"/>
      <c r="H1233" s="194"/>
      <c r="I1233" s="196"/>
      <c r="J1233" s="197"/>
      <c r="K1233" s="87"/>
    </row>
    <row r="1234" spans="1:11" x14ac:dyDescent="0.25">
      <c r="A1234" s="194"/>
      <c r="B1234" s="194"/>
      <c r="C1234" s="194"/>
      <c r="D1234" s="195"/>
      <c r="E1234" s="195"/>
      <c r="F1234" s="194"/>
      <c r="G1234" s="194"/>
      <c r="H1234" s="194"/>
      <c r="I1234" s="196"/>
      <c r="J1234" s="197"/>
      <c r="K1234" s="87"/>
    </row>
    <row r="1235" spans="1:11" x14ac:dyDescent="0.25">
      <c r="A1235" s="194"/>
      <c r="B1235" s="194"/>
      <c r="C1235" s="194"/>
      <c r="D1235" s="195"/>
      <c r="E1235" s="195"/>
      <c r="F1235" s="194"/>
      <c r="G1235" s="194"/>
      <c r="H1235" s="194"/>
      <c r="I1235" s="196"/>
      <c r="J1235" s="197"/>
      <c r="K1235" s="87"/>
    </row>
    <row r="1236" spans="1:11" x14ac:dyDescent="0.25">
      <c r="A1236" s="194"/>
      <c r="B1236" s="194"/>
      <c r="C1236" s="194"/>
      <c r="D1236" s="195"/>
      <c r="E1236" s="195"/>
      <c r="F1236" s="194"/>
      <c r="G1236" s="194"/>
      <c r="H1236" s="194"/>
      <c r="I1236" s="196"/>
      <c r="J1236" s="197"/>
      <c r="K1236" s="87"/>
    </row>
    <row r="1237" spans="1:11" x14ac:dyDescent="0.25">
      <c r="A1237" s="194"/>
      <c r="B1237" s="194"/>
      <c r="C1237" s="194"/>
      <c r="D1237" s="195"/>
      <c r="E1237" s="195"/>
      <c r="F1237" s="194"/>
      <c r="G1237" s="194"/>
      <c r="H1237" s="194"/>
      <c r="I1237" s="196"/>
      <c r="J1237" s="197"/>
      <c r="K1237" s="87"/>
    </row>
    <row r="1238" spans="1:11" x14ac:dyDescent="0.25">
      <c r="A1238" s="194"/>
      <c r="B1238" s="194"/>
      <c r="C1238" s="194"/>
      <c r="D1238" s="195"/>
      <c r="E1238" s="195"/>
      <c r="F1238" s="194"/>
      <c r="G1238" s="194"/>
      <c r="H1238" s="194"/>
      <c r="I1238" s="196"/>
      <c r="J1238" s="197"/>
      <c r="K1238" s="87"/>
    </row>
    <row r="1239" spans="1:11" x14ac:dyDescent="0.25">
      <c r="A1239" s="194"/>
      <c r="B1239" s="194"/>
      <c r="C1239" s="194"/>
      <c r="D1239" s="195"/>
      <c r="E1239" s="195"/>
      <c r="F1239" s="194"/>
      <c r="G1239" s="194"/>
      <c r="H1239" s="194"/>
      <c r="I1239" s="196"/>
      <c r="J1239" s="197"/>
      <c r="K1239" s="87"/>
    </row>
    <row r="1240" spans="1:11" x14ac:dyDescent="0.25">
      <c r="A1240" s="194"/>
      <c r="B1240" s="194"/>
      <c r="C1240" s="194"/>
      <c r="D1240" s="195"/>
      <c r="E1240" s="195"/>
      <c r="F1240" s="194"/>
      <c r="G1240" s="194"/>
      <c r="H1240" s="194"/>
      <c r="I1240" s="196"/>
      <c r="J1240" s="197"/>
      <c r="K1240" s="87"/>
    </row>
    <row r="1241" spans="1:11" x14ac:dyDescent="0.25">
      <c r="A1241" s="194"/>
      <c r="B1241" s="194"/>
      <c r="C1241" s="194"/>
      <c r="D1241" s="195"/>
      <c r="E1241" s="195"/>
      <c r="F1241" s="194"/>
      <c r="G1241" s="194"/>
      <c r="H1241" s="194"/>
      <c r="I1241" s="196"/>
      <c r="J1241" s="197"/>
      <c r="K1241" s="87"/>
    </row>
    <row r="1242" spans="1:11" x14ac:dyDescent="0.25">
      <c r="A1242" s="194"/>
      <c r="B1242" s="194"/>
      <c r="C1242" s="194"/>
      <c r="D1242" s="195"/>
      <c r="E1242" s="195"/>
      <c r="F1242" s="194"/>
      <c r="G1242" s="194"/>
      <c r="H1242" s="194"/>
      <c r="I1242" s="196"/>
      <c r="J1242" s="197"/>
      <c r="K1242" s="87"/>
    </row>
    <row r="1243" spans="1:11" x14ac:dyDescent="0.25">
      <c r="A1243" s="194"/>
      <c r="B1243" s="194"/>
      <c r="C1243" s="194"/>
      <c r="D1243" s="195"/>
      <c r="E1243" s="195"/>
      <c r="F1243" s="194"/>
      <c r="G1243" s="194"/>
      <c r="H1243" s="194"/>
      <c r="I1243" s="196"/>
      <c r="J1243" s="197"/>
      <c r="K1243" s="87"/>
    </row>
    <row r="1244" spans="1:11" x14ac:dyDescent="0.25">
      <c r="A1244" s="194"/>
      <c r="B1244" s="194"/>
      <c r="C1244" s="194"/>
      <c r="D1244" s="195"/>
      <c r="E1244" s="195"/>
      <c r="F1244" s="194"/>
      <c r="G1244" s="194"/>
      <c r="H1244" s="194"/>
      <c r="I1244" s="196"/>
      <c r="J1244" s="197"/>
      <c r="K1244" s="87"/>
    </row>
    <row r="1245" spans="1:11" x14ac:dyDescent="0.25">
      <c r="A1245" s="194"/>
      <c r="B1245" s="194"/>
      <c r="C1245" s="194"/>
      <c r="D1245" s="195"/>
      <c r="E1245" s="195"/>
      <c r="F1245" s="194"/>
      <c r="G1245" s="194"/>
      <c r="H1245" s="194"/>
      <c r="I1245" s="196"/>
      <c r="J1245" s="197"/>
      <c r="K1245" s="87"/>
    </row>
    <row r="1246" spans="1:11" x14ac:dyDescent="0.25">
      <c r="A1246" s="194"/>
      <c r="B1246" s="194"/>
      <c r="C1246" s="194"/>
      <c r="D1246" s="195"/>
      <c r="E1246" s="195"/>
      <c r="F1246" s="194"/>
      <c r="G1246" s="194"/>
      <c r="H1246" s="194"/>
      <c r="I1246" s="196"/>
      <c r="J1246" s="197"/>
      <c r="K1246" s="87"/>
    </row>
    <row r="1247" spans="1:11" x14ac:dyDescent="0.25">
      <c r="A1247" s="194"/>
      <c r="B1247" s="194"/>
      <c r="C1247" s="194"/>
      <c r="D1247" s="195"/>
      <c r="E1247" s="195"/>
      <c r="F1247" s="194"/>
      <c r="G1247" s="194"/>
      <c r="H1247" s="194"/>
      <c r="I1247" s="196"/>
      <c r="J1247" s="197"/>
      <c r="K1247" s="87"/>
    </row>
    <row r="1248" spans="1:11" x14ac:dyDescent="0.25">
      <c r="A1248" s="194"/>
      <c r="B1248" s="194"/>
      <c r="C1248" s="194"/>
      <c r="D1248" s="195"/>
      <c r="E1248" s="195"/>
      <c r="F1248" s="194"/>
      <c r="G1248" s="194"/>
      <c r="H1248" s="194"/>
      <c r="I1248" s="196"/>
      <c r="J1248" s="197"/>
      <c r="K1248" s="87"/>
    </row>
    <row r="1249" spans="1:11" x14ac:dyDescent="0.25">
      <c r="A1249" s="194"/>
      <c r="B1249" s="194"/>
      <c r="C1249" s="194"/>
      <c r="D1249" s="195"/>
      <c r="E1249" s="195"/>
      <c r="F1249" s="194"/>
      <c r="G1249" s="194"/>
      <c r="H1249" s="194"/>
      <c r="I1249" s="196"/>
      <c r="J1249" s="197"/>
      <c r="K1249" s="87"/>
    </row>
    <row r="1250" spans="1:11" x14ac:dyDescent="0.25">
      <c r="A1250" s="194"/>
      <c r="B1250" s="194"/>
      <c r="C1250" s="194"/>
      <c r="D1250" s="195"/>
      <c r="E1250" s="195"/>
      <c r="F1250" s="194"/>
      <c r="G1250" s="194"/>
      <c r="H1250" s="194"/>
      <c r="I1250" s="196"/>
      <c r="J1250" s="197"/>
      <c r="K1250" s="87"/>
    </row>
    <row r="1251" spans="1:11" x14ac:dyDescent="0.25">
      <c r="A1251" s="194"/>
      <c r="B1251" s="194"/>
      <c r="C1251" s="194"/>
      <c r="D1251" s="195"/>
      <c r="E1251" s="195"/>
      <c r="F1251" s="194"/>
      <c r="G1251" s="194"/>
      <c r="H1251" s="194"/>
      <c r="I1251" s="196"/>
      <c r="J1251" s="197"/>
      <c r="K1251" s="87"/>
    </row>
    <row r="1252" spans="1:11" x14ac:dyDescent="0.25">
      <c r="A1252" s="194"/>
      <c r="B1252" s="194"/>
      <c r="C1252" s="194"/>
      <c r="D1252" s="195"/>
      <c r="E1252" s="195"/>
      <c r="F1252" s="194"/>
      <c r="G1252" s="194"/>
      <c r="H1252" s="194"/>
      <c r="I1252" s="196"/>
      <c r="J1252" s="197"/>
      <c r="K1252" s="87"/>
    </row>
    <row r="1253" spans="1:11" x14ac:dyDescent="0.25">
      <c r="A1253" s="194"/>
      <c r="B1253" s="194"/>
      <c r="C1253" s="194"/>
      <c r="D1253" s="195"/>
      <c r="E1253" s="195"/>
      <c r="F1253" s="194"/>
      <c r="G1253" s="194"/>
      <c r="H1253" s="194"/>
      <c r="I1253" s="196"/>
      <c r="J1253" s="197"/>
      <c r="K1253" s="87"/>
    </row>
    <row r="1254" spans="1:11" x14ac:dyDescent="0.25">
      <c r="A1254" s="194"/>
      <c r="B1254" s="194"/>
      <c r="C1254" s="194"/>
      <c r="D1254" s="195"/>
      <c r="E1254" s="195"/>
      <c r="F1254" s="194"/>
      <c r="G1254" s="194"/>
      <c r="H1254" s="194"/>
      <c r="I1254" s="196"/>
      <c r="J1254" s="197"/>
      <c r="K1254" s="87"/>
    </row>
    <row r="1255" spans="1:11" x14ac:dyDescent="0.25">
      <c r="A1255" s="194"/>
      <c r="B1255" s="194"/>
      <c r="C1255" s="194"/>
      <c r="D1255" s="195"/>
      <c r="E1255" s="195"/>
      <c r="F1255" s="194"/>
      <c r="G1255" s="194"/>
      <c r="H1255" s="194"/>
      <c r="I1255" s="196"/>
      <c r="J1255" s="197"/>
      <c r="K1255" s="87"/>
    </row>
    <row r="1256" spans="1:11" x14ac:dyDescent="0.25">
      <c r="A1256" s="194"/>
      <c r="B1256" s="194"/>
      <c r="C1256" s="194"/>
      <c r="D1256" s="195"/>
      <c r="E1256" s="195"/>
      <c r="F1256" s="194"/>
      <c r="G1256" s="194"/>
      <c r="H1256" s="194"/>
      <c r="I1256" s="196"/>
      <c r="J1256" s="197"/>
      <c r="K1256" s="87"/>
    </row>
    <row r="1257" spans="1:11" x14ac:dyDescent="0.25">
      <c r="A1257" s="194"/>
      <c r="B1257" s="194"/>
      <c r="C1257" s="194"/>
      <c r="D1257" s="195"/>
      <c r="E1257" s="195"/>
      <c r="F1257" s="194"/>
      <c r="G1257" s="194"/>
      <c r="H1257" s="194"/>
      <c r="I1257" s="196"/>
      <c r="J1257" s="197"/>
      <c r="K1257" s="87"/>
    </row>
    <row r="1258" spans="1:11" x14ac:dyDescent="0.25">
      <c r="A1258" s="194"/>
      <c r="B1258" s="194"/>
      <c r="C1258" s="194"/>
      <c r="D1258" s="195"/>
      <c r="E1258" s="195"/>
      <c r="F1258" s="194"/>
      <c r="G1258" s="194"/>
      <c r="H1258" s="194"/>
      <c r="I1258" s="196"/>
      <c r="J1258" s="197"/>
      <c r="K1258" s="87"/>
    </row>
    <row r="1259" spans="1:11" x14ac:dyDescent="0.25">
      <c r="A1259" s="194"/>
      <c r="B1259" s="194"/>
      <c r="C1259" s="194"/>
      <c r="D1259" s="195"/>
      <c r="E1259" s="195"/>
      <c r="F1259" s="194"/>
      <c r="G1259" s="194"/>
      <c r="H1259" s="194"/>
      <c r="I1259" s="196"/>
      <c r="J1259" s="197"/>
      <c r="K1259" s="87"/>
    </row>
    <row r="1260" spans="1:11" x14ac:dyDescent="0.25">
      <c r="A1260" s="194"/>
      <c r="B1260" s="194"/>
      <c r="C1260" s="194"/>
      <c r="D1260" s="195"/>
      <c r="E1260" s="195"/>
      <c r="F1260" s="194"/>
      <c r="G1260" s="194"/>
      <c r="H1260" s="194"/>
      <c r="I1260" s="196"/>
      <c r="J1260" s="197"/>
      <c r="K1260" s="87"/>
    </row>
    <row r="1261" spans="1:11" x14ac:dyDescent="0.25">
      <c r="A1261" s="194"/>
      <c r="B1261" s="194"/>
      <c r="C1261" s="194"/>
      <c r="D1261" s="195"/>
      <c r="E1261" s="195"/>
      <c r="F1261" s="194"/>
      <c r="G1261" s="194"/>
      <c r="H1261" s="194"/>
      <c r="I1261" s="196"/>
      <c r="J1261" s="197"/>
      <c r="K1261" s="87"/>
    </row>
    <row r="1262" spans="1:11" x14ac:dyDescent="0.25">
      <c r="A1262" s="194"/>
      <c r="B1262" s="194"/>
      <c r="C1262" s="194"/>
      <c r="D1262" s="195"/>
      <c r="E1262" s="195"/>
      <c r="F1262" s="194"/>
      <c r="G1262" s="194"/>
      <c r="H1262" s="194"/>
      <c r="I1262" s="196"/>
      <c r="J1262" s="197"/>
      <c r="K1262" s="87"/>
    </row>
    <row r="1263" spans="1:11" x14ac:dyDescent="0.25">
      <c r="A1263" s="194"/>
      <c r="B1263" s="194"/>
      <c r="C1263" s="194"/>
      <c r="D1263" s="195"/>
      <c r="E1263" s="195"/>
      <c r="F1263" s="194"/>
      <c r="G1263" s="194"/>
      <c r="H1263" s="194"/>
      <c r="I1263" s="196"/>
      <c r="J1263" s="197"/>
      <c r="K1263" s="87"/>
    </row>
    <row r="1264" spans="1:11" x14ac:dyDescent="0.25">
      <c r="A1264" s="194"/>
      <c r="B1264" s="194"/>
      <c r="C1264" s="194"/>
      <c r="D1264" s="195"/>
      <c r="E1264" s="195"/>
      <c r="F1264" s="194"/>
      <c r="G1264" s="194"/>
      <c r="H1264" s="194"/>
      <c r="I1264" s="196"/>
      <c r="J1264" s="197"/>
      <c r="K1264" s="87"/>
    </row>
    <row r="1265" spans="1:11" x14ac:dyDescent="0.25">
      <c r="A1265" s="194"/>
      <c r="B1265" s="194"/>
      <c r="C1265" s="194"/>
      <c r="D1265" s="195"/>
      <c r="E1265" s="195"/>
      <c r="F1265" s="194"/>
      <c r="G1265" s="194"/>
      <c r="H1265" s="194"/>
      <c r="I1265" s="196"/>
      <c r="J1265" s="197"/>
      <c r="K1265" s="87"/>
    </row>
    <row r="1266" spans="1:11" x14ac:dyDescent="0.25">
      <c r="A1266" s="194"/>
      <c r="B1266" s="194"/>
      <c r="C1266" s="194"/>
      <c r="D1266" s="195"/>
      <c r="E1266" s="195"/>
      <c r="F1266" s="194"/>
      <c r="G1266" s="194"/>
      <c r="H1266" s="194"/>
      <c r="I1266" s="196"/>
      <c r="J1266" s="197"/>
      <c r="K1266" s="87"/>
    </row>
    <row r="1267" spans="1:11" x14ac:dyDescent="0.25">
      <c r="A1267" s="194"/>
      <c r="B1267" s="194"/>
      <c r="C1267" s="194"/>
      <c r="D1267" s="195"/>
      <c r="E1267" s="195"/>
      <c r="F1267" s="194"/>
      <c r="G1267" s="194"/>
      <c r="H1267" s="194"/>
      <c r="I1267" s="196"/>
      <c r="J1267" s="197"/>
      <c r="K1267" s="87"/>
    </row>
    <row r="1268" spans="1:11" x14ac:dyDescent="0.25">
      <c r="A1268" s="194"/>
      <c r="B1268" s="194"/>
      <c r="C1268" s="194"/>
      <c r="D1268" s="195"/>
      <c r="E1268" s="195"/>
      <c r="F1268" s="194"/>
      <c r="G1268" s="194"/>
      <c r="H1268" s="194"/>
      <c r="I1268" s="196"/>
      <c r="J1268" s="197"/>
      <c r="K1268" s="87"/>
    </row>
    <row r="1269" spans="1:11" x14ac:dyDescent="0.25">
      <c r="A1269" s="194"/>
      <c r="B1269" s="194"/>
      <c r="C1269" s="194"/>
      <c r="D1269" s="195"/>
      <c r="E1269" s="195"/>
      <c r="F1269" s="194"/>
      <c r="G1269" s="194"/>
      <c r="H1269" s="194"/>
      <c r="I1269" s="196"/>
      <c r="J1269" s="197"/>
      <c r="K1269" s="87"/>
    </row>
    <row r="1270" spans="1:11" x14ac:dyDescent="0.25">
      <c r="A1270" s="194"/>
      <c r="B1270" s="194"/>
      <c r="C1270" s="194"/>
      <c r="D1270" s="195"/>
      <c r="E1270" s="195"/>
      <c r="F1270" s="194"/>
      <c r="G1270" s="194"/>
      <c r="H1270" s="194"/>
      <c r="I1270" s="196"/>
      <c r="J1270" s="197"/>
      <c r="K1270" s="87"/>
    </row>
    <row r="1271" spans="1:11" x14ac:dyDescent="0.25">
      <c r="A1271" s="194"/>
      <c r="B1271" s="194"/>
      <c r="C1271" s="194"/>
      <c r="D1271" s="195"/>
      <c r="E1271" s="195"/>
      <c r="F1271" s="194"/>
      <c r="G1271" s="194"/>
      <c r="H1271" s="194"/>
      <c r="I1271" s="196"/>
      <c r="J1271" s="197"/>
      <c r="K1271" s="87"/>
    </row>
    <row r="1272" spans="1:11" x14ac:dyDescent="0.25">
      <c r="A1272" s="194"/>
      <c r="B1272" s="194"/>
      <c r="C1272" s="194"/>
      <c r="D1272" s="195"/>
      <c r="E1272" s="195"/>
      <c r="F1272" s="194"/>
      <c r="G1272" s="194"/>
      <c r="H1272" s="194"/>
      <c r="I1272" s="196"/>
      <c r="J1272" s="197"/>
      <c r="K1272" s="87"/>
    </row>
    <row r="1273" spans="1:11" x14ac:dyDescent="0.25">
      <c r="A1273" s="194"/>
      <c r="B1273" s="194"/>
      <c r="C1273" s="194"/>
      <c r="D1273" s="195"/>
      <c r="E1273" s="195"/>
      <c r="F1273" s="194"/>
      <c r="G1273" s="194"/>
      <c r="H1273" s="194"/>
      <c r="I1273" s="196"/>
      <c r="J1273" s="197"/>
      <c r="K1273" s="87"/>
    </row>
    <row r="1274" spans="1:11" x14ac:dyDescent="0.25">
      <c r="A1274" s="194"/>
      <c r="B1274" s="194"/>
      <c r="C1274" s="194"/>
      <c r="D1274" s="195"/>
      <c r="E1274" s="195"/>
      <c r="F1274" s="194"/>
      <c r="G1274" s="194"/>
      <c r="H1274" s="194"/>
      <c r="I1274" s="196"/>
      <c r="J1274" s="197"/>
      <c r="K1274" s="87"/>
    </row>
    <row r="1275" spans="1:11" x14ac:dyDescent="0.25">
      <c r="A1275" s="194"/>
      <c r="B1275" s="194"/>
      <c r="C1275" s="194"/>
      <c r="D1275" s="195"/>
      <c r="E1275" s="195"/>
      <c r="F1275" s="194"/>
      <c r="G1275" s="194"/>
      <c r="H1275" s="194"/>
      <c r="I1275" s="196"/>
      <c r="J1275" s="197"/>
      <c r="K1275" s="87"/>
    </row>
    <row r="1276" spans="1:11" x14ac:dyDescent="0.25">
      <c r="A1276" s="194"/>
      <c r="B1276" s="194"/>
      <c r="C1276" s="194"/>
      <c r="D1276" s="195"/>
      <c r="E1276" s="195"/>
      <c r="F1276" s="194"/>
      <c r="G1276" s="194"/>
      <c r="H1276" s="194"/>
      <c r="I1276" s="196"/>
      <c r="J1276" s="197"/>
      <c r="K1276" s="87"/>
    </row>
    <row r="1277" spans="1:11" x14ac:dyDescent="0.25">
      <c r="A1277" s="194"/>
      <c r="B1277" s="194"/>
      <c r="C1277" s="194"/>
      <c r="D1277" s="195"/>
      <c r="E1277" s="195"/>
      <c r="F1277" s="194"/>
      <c r="G1277" s="194"/>
      <c r="H1277" s="194"/>
      <c r="I1277" s="196"/>
      <c r="J1277" s="197"/>
      <c r="K1277" s="87"/>
    </row>
    <row r="1278" spans="1:11" x14ac:dyDescent="0.25">
      <c r="A1278" s="194"/>
      <c r="B1278" s="194"/>
      <c r="C1278" s="194"/>
      <c r="D1278" s="195"/>
      <c r="E1278" s="195"/>
      <c r="F1278" s="194"/>
      <c r="G1278" s="194"/>
      <c r="H1278" s="194"/>
      <c r="I1278" s="196"/>
      <c r="J1278" s="197"/>
      <c r="K1278" s="87"/>
    </row>
    <row r="1279" spans="1:11" x14ac:dyDescent="0.25">
      <c r="A1279" s="194"/>
      <c r="B1279" s="194"/>
      <c r="C1279" s="194"/>
      <c r="D1279" s="195"/>
      <c r="E1279" s="195"/>
      <c r="F1279" s="194"/>
      <c r="G1279" s="194"/>
      <c r="H1279" s="194"/>
      <c r="I1279" s="196"/>
      <c r="J1279" s="197"/>
      <c r="K1279" s="87"/>
    </row>
    <row r="1280" spans="1:11" x14ac:dyDescent="0.25">
      <c r="A1280" s="194"/>
      <c r="B1280" s="194"/>
      <c r="C1280" s="194"/>
      <c r="D1280" s="195"/>
      <c r="E1280" s="195"/>
      <c r="F1280" s="194"/>
      <c r="G1280" s="194"/>
      <c r="H1280" s="194"/>
      <c r="I1280" s="196"/>
      <c r="J1280" s="197"/>
      <c r="K1280" s="87"/>
    </row>
    <row r="1281" spans="1:11" x14ac:dyDescent="0.25">
      <c r="A1281" s="194"/>
      <c r="B1281" s="194"/>
      <c r="C1281" s="194"/>
      <c r="D1281" s="195"/>
      <c r="E1281" s="195"/>
      <c r="F1281" s="194"/>
      <c r="G1281" s="194"/>
      <c r="H1281" s="194"/>
      <c r="I1281" s="196"/>
      <c r="J1281" s="197"/>
      <c r="K1281" s="87"/>
    </row>
    <row r="1282" spans="1:11" x14ac:dyDescent="0.25">
      <c r="A1282" s="194"/>
      <c r="B1282" s="194"/>
      <c r="C1282" s="194"/>
      <c r="D1282" s="195"/>
      <c r="E1282" s="195"/>
      <c r="F1282" s="194"/>
      <c r="G1282" s="194"/>
      <c r="H1282" s="194"/>
      <c r="I1282" s="196"/>
      <c r="J1282" s="197"/>
      <c r="K1282" s="87"/>
    </row>
    <row r="1283" spans="1:11" x14ac:dyDescent="0.25">
      <c r="A1283" s="194"/>
      <c r="B1283" s="194"/>
      <c r="C1283" s="194"/>
      <c r="D1283" s="195"/>
      <c r="E1283" s="195"/>
      <c r="F1283" s="194"/>
      <c r="G1283" s="194"/>
      <c r="H1283" s="194"/>
      <c r="I1283" s="196"/>
      <c r="J1283" s="197"/>
      <c r="K1283" s="87"/>
    </row>
    <row r="1284" spans="1:11" x14ac:dyDescent="0.25">
      <c r="A1284" s="194"/>
      <c r="B1284" s="194"/>
      <c r="C1284" s="194"/>
      <c r="D1284" s="195"/>
      <c r="E1284" s="195"/>
      <c r="F1284" s="194"/>
      <c r="G1284" s="194"/>
      <c r="H1284" s="194"/>
      <c r="I1284" s="196"/>
      <c r="J1284" s="197"/>
      <c r="K1284" s="87"/>
    </row>
    <row r="1285" spans="1:11" x14ac:dyDescent="0.25">
      <c r="A1285" s="194"/>
      <c r="B1285" s="194"/>
      <c r="C1285" s="194"/>
      <c r="D1285" s="195"/>
      <c r="E1285" s="195"/>
      <c r="F1285" s="194"/>
      <c r="G1285" s="194"/>
      <c r="H1285" s="194"/>
      <c r="I1285" s="196"/>
      <c r="J1285" s="197"/>
      <c r="K1285" s="87"/>
    </row>
    <row r="1286" spans="1:11" x14ac:dyDescent="0.25">
      <c r="A1286" s="194"/>
      <c r="B1286" s="194"/>
      <c r="C1286" s="194"/>
      <c r="D1286" s="195"/>
      <c r="E1286" s="195"/>
      <c r="F1286" s="194"/>
      <c r="G1286" s="194"/>
      <c r="H1286" s="194"/>
      <c r="I1286" s="196"/>
      <c r="J1286" s="197"/>
      <c r="K1286" s="87"/>
    </row>
    <row r="1287" spans="1:11" x14ac:dyDescent="0.25">
      <c r="A1287" s="194"/>
      <c r="B1287" s="194"/>
      <c r="C1287" s="194"/>
      <c r="D1287" s="195"/>
      <c r="E1287" s="195"/>
      <c r="F1287" s="194"/>
      <c r="G1287" s="194"/>
      <c r="H1287" s="194"/>
      <c r="I1287" s="196"/>
      <c r="J1287" s="197"/>
      <c r="K1287" s="87"/>
    </row>
    <row r="1288" spans="1:11" x14ac:dyDescent="0.25">
      <c r="A1288" s="194"/>
      <c r="B1288" s="194"/>
      <c r="C1288" s="194"/>
      <c r="D1288" s="195"/>
      <c r="E1288" s="195"/>
      <c r="F1288" s="194"/>
      <c r="G1288" s="194"/>
      <c r="H1288" s="194"/>
      <c r="I1288" s="196"/>
      <c r="J1288" s="197"/>
      <c r="K1288" s="87"/>
    </row>
    <row r="1289" spans="1:11" x14ac:dyDescent="0.25">
      <c r="A1289" s="194"/>
      <c r="B1289" s="194"/>
      <c r="C1289" s="194"/>
      <c r="D1289" s="195"/>
      <c r="E1289" s="195"/>
      <c r="F1289" s="194"/>
      <c r="G1289" s="194"/>
      <c r="H1289" s="194"/>
      <c r="I1289" s="196"/>
      <c r="J1289" s="197"/>
      <c r="K1289" s="87"/>
    </row>
    <row r="1290" spans="1:11" x14ac:dyDescent="0.25">
      <c r="A1290" s="194"/>
      <c r="B1290" s="194"/>
      <c r="C1290" s="194"/>
      <c r="D1290" s="195"/>
      <c r="E1290" s="195"/>
      <c r="F1290" s="194"/>
      <c r="G1290" s="194"/>
      <c r="H1290" s="194"/>
      <c r="I1290" s="196"/>
      <c r="J1290" s="197"/>
      <c r="K1290" s="87"/>
    </row>
    <row r="1291" spans="1:11" x14ac:dyDescent="0.25">
      <c r="A1291" s="194"/>
      <c r="B1291" s="194"/>
      <c r="C1291" s="194"/>
      <c r="D1291" s="195"/>
      <c r="E1291" s="195"/>
      <c r="F1291" s="194"/>
      <c r="G1291" s="194"/>
      <c r="H1291" s="194"/>
      <c r="I1291" s="196"/>
      <c r="J1291" s="197"/>
      <c r="K1291" s="87"/>
    </row>
    <row r="1292" spans="1:11" x14ac:dyDescent="0.25">
      <c r="A1292" s="194"/>
      <c r="B1292" s="194"/>
      <c r="C1292" s="194"/>
      <c r="D1292" s="195"/>
      <c r="E1292" s="195"/>
      <c r="F1292" s="194"/>
      <c r="G1292" s="194"/>
      <c r="H1292" s="194"/>
      <c r="I1292" s="196"/>
      <c r="J1292" s="197"/>
      <c r="K1292" s="87"/>
    </row>
    <row r="1293" spans="1:11" x14ac:dyDescent="0.25">
      <c r="A1293" s="194"/>
      <c r="B1293" s="194"/>
      <c r="C1293" s="194"/>
      <c r="D1293" s="195"/>
      <c r="E1293" s="195"/>
      <c r="F1293" s="194"/>
      <c r="G1293" s="194"/>
      <c r="H1293" s="194"/>
      <c r="I1293" s="196"/>
      <c r="J1293" s="197"/>
      <c r="K1293" s="87"/>
    </row>
    <row r="1294" spans="1:11" x14ac:dyDescent="0.25">
      <c r="A1294" s="194"/>
      <c r="B1294" s="194"/>
      <c r="C1294" s="194"/>
      <c r="D1294" s="195"/>
      <c r="E1294" s="195"/>
      <c r="F1294" s="194"/>
      <c r="G1294" s="194"/>
      <c r="H1294" s="194"/>
      <c r="I1294" s="196"/>
      <c r="J1294" s="197"/>
      <c r="K1294" s="87"/>
    </row>
    <row r="1295" spans="1:11" x14ac:dyDescent="0.25">
      <c r="A1295" s="194"/>
      <c r="B1295" s="194"/>
      <c r="C1295" s="194"/>
      <c r="D1295" s="195"/>
      <c r="E1295" s="195"/>
      <c r="F1295" s="194"/>
      <c r="G1295" s="194"/>
      <c r="H1295" s="194"/>
      <c r="I1295" s="196"/>
      <c r="J1295" s="197"/>
      <c r="K1295" s="87"/>
    </row>
    <row r="1296" spans="1:11" x14ac:dyDescent="0.25">
      <c r="A1296" s="194"/>
      <c r="B1296" s="194"/>
      <c r="C1296" s="194"/>
      <c r="D1296" s="195"/>
      <c r="E1296" s="195"/>
      <c r="F1296" s="194"/>
      <c r="G1296" s="194"/>
      <c r="H1296" s="194"/>
      <c r="I1296" s="196"/>
      <c r="J1296" s="197"/>
      <c r="K1296" s="87"/>
    </row>
    <row r="1297" spans="1:11" x14ac:dyDescent="0.25">
      <c r="A1297" s="194"/>
      <c r="B1297" s="194"/>
      <c r="C1297" s="194"/>
      <c r="D1297" s="195"/>
      <c r="E1297" s="195"/>
      <c r="F1297" s="194"/>
      <c r="G1297" s="194"/>
      <c r="H1297" s="194"/>
      <c r="I1297" s="196"/>
      <c r="J1297" s="197"/>
      <c r="K1297" s="87"/>
    </row>
    <row r="1298" spans="1:11" x14ac:dyDescent="0.25">
      <c r="A1298" s="194"/>
      <c r="B1298" s="194"/>
      <c r="C1298" s="194"/>
      <c r="D1298" s="195"/>
      <c r="E1298" s="195"/>
      <c r="F1298" s="194"/>
      <c r="G1298" s="194"/>
      <c r="H1298" s="194"/>
      <c r="I1298" s="196"/>
      <c r="J1298" s="197"/>
      <c r="K1298" s="87"/>
    </row>
    <row r="1299" spans="1:11" x14ac:dyDescent="0.25">
      <c r="A1299" s="194"/>
      <c r="B1299" s="194"/>
      <c r="C1299" s="194"/>
      <c r="D1299" s="195"/>
      <c r="E1299" s="195"/>
      <c r="F1299" s="194"/>
      <c r="G1299" s="194"/>
      <c r="H1299" s="194"/>
      <c r="I1299" s="196"/>
      <c r="J1299" s="197"/>
      <c r="K1299" s="87"/>
    </row>
    <row r="1300" spans="1:11" x14ac:dyDescent="0.25">
      <c r="A1300" s="194"/>
      <c r="B1300" s="194"/>
      <c r="C1300" s="194"/>
      <c r="D1300" s="195"/>
      <c r="E1300" s="195"/>
      <c r="F1300" s="194"/>
      <c r="G1300" s="194"/>
      <c r="H1300" s="194"/>
      <c r="I1300" s="196"/>
      <c r="J1300" s="197"/>
      <c r="K1300" s="87"/>
    </row>
    <row r="1301" spans="1:11" x14ac:dyDescent="0.25">
      <c r="A1301" s="194"/>
      <c r="B1301" s="194"/>
      <c r="C1301" s="194"/>
      <c r="D1301" s="195"/>
      <c r="E1301" s="195"/>
      <c r="F1301" s="194"/>
      <c r="G1301" s="194"/>
      <c r="H1301" s="194"/>
      <c r="I1301" s="196"/>
      <c r="J1301" s="197"/>
      <c r="K1301" s="87"/>
    </row>
    <row r="1302" spans="1:11" x14ac:dyDescent="0.25">
      <c r="A1302" s="194"/>
      <c r="B1302" s="194"/>
      <c r="C1302" s="194"/>
      <c r="D1302" s="195"/>
      <c r="E1302" s="195"/>
      <c r="F1302" s="194"/>
      <c r="G1302" s="194"/>
      <c r="H1302" s="194"/>
      <c r="I1302" s="196"/>
      <c r="J1302" s="197"/>
      <c r="K1302" s="87"/>
    </row>
    <row r="1303" spans="1:11" x14ac:dyDescent="0.25">
      <c r="A1303" s="194"/>
      <c r="B1303" s="194"/>
      <c r="C1303" s="194"/>
      <c r="D1303" s="195"/>
      <c r="E1303" s="195"/>
      <c r="F1303" s="194"/>
      <c r="G1303" s="194"/>
      <c r="H1303" s="194"/>
      <c r="I1303" s="196"/>
      <c r="J1303" s="197"/>
      <c r="K1303" s="87"/>
    </row>
    <row r="1304" spans="1:11" x14ac:dyDescent="0.25">
      <c r="A1304" s="194"/>
      <c r="B1304" s="194"/>
      <c r="C1304" s="194"/>
      <c r="D1304" s="195"/>
      <c r="E1304" s="195"/>
      <c r="F1304" s="194"/>
      <c r="G1304" s="194"/>
      <c r="H1304" s="194"/>
      <c r="I1304" s="196"/>
      <c r="J1304" s="197"/>
      <c r="K1304" s="87"/>
    </row>
    <row r="1305" spans="1:11" x14ac:dyDescent="0.25">
      <c r="A1305" s="194"/>
      <c r="B1305" s="194"/>
      <c r="C1305" s="194"/>
      <c r="D1305" s="195"/>
      <c r="E1305" s="195"/>
      <c r="F1305" s="194"/>
      <c r="G1305" s="194"/>
      <c r="H1305" s="194"/>
      <c r="I1305" s="196"/>
      <c r="J1305" s="197"/>
      <c r="K1305" s="87"/>
    </row>
    <row r="1306" spans="1:11" x14ac:dyDescent="0.25">
      <c r="A1306" s="194"/>
      <c r="B1306" s="194"/>
      <c r="C1306" s="194"/>
      <c r="D1306" s="195"/>
      <c r="E1306" s="195"/>
      <c r="F1306" s="194"/>
      <c r="G1306" s="194"/>
      <c r="H1306" s="194"/>
      <c r="I1306" s="196"/>
      <c r="J1306" s="197"/>
      <c r="K1306" s="87"/>
    </row>
    <row r="1307" spans="1:11" x14ac:dyDescent="0.25">
      <c r="A1307" s="194"/>
      <c r="B1307" s="194"/>
      <c r="C1307" s="194"/>
      <c r="D1307" s="195"/>
      <c r="E1307" s="195"/>
      <c r="F1307" s="194"/>
      <c r="G1307" s="194"/>
      <c r="H1307" s="194"/>
      <c r="I1307" s="196"/>
      <c r="J1307" s="197"/>
      <c r="K1307" s="87"/>
    </row>
    <row r="1308" spans="1:11" x14ac:dyDescent="0.25">
      <c r="A1308" s="194"/>
      <c r="B1308" s="194"/>
      <c r="C1308" s="194"/>
      <c r="D1308" s="195"/>
      <c r="E1308" s="195"/>
      <c r="F1308" s="194"/>
      <c r="G1308" s="194"/>
      <c r="H1308" s="194"/>
      <c r="I1308" s="196"/>
      <c r="J1308" s="197"/>
      <c r="K1308" s="87"/>
    </row>
    <row r="1309" spans="1:11" x14ac:dyDescent="0.25">
      <c r="A1309" s="194"/>
      <c r="B1309" s="194"/>
      <c r="C1309" s="194"/>
      <c r="D1309" s="195"/>
      <c r="E1309" s="195"/>
      <c r="F1309" s="194"/>
      <c r="G1309" s="194"/>
      <c r="H1309" s="194"/>
      <c r="I1309" s="196"/>
      <c r="J1309" s="197"/>
      <c r="K1309" s="87"/>
    </row>
    <row r="1310" spans="1:11" x14ac:dyDescent="0.25">
      <c r="A1310" s="194"/>
      <c r="B1310" s="194"/>
      <c r="C1310" s="194"/>
      <c r="D1310" s="195"/>
      <c r="E1310" s="195"/>
      <c r="F1310" s="194"/>
      <c r="G1310" s="194"/>
      <c r="H1310" s="194"/>
      <c r="I1310" s="196"/>
      <c r="J1310" s="197"/>
      <c r="K1310" s="87"/>
    </row>
    <row r="1311" spans="1:11" x14ac:dyDescent="0.25">
      <c r="A1311" s="194"/>
      <c r="B1311" s="194"/>
      <c r="C1311" s="194"/>
      <c r="D1311" s="195"/>
      <c r="E1311" s="195"/>
      <c r="F1311" s="194"/>
      <c r="G1311" s="194"/>
      <c r="H1311" s="194"/>
      <c r="I1311" s="196"/>
      <c r="J1311" s="197"/>
      <c r="K1311" s="87"/>
    </row>
    <row r="1312" spans="1:11" x14ac:dyDescent="0.25">
      <c r="A1312" s="194"/>
      <c r="B1312" s="194"/>
      <c r="C1312" s="194"/>
      <c r="D1312" s="195"/>
      <c r="E1312" s="195"/>
      <c r="F1312" s="194"/>
      <c r="G1312" s="194"/>
      <c r="H1312" s="194"/>
      <c r="I1312" s="196"/>
      <c r="J1312" s="197"/>
      <c r="K1312" s="87"/>
    </row>
    <row r="1313" spans="1:11" x14ac:dyDescent="0.25">
      <c r="A1313" s="194"/>
      <c r="B1313" s="194"/>
      <c r="C1313" s="194"/>
      <c r="D1313" s="195"/>
      <c r="E1313" s="195"/>
      <c r="F1313" s="194"/>
      <c r="G1313" s="194"/>
      <c r="H1313" s="194"/>
      <c r="I1313" s="196"/>
      <c r="J1313" s="197"/>
      <c r="K1313" s="87"/>
    </row>
    <row r="1314" spans="1:11" x14ac:dyDescent="0.25">
      <c r="A1314" s="194"/>
      <c r="B1314" s="194"/>
      <c r="C1314" s="194"/>
      <c r="D1314" s="195"/>
      <c r="E1314" s="195"/>
      <c r="F1314" s="194"/>
      <c r="G1314" s="194"/>
      <c r="H1314" s="194"/>
      <c r="I1314" s="196"/>
      <c r="J1314" s="197"/>
      <c r="K1314" s="87"/>
    </row>
    <row r="1315" spans="1:11" x14ac:dyDescent="0.25">
      <c r="A1315" s="194"/>
      <c r="B1315" s="194"/>
      <c r="C1315" s="194"/>
      <c r="D1315" s="195"/>
      <c r="E1315" s="195"/>
      <c r="F1315" s="194"/>
      <c r="G1315" s="194"/>
      <c r="H1315" s="194"/>
      <c r="I1315" s="196"/>
      <c r="J1315" s="197"/>
      <c r="K1315" s="87"/>
    </row>
    <row r="1316" spans="1:11" x14ac:dyDescent="0.25">
      <c r="A1316" s="194"/>
      <c r="B1316" s="194"/>
      <c r="C1316" s="194"/>
      <c r="D1316" s="195"/>
      <c r="E1316" s="195"/>
      <c r="F1316" s="194"/>
      <c r="G1316" s="194"/>
      <c r="H1316" s="194"/>
      <c r="I1316" s="196"/>
      <c r="J1316" s="197"/>
      <c r="K1316" s="87"/>
    </row>
    <row r="1317" spans="1:11" x14ac:dyDescent="0.25">
      <c r="A1317" s="194"/>
      <c r="B1317" s="194"/>
      <c r="C1317" s="194"/>
      <c r="D1317" s="195"/>
      <c r="E1317" s="195"/>
      <c r="F1317" s="194"/>
      <c r="G1317" s="194"/>
      <c r="H1317" s="194"/>
      <c r="I1317" s="196"/>
      <c r="J1317" s="197"/>
      <c r="K1317" s="87"/>
    </row>
    <row r="1318" spans="1:11" x14ac:dyDescent="0.25">
      <c r="A1318" s="194"/>
      <c r="B1318" s="194"/>
      <c r="C1318" s="194"/>
      <c r="D1318" s="195"/>
      <c r="E1318" s="195"/>
      <c r="F1318" s="194"/>
      <c r="G1318" s="194"/>
      <c r="H1318" s="194"/>
      <c r="I1318" s="196"/>
      <c r="J1318" s="197"/>
      <c r="K1318" s="87"/>
    </row>
    <row r="1319" spans="1:11" x14ac:dyDescent="0.25">
      <c r="A1319" s="194"/>
      <c r="B1319" s="194"/>
      <c r="C1319" s="194"/>
      <c r="D1319" s="195"/>
      <c r="E1319" s="195"/>
      <c r="F1319" s="194"/>
      <c r="G1319" s="194"/>
      <c r="H1319" s="194"/>
      <c r="I1319" s="196"/>
      <c r="J1319" s="197"/>
      <c r="K1319" s="87"/>
    </row>
    <row r="1320" spans="1:11" x14ac:dyDescent="0.25">
      <c r="A1320" s="194"/>
      <c r="B1320" s="194"/>
      <c r="C1320" s="194"/>
      <c r="D1320" s="195"/>
      <c r="E1320" s="195"/>
      <c r="F1320" s="194"/>
      <c r="G1320" s="194"/>
      <c r="H1320" s="194"/>
      <c r="I1320" s="196"/>
      <c r="J1320" s="197"/>
      <c r="K1320" s="87"/>
    </row>
    <row r="1321" spans="1:11" x14ac:dyDescent="0.25">
      <c r="A1321" s="194"/>
      <c r="B1321" s="194"/>
      <c r="C1321" s="194"/>
      <c r="D1321" s="195"/>
      <c r="E1321" s="195"/>
      <c r="F1321" s="194"/>
      <c r="G1321" s="194"/>
      <c r="H1321" s="194"/>
      <c r="I1321" s="196"/>
      <c r="J1321" s="197"/>
      <c r="K1321" s="87"/>
    </row>
    <row r="1322" spans="1:11" x14ac:dyDescent="0.25">
      <c r="A1322" s="194"/>
      <c r="B1322" s="194"/>
      <c r="C1322" s="194"/>
      <c r="D1322" s="195"/>
      <c r="E1322" s="195"/>
      <c r="F1322" s="194"/>
      <c r="G1322" s="194"/>
      <c r="H1322" s="194"/>
      <c r="I1322" s="196"/>
      <c r="J1322" s="197"/>
      <c r="K1322" s="87"/>
    </row>
    <row r="1323" spans="1:11" x14ac:dyDescent="0.25">
      <c r="A1323" s="194"/>
      <c r="B1323" s="194"/>
      <c r="C1323" s="194"/>
      <c r="D1323" s="195"/>
      <c r="E1323" s="195"/>
      <c r="F1323" s="194"/>
      <c r="G1323" s="194"/>
      <c r="H1323" s="194"/>
      <c r="I1323" s="196"/>
      <c r="J1323" s="197"/>
      <c r="K1323" s="87"/>
    </row>
    <row r="1324" spans="1:11" x14ac:dyDescent="0.25">
      <c r="A1324" s="194"/>
      <c r="B1324" s="194"/>
      <c r="C1324" s="194"/>
      <c r="D1324" s="195"/>
      <c r="E1324" s="195"/>
      <c r="F1324" s="194"/>
      <c r="G1324" s="194"/>
      <c r="H1324" s="194"/>
      <c r="I1324" s="196"/>
      <c r="J1324" s="197"/>
      <c r="K1324" s="87"/>
    </row>
    <row r="1325" spans="1:11" x14ac:dyDescent="0.25">
      <c r="A1325" s="194"/>
      <c r="B1325" s="194"/>
      <c r="C1325" s="194"/>
      <c r="D1325" s="195"/>
      <c r="E1325" s="195"/>
      <c r="F1325" s="194"/>
      <c r="G1325" s="194"/>
      <c r="H1325" s="194"/>
      <c r="I1325" s="196"/>
      <c r="J1325" s="197"/>
      <c r="K1325" s="87"/>
    </row>
    <row r="1326" spans="1:11" x14ac:dyDescent="0.25">
      <c r="A1326" s="194"/>
      <c r="B1326" s="194"/>
      <c r="C1326" s="194"/>
      <c r="D1326" s="195"/>
      <c r="E1326" s="195"/>
      <c r="F1326" s="194"/>
      <c r="G1326" s="194"/>
      <c r="H1326" s="194"/>
      <c r="I1326" s="196"/>
      <c r="J1326" s="197"/>
      <c r="K1326" s="87"/>
    </row>
    <row r="1327" spans="1:11" x14ac:dyDescent="0.25">
      <c r="A1327" s="194"/>
      <c r="B1327" s="194"/>
      <c r="C1327" s="194"/>
      <c r="D1327" s="195"/>
      <c r="E1327" s="195"/>
      <c r="F1327" s="194"/>
      <c r="G1327" s="194"/>
      <c r="H1327" s="194"/>
      <c r="I1327" s="196"/>
      <c r="J1327" s="197"/>
      <c r="K1327" s="87"/>
    </row>
    <row r="1328" spans="1:11" x14ac:dyDescent="0.25">
      <c r="A1328" s="194"/>
      <c r="B1328" s="194"/>
      <c r="C1328" s="194"/>
      <c r="D1328" s="195"/>
      <c r="E1328" s="195"/>
      <c r="F1328" s="194"/>
      <c r="G1328" s="194"/>
      <c r="H1328" s="194"/>
      <c r="I1328" s="196"/>
      <c r="J1328" s="197"/>
      <c r="K1328" s="87"/>
    </row>
    <row r="1329" spans="1:11" x14ac:dyDescent="0.25">
      <c r="A1329" s="194"/>
      <c r="B1329" s="194"/>
      <c r="C1329" s="194"/>
      <c r="D1329" s="195"/>
      <c r="E1329" s="195"/>
      <c r="F1329" s="194"/>
      <c r="G1329" s="194"/>
      <c r="H1329" s="194"/>
      <c r="I1329" s="196"/>
      <c r="J1329" s="197"/>
      <c r="K1329" s="87"/>
    </row>
    <row r="1330" spans="1:11" x14ac:dyDescent="0.25">
      <c r="A1330" s="194"/>
      <c r="B1330" s="194"/>
      <c r="C1330" s="194"/>
      <c r="D1330" s="195"/>
      <c r="E1330" s="195"/>
      <c r="F1330" s="194"/>
      <c r="G1330" s="194"/>
      <c r="H1330" s="194"/>
      <c r="I1330" s="196"/>
      <c r="J1330" s="197"/>
      <c r="K1330" s="87"/>
    </row>
    <row r="1331" spans="1:11" x14ac:dyDescent="0.25">
      <c r="A1331" s="194"/>
      <c r="B1331" s="194"/>
      <c r="C1331" s="194"/>
      <c r="D1331" s="195"/>
      <c r="E1331" s="195"/>
      <c r="F1331" s="194"/>
      <c r="G1331" s="194"/>
      <c r="H1331" s="194"/>
      <c r="I1331" s="196"/>
      <c r="J1331" s="197"/>
      <c r="K1331" s="87"/>
    </row>
    <row r="1332" spans="1:11" x14ac:dyDescent="0.25">
      <c r="A1332" s="194"/>
      <c r="B1332" s="194"/>
      <c r="C1332" s="194"/>
      <c r="D1332" s="195"/>
      <c r="E1332" s="195"/>
      <c r="F1332" s="194"/>
      <c r="G1332" s="194"/>
      <c r="H1332" s="194"/>
      <c r="I1332" s="196"/>
      <c r="J1332" s="197"/>
      <c r="K1332" s="87"/>
    </row>
    <row r="1333" spans="1:11" x14ac:dyDescent="0.25">
      <c r="A1333" s="194"/>
      <c r="B1333" s="194"/>
      <c r="C1333" s="194"/>
      <c r="D1333" s="195"/>
      <c r="E1333" s="195"/>
      <c r="F1333" s="194"/>
      <c r="G1333" s="194"/>
      <c r="H1333" s="194"/>
      <c r="I1333" s="196"/>
      <c r="J1333" s="197"/>
      <c r="K1333" s="87"/>
    </row>
    <row r="1334" spans="1:11" x14ac:dyDescent="0.25">
      <c r="A1334" s="194"/>
      <c r="B1334" s="194"/>
      <c r="C1334" s="194"/>
      <c r="D1334" s="195"/>
      <c r="E1334" s="195"/>
      <c r="F1334" s="194"/>
      <c r="G1334" s="194"/>
      <c r="H1334" s="194"/>
      <c r="I1334" s="196"/>
      <c r="J1334" s="197"/>
      <c r="K1334" s="87"/>
    </row>
    <row r="1335" spans="1:11" x14ac:dyDescent="0.25">
      <c r="A1335" s="194"/>
      <c r="B1335" s="194"/>
      <c r="C1335" s="194"/>
      <c r="D1335" s="195"/>
      <c r="E1335" s="195"/>
      <c r="F1335" s="194"/>
      <c r="G1335" s="194"/>
      <c r="H1335" s="194"/>
      <c r="I1335" s="196"/>
      <c r="J1335" s="197"/>
      <c r="K1335" s="87"/>
    </row>
    <row r="1336" spans="1:11" x14ac:dyDescent="0.25">
      <c r="A1336" s="194"/>
      <c r="B1336" s="194"/>
      <c r="C1336" s="194"/>
      <c r="D1336" s="195"/>
      <c r="E1336" s="195"/>
      <c r="F1336" s="194"/>
      <c r="G1336" s="194"/>
      <c r="H1336" s="194"/>
      <c r="I1336" s="196"/>
      <c r="J1336" s="197"/>
      <c r="K1336" s="87"/>
    </row>
    <row r="1337" spans="1:11" x14ac:dyDescent="0.25">
      <c r="A1337" s="194"/>
      <c r="B1337" s="194"/>
      <c r="C1337" s="194"/>
      <c r="D1337" s="195"/>
      <c r="E1337" s="195"/>
      <c r="F1337" s="194"/>
      <c r="G1337" s="194"/>
      <c r="H1337" s="194"/>
      <c r="I1337" s="196"/>
      <c r="J1337" s="197"/>
      <c r="K1337" s="87"/>
    </row>
    <row r="1338" spans="1:11" x14ac:dyDescent="0.25">
      <c r="A1338" s="194"/>
      <c r="B1338" s="194"/>
      <c r="C1338" s="194"/>
      <c r="D1338" s="195"/>
      <c r="E1338" s="195"/>
      <c r="F1338" s="194"/>
      <c r="G1338" s="194"/>
      <c r="H1338" s="194"/>
      <c r="I1338" s="196"/>
      <c r="J1338" s="197"/>
      <c r="K1338" s="87"/>
    </row>
    <row r="1339" spans="1:11" x14ac:dyDescent="0.25">
      <c r="A1339" s="194"/>
      <c r="B1339" s="194"/>
      <c r="C1339" s="194"/>
      <c r="D1339" s="195"/>
      <c r="E1339" s="195"/>
      <c r="F1339" s="194"/>
      <c r="G1339" s="194"/>
      <c r="H1339" s="194"/>
      <c r="I1339" s="196"/>
      <c r="J1339" s="197"/>
      <c r="K1339" s="87"/>
    </row>
    <row r="1340" spans="1:11" x14ac:dyDescent="0.25">
      <c r="A1340" s="194"/>
      <c r="B1340" s="194"/>
      <c r="C1340" s="194"/>
      <c r="D1340" s="195"/>
      <c r="E1340" s="195"/>
      <c r="F1340" s="194"/>
      <c r="G1340" s="194"/>
      <c r="H1340" s="194"/>
      <c r="I1340" s="196"/>
      <c r="J1340" s="197"/>
      <c r="K1340" s="87"/>
    </row>
    <row r="1341" spans="1:11" x14ac:dyDescent="0.25">
      <c r="A1341" s="194"/>
      <c r="B1341" s="194"/>
      <c r="C1341" s="194"/>
      <c r="D1341" s="195"/>
      <c r="E1341" s="195"/>
      <c r="F1341" s="194"/>
      <c r="G1341" s="194"/>
      <c r="H1341" s="194"/>
      <c r="I1341" s="196"/>
      <c r="J1341" s="197"/>
      <c r="K1341" s="87"/>
    </row>
    <row r="1342" spans="1:11" x14ac:dyDescent="0.25">
      <c r="A1342" s="194"/>
      <c r="B1342" s="194"/>
      <c r="C1342" s="194"/>
      <c r="D1342" s="195"/>
      <c r="E1342" s="195"/>
      <c r="F1342" s="194"/>
      <c r="G1342" s="194"/>
      <c r="H1342" s="194"/>
      <c r="I1342" s="196"/>
      <c r="J1342" s="197"/>
      <c r="K1342" s="87"/>
    </row>
    <row r="1343" spans="1:11" x14ac:dyDescent="0.25">
      <c r="A1343" s="194"/>
      <c r="B1343" s="194"/>
      <c r="C1343" s="194"/>
      <c r="D1343" s="195"/>
      <c r="E1343" s="195"/>
      <c r="F1343" s="194"/>
      <c r="G1343" s="194"/>
      <c r="H1343" s="194"/>
      <c r="I1343" s="196"/>
      <c r="J1343" s="197"/>
      <c r="K1343" s="87"/>
    </row>
    <row r="1344" spans="1:11" x14ac:dyDescent="0.25">
      <c r="A1344" s="194"/>
      <c r="B1344" s="194"/>
      <c r="C1344" s="194"/>
      <c r="D1344" s="195"/>
      <c r="E1344" s="195"/>
      <c r="F1344" s="194"/>
      <c r="G1344" s="194"/>
      <c r="H1344" s="194"/>
      <c r="I1344" s="196"/>
      <c r="J1344" s="197"/>
      <c r="K1344" s="87"/>
    </row>
    <row r="1345" spans="1:11" x14ac:dyDescent="0.25">
      <c r="A1345" s="194"/>
      <c r="B1345" s="194"/>
      <c r="C1345" s="194"/>
      <c r="D1345" s="195"/>
      <c r="E1345" s="195"/>
      <c r="F1345" s="194"/>
      <c r="G1345" s="194"/>
      <c r="H1345" s="194"/>
      <c r="I1345" s="196"/>
      <c r="J1345" s="197"/>
      <c r="K1345" s="87"/>
    </row>
    <row r="1346" spans="1:11" x14ac:dyDescent="0.25">
      <c r="A1346" s="194"/>
      <c r="B1346" s="194"/>
      <c r="C1346" s="194"/>
      <c r="D1346" s="195"/>
      <c r="E1346" s="195"/>
      <c r="F1346" s="194"/>
      <c r="G1346" s="194"/>
      <c r="H1346" s="194"/>
      <c r="I1346" s="196"/>
      <c r="J1346" s="197"/>
      <c r="K1346" s="87"/>
    </row>
    <row r="1347" spans="1:11" x14ac:dyDescent="0.25">
      <c r="A1347" s="194"/>
      <c r="B1347" s="194"/>
      <c r="C1347" s="194"/>
      <c r="D1347" s="195"/>
      <c r="E1347" s="195"/>
      <c r="F1347" s="194"/>
      <c r="G1347" s="194"/>
      <c r="H1347" s="194"/>
      <c r="I1347" s="196"/>
      <c r="J1347" s="197"/>
      <c r="K1347" s="87"/>
    </row>
    <row r="1348" spans="1:11" x14ac:dyDescent="0.25">
      <c r="A1348" s="194"/>
      <c r="B1348" s="194"/>
      <c r="C1348" s="194"/>
      <c r="D1348" s="195"/>
      <c r="E1348" s="195"/>
      <c r="F1348" s="194"/>
      <c r="G1348" s="194"/>
      <c r="H1348" s="194"/>
      <c r="I1348" s="196"/>
      <c r="J1348" s="197"/>
      <c r="K1348" s="87"/>
    </row>
    <row r="1349" spans="1:11" x14ac:dyDescent="0.25">
      <c r="A1349" s="194"/>
      <c r="B1349" s="194"/>
      <c r="C1349" s="194"/>
      <c r="D1349" s="195"/>
      <c r="E1349" s="195"/>
      <c r="F1349" s="194"/>
      <c r="G1349" s="194"/>
      <c r="H1349" s="194"/>
      <c r="I1349" s="196"/>
      <c r="J1349" s="197"/>
      <c r="K1349" s="87"/>
    </row>
    <row r="1350" spans="1:11" x14ac:dyDescent="0.25">
      <c r="A1350" s="194"/>
      <c r="B1350" s="194"/>
      <c r="C1350" s="194"/>
      <c r="D1350" s="195"/>
      <c r="E1350" s="195"/>
      <c r="F1350" s="194"/>
      <c r="G1350" s="194"/>
      <c r="H1350" s="194"/>
      <c r="I1350" s="196"/>
      <c r="J1350" s="197"/>
      <c r="K1350" s="87"/>
    </row>
    <row r="1351" spans="1:11" x14ac:dyDescent="0.25">
      <c r="A1351" s="194"/>
      <c r="B1351" s="194"/>
      <c r="C1351" s="194"/>
      <c r="D1351" s="195"/>
      <c r="E1351" s="195"/>
      <c r="F1351" s="194"/>
      <c r="G1351" s="194"/>
      <c r="H1351" s="194"/>
      <c r="I1351" s="196"/>
      <c r="J1351" s="197"/>
      <c r="K1351" s="87"/>
    </row>
    <row r="1352" spans="1:11" x14ac:dyDescent="0.25">
      <c r="A1352" s="194"/>
      <c r="B1352" s="194"/>
      <c r="C1352" s="194"/>
      <c r="D1352" s="195"/>
      <c r="E1352" s="195"/>
      <c r="F1352" s="194"/>
      <c r="G1352" s="194"/>
      <c r="H1352" s="194"/>
      <c r="I1352" s="196"/>
      <c r="J1352" s="197"/>
      <c r="K1352" s="87"/>
    </row>
    <row r="1353" spans="1:11" x14ac:dyDescent="0.25">
      <c r="A1353" s="194"/>
      <c r="B1353" s="194"/>
      <c r="C1353" s="194"/>
      <c r="D1353" s="195"/>
      <c r="E1353" s="195"/>
      <c r="F1353" s="194"/>
      <c r="G1353" s="194"/>
      <c r="H1353" s="194"/>
      <c r="I1353" s="196"/>
      <c r="J1353" s="197"/>
      <c r="K1353" s="87"/>
    </row>
    <row r="1354" spans="1:11" x14ac:dyDescent="0.25">
      <c r="A1354" s="194"/>
      <c r="B1354" s="194"/>
      <c r="C1354" s="194"/>
      <c r="D1354" s="195"/>
      <c r="E1354" s="195"/>
      <c r="F1354" s="194"/>
      <c r="G1354" s="194"/>
      <c r="H1354" s="194"/>
      <c r="I1354" s="196"/>
      <c r="J1354" s="197"/>
      <c r="K1354" s="87"/>
    </row>
    <row r="1355" spans="1:11" x14ac:dyDescent="0.25">
      <c r="A1355" s="194"/>
      <c r="B1355" s="194"/>
      <c r="C1355" s="194"/>
      <c r="D1355" s="195"/>
      <c r="E1355" s="195"/>
      <c r="F1355" s="194"/>
      <c r="G1355" s="194"/>
      <c r="H1355" s="194"/>
      <c r="I1355" s="196"/>
      <c r="J1355" s="197"/>
      <c r="K1355" s="87"/>
    </row>
    <row r="1356" spans="1:11" x14ac:dyDescent="0.25">
      <c r="A1356" s="194"/>
      <c r="B1356" s="194"/>
      <c r="C1356" s="194"/>
      <c r="D1356" s="195"/>
      <c r="E1356" s="195"/>
      <c r="F1356" s="194"/>
      <c r="G1356" s="194"/>
      <c r="H1356" s="194"/>
      <c r="I1356" s="196"/>
      <c r="J1356" s="197"/>
      <c r="K1356" s="87"/>
    </row>
    <row r="1357" spans="1:11" x14ac:dyDescent="0.25">
      <c r="A1357" s="194"/>
      <c r="B1357" s="194"/>
      <c r="C1357" s="194"/>
      <c r="D1357" s="195"/>
      <c r="E1357" s="195"/>
      <c r="F1357" s="194"/>
      <c r="G1357" s="194"/>
      <c r="H1357" s="194"/>
      <c r="I1357" s="196"/>
      <c r="J1357" s="197"/>
      <c r="K1357" s="87"/>
    </row>
    <row r="1358" spans="1:11" x14ac:dyDescent="0.25">
      <c r="A1358" s="194"/>
      <c r="B1358" s="194"/>
      <c r="C1358" s="194"/>
      <c r="D1358" s="195"/>
      <c r="E1358" s="195"/>
      <c r="F1358" s="194"/>
      <c r="G1358" s="194"/>
      <c r="H1358" s="194"/>
      <c r="I1358" s="196"/>
      <c r="J1358" s="197"/>
      <c r="K1358" s="87"/>
    </row>
    <row r="1359" spans="1:11" x14ac:dyDescent="0.25">
      <c r="A1359" s="194"/>
      <c r="B1359" s="194"/>
      <c r="C1359" s="194"/>
      <c r="D1359" s="195"/>
      <c r="E1359" s="195"/>
      <c r="F1359" s="194"/>
      <c r="G1359" s="194"/>
      <c r="H1359" s="194"/>
      <c r="I1359" s="196"/>
      <c r="J1359" s="197"/>
      <c r="K1359" s="87"/>
    </row>
    <row r="1360" spans="1:11" x14ac:dyDescent="0.25">
      <c r="A1360" s="194"/>
      <c r="B1360" s="194"/>
      <c r="C1360" s="194"/>
      <c r="D1360" s="195"/>
      <c r="E1360" s="195"/>
      <c r="F1360" s="194"/>
      <c r="G1360" s="194"/>
      <c r="H1360" s="194"/>
      <c r="I1360" s="196"/>
      <c r="J1360" s="197"/>
      <c r="K1360" s="87"/>
    </row>
    <row r="1361" spans="1:11" x14ac:dyDescent="0.25">
      <c r="A1361" s="194"/>
      <c r="B1361" s="194"/>
      <c r="C1361" s="194"/>
      <c r="D1361" s="195"/>
      <c r="E1361" s="195"/>
      <c r="F1361" s="194"/>
      <c r="G1361" s="194"/>
      <c r="H1361" s="194"/>
      <c r="I1361" s="196"/>
      <c r="J1361" s="197"/>
      <c r="K1361" s="87"/>
    </row>
    <row r="1362" spans="1:11" x14ac:dyDescent="0.25">
      <c r="A1362" s="194"/>
      <c r="B1362" s="194"/>
      <c r="C1362" s="194"/>
      <c r="D1362" s="195"/>
      <c r="E1362" s="195"/>
      <c r="F1362" s="194"/>
      <c r="G1362" s="194"/>
      <c r="H1362" s="194"/>
      <c r="I1362" s="196"/>
      <c r="J1362" s="197"/>
      <c r="K1362" s="87"/>
    </row>
    <row r="1363" spans="1:11" x14ac:dyDescent="0.25">
      <c r="A1363" s="194"/>
      <c r="B1363" s="194"/>
      <c r="C1363" s="194"/>
      <c r="D1363" s="195"/>
      <c r="E1363" s="195"/>
      <c r="F1363" s="194"/>
      <c r="G1363" s="194"/>
      <c r="H1363" s="194"/>
      <c r="I1363" s="196"/>
      <c r="J1363" s="197"/>
      <c r="K1363" s="87"/>
    </row>
  </sheetData>
  <sheetProtection sheet="1" formatCells="0" selectLockedCells="1" autoFilter="0"/>
  <mergeCells count="5">
    <mergeCell ref="A100:H100"/>
    <mergeCell ref="I100:J100"/>
    <mergeCell ref="A101:H101"/>
    <mergeCell ref="I101:J101"/>
    <mergeCell ref="A105:J105"/>
  </mergeCells>
  <conditionalFormatting sqref="A809:A820">
    <cfRule type="expression" dxfId="120" priority="100">
      <formula>$A809&lt;&gt;""</formula>
    </cfRule>
  </conditionalFormatting>
  <conditionalFormatting sqref="A1170:A1171">
    <cfRule type="expression" dxfId="119" priority="80">
      <formula>$A1170&lt;&gt;""</formula>
    </cfRule>
  </conditionalFormatting>
  <conditionalFormatting sqref="A1291:A1292">
    <cfRule type="expression" dxfId="118" priority="87">
      <formula>$A1291&lt;&gt;""</formula>
    </cfRule>
  </conditionalFormatting>
  <conditionalFormatting sqref="A1362:A1363">
    <cfRule type="expression" dxfId="117" priority="92">
      <formula>$A1362&lt;&gt;""</formula>
    </cfRule>
  </conditionalFormatting>
  <conditionalFormatting sqref="A1142:G1143">
    <cfRule type="expression" dxfId="116" priority="89">
      <formula>$A1142&lt;&gt;""</formula>
    </cfRule>
  </conditionalFormatting>
  <conditionalFormatting sqref="A1307:G1308">
    <cfRule type="expression" dxfId="115" priority="83">
      <formula>$A1307&lt;&gt;""</formula>
    </cfRule>
  </conditionalFormatting>
  <conditionalFormatting sqref="A1055:H1066">
    <cfRule type="expression" dxfId="114" priority="81">
      <formula>$A1055&lt;&gt;""</formula>
    </cfRule>
  </conditionalFormatting>
  <conditionalFormatting sqref="A1112:H1113">
    <cfRule type="expression" dxfId="113" priority="88">
      <formula>$A1112&lt;&gt;""</formula>
    </cfRule>
  </conditionalFormatting>
  <conditionalFormatting sqref="A107:J5000">
    <cfRule type="expression" dxfId="112" priority="51">
      <formula>$A107&lt;&gt;""</formula>
    </cfRule>
  </conditionalFormatting>
  <conditionalFormatting sqref="A519:J626">
    <cfRule type="expression" dxfId="111" priority="23">
      <formula>$A107&lt;&gt;""</formula>
    </cfRule>
  </conditionalFormatting>
  <conditionalFormatting sqref="B429:D432">
    <cfRule type="expression" dxfId="110" priority="46">
      <formula>$A429&lt;&gt;""</formula>
    </cfRule>
  </conditionalFormatting>
  <conditionalFormatting sqref="B472:E477">
    <cfRule type="expression" dxfId="109" priority="114">
      <formula>$A472&lt;&gt;""</formula>
    </cfRule>
  </conditionalFormatting>
  <conditionalFormatting sqref="B484:E488">
    <cfRule type="expression" dxfId="108" priority="129">
      <formula>$A484&lt;&gt;""</formula>
    </cfRule>
  </conditionalFormatting>
  <conditionalFormatting sqref="B691:E691 H691:I691 B692:I693 B694:E699 H694:I699">
    <cfRule type="expression" dxfId="107" priority="70">
      <formula>$A692&lt;&gt;""</formula>
    </cfRule>
  </conditionalFormatting>
  <conditionalFormatting sqref="B1133:E1136">
    <cfRule type="expression" dxfId="106" priority="157">
      <formula>$A1133&lt;&gt;""</formula>
    </cfRule>
  </conditionalFormatting>
  <conditionalFormatting sqref="B1139:E1141 B1144:E1144">
    <cfRule type="expression" dxfId="105" priority="146">
      <formula>$A1139&lt;&gt;""</formula>
    </cfRule>
  </conditionalFormatting>
  <conditionalFormatting sqref="B1253:E1260">
    <cfRule type="expression" dxfId="104" priority="109">
      <formula>$A1253&lt;&gt;""</formula>
    </cfRule>
  </conditionalFormatting>
  <conditionalFormatting sqref="B1293:E1301">
    <cfRule type="expression" dxfId="103" priority="123">
      <formula>$A1293&lt;&gt;""</formula>
    </cfRule>
  </conditionalFormatting>
  <conditionalFormatting sqref="B1303:E1306 B1309:E1314 B1316:E1326">
    <cfRule type="expression" dxfId="102" priority="156">
      <formula>$A1303&lt;&gt;""</formula>
    </cfRule>
  </conditionalFormatting>
  <conditionalFormatting sqref="B1364:E1367">
    <cfRule type="expression" dxfId="101" priority="154">
      <formula>$A1364&lt;&gt;""</formula>
    </cfRule>
  </conditionalFormatting>
  <conditionalFormatting sqref="B1372:E1379">
    <cfRule type="expression" dxfId="100" priority="98">
      <formula>$A1372&lt;&gt;""</formula>
    </cfRule>
  </conditionalFormatting>
  <conditionalFormatting sqref="B1454:E1458">
    <cfRule type="expression" dxfId="99" priority="151">
      <formula>$A1454&lt;&gt;""</formula>
    </cfRule>
  </conditionalFormatting>
  <conditionalFormatting sqref="B489:G489">
    <cfRule type="expression" dxfId="98" priority="130">
      <formula>$A489&lt;&gt;""</formula>
    </cfRule>
  </conditionalFormatting>
  <conditionalFormatting sqref="B1132:G1132">
    <cfRule type="expression" dxfId="97" priority="131">
      <formula>$A1132&lt;&gt;""</formula>
    </cfRule>
  </conditionalFormatting>
  <conditionalFormatting sqref="B1138:G1138">
    <cfRule type="expression" dxfId="96" priority="127">
      <formula>$A1138&lt;&gt;""</formula>
    </cfRule>
  </conditionalFormatting>
  <conditionalFormatting sqref="B1145:G1148">
    <cfRule type="expression" dxfId="95" priority="133">
      <formula>$A1145&lt;&gt;""</formula>
    </cfRule>
  </conditionalFormatting>
  <conditionalFormatting sqref="B1315:G1315">
    <cfRule type="expression" dxfId="94" priority="106">
      <formula>$A1315&lt;&gt;""</formula>
    </cfRule>
  </conditionalFormatting>
  <conditionalFormatting sqref="B478:H483">
    <cfRule type="expression" dxfId="93" priority="136">
      <formula>$A478&lt;&gt;""</formula>
    </cfRule>
  </conditionalFormatting>
  <conditionalFormatting sqref="B490:H496">
    <cfRule type="expression" dxfId="92" priority="120">
      <formula>$A490&lt;&gt;""</formula>
    </cfRule>
  </conditionalFormatting>
  <conditionalFormatting sqref="B1067:H1082">
    <cfRule type="expression" dxfId="91" priority="140">
      <formula>$A1067&lt;&gt;""</formula>
    </cfRule>
  </conditionalFormatting>
  <conditionalFormatting sqref="B1114:H1126">
    <cfRule type="expression" dxfId="90" priority="134">
      <formula>$A1114&lt;&gt;""</formula>
    </cfRule>
  </conditionalFormatting>
  <conditionalFormatting sqref="B1129:H1131">
    <cfRule type="expression" dxfId="89" priority="60">
      <formula>$A1129&lt;&gt;""</formula>
    </cfRule>
  </conditionalFormatting>
  <conditionalFormatting sqref="B1290:H1292">
    <cfRule type="expression" dxfId="88" priority="86">
      <formula>$A1290&lt;&gt;""</formula>
    </cfRule>
  </conditionalFormatting>
  <conditionalFormatting sqref="B1380:H1385">
    <cfRule type="expression" dxfId="87" priority="65">
      <formula>$A1380&lt;&gt;""</formula>
    </cfRule>
  </conditionalFormatting>
  <conditionalFormatting sqref="B1410:H1412">
    <cfRule type="expression" dxfId="86" priority="121">
      <formula>$A1410&lt;&gt;""</formula>
    </cfRule>
  </conditionalFormatting>
  <conditionalFormatting sqref="B175:I189 B190:E241">
    <cfRule type="expression" dxfId="85" priority="147">
      <formula>$A175&lt;&gt;""</formula>
    </cfRule>
  </conditionalFormatting>
  <conditionalFormatting sqref="B242:I242 B243:E275">
    <cfRule type="expression" dxfId="84" priority="155">
      <formula>$A242&lt;&gt;""</formula>
    </cfRule>
  </conditionalFormatting>
  <conditionalFormatting sqref="B276:I320">
    <cfRule type="expression" dxfId="83" priority="104">
      <formula>$A276&lt;&gt;""</formula>
    </cfRule>
  </conditionalFormatting>
  <conditionalFormatting sqref="B497:I499">
    <cfRule type="expression" dxfId="82" priority="105">
      <formula>$A497&lt;&gt;""</formula>
    </cfRule>
  </conditionalFormatting>
  <conditionalFormatting sqref="B645:I690 F691:G691">
    <cfRule type="expression" dxfId="81" priority="68">
      <formula>$A645&lt;&gt;""</formula>
    </cfRule>
  </conditionalFormatting>
  <conditionalFormatting sqref="B700:I703">
    <cfRule type="expression" dxfId="80" priority="59">
      <formula>$A700&lt;&gt;""</formula>
    </cfRule>
  </conditionalFormatting>
  <conditionalFormatting sqref="B1127:I1128 I1129:I1130">
    <cfRule type="expression" dxfId="79" priority="62">
      <formula>$A1127&lt;&gt;""</formula>
    </cfRule>
  </conditionalFormatting>
  <conditionalFormatting sqref="B1137:I1137">
    <cfRule type="expression" dxfId="78" priority="119">
      <formula>$A1137&lt;&gt;""</formula>
    </cfRule>
  </conditionalFormatting>
  <conditionalFormatting sqref="B1149:I1157">
    <cfRule type="expression" dxfId="77" priority="64">
      <formula>$A1149&lt;&gt;""</formula>
    </cfRule>
  </conditionalFormatting>
  <conditionalFormatting sqref="B1368:I1369">
    <cfRule type="expression" dxfId="76" priority="118">
      <formula>$A1368&lt;&gt;""</formula>
    </cfRule>
  </conditionalFormatting>
  <conditionalFormatting sqref="B135:J163">
    <cfRule type="expression" dxfId="75" priority="97">
      <formula>$A135&lt;&gt;""</formula>
    </cfRule>
  </conditionalFormatting>
  <conditionalFormatting sqref="B349:J420">
    <cfRule type="expression" dxfId="74" priority="52">
      <formula>$A349&lt;&gt;""</formula>
    </cfRule>
  </conditionalFormatting>
  <conditionalFormatting sqref="B457:J458">
    <cfRule type="expression" dxfId="73" priority="141">
      <formula>$A457&lt;&gt;""</formula>
    </cfRule>
  </conditionalFormatting>
  <conditionalFormatting sqref="B599:J625">
    <cfRule type="expression" dxfId="72" priority="30">
      <formula>$A599&lt;&gt;""</formula>
    </cfRule>
  </conditionalFormatting>
  <conditionalFormatting sqref="B811:J811">
    <cfRule type="expression" dxfId="71" priority="102">
      <formula>$A811&lt;&gt;""</formula>
    </cfRule>
  </conditionalFormatting>
  <conditionalFormatting sqref="B819:J819">
    <cfRule type="expression" dxfId="70" priority="101">
      <formula>$A819&lt;&gt;""</formula>
    </cfRule>
  </conditionalFormatting>
  <conditionalFormatting sqref="B826:J826">
    <cfRule type="expression" dxfId="69" priority="69">
      <formula>$A826&lt;&gt;""</formula>
    </cfRule>
  </conditionalFormatting>
  <conditionalFormatting sqref="B1053:J1054">
    <cfRule type="expression" dxfId="68" priority="139">
      <formula>$A1053&lt;&gt;""</formula>
    </cfRule>
  </conditionalFormatting>
  <conditionalFormatting sqref="B1110:J1110">
    <cfRule type="expression" dxfId="67" priority="107">
      <formula>$A1110&lt;&gt;""</formula>
    </cfRule>
  </conditionalFormatting>
  <conditionalFormatting sqref="B1158:J1252">
    <cfRule type="expression" dxfId="66" priority="79">
      <formula>$A1158&lt;&gt;""</formula>
    </cfRule>
  </conditionalFormatting>
  <conditionalFormatting sqref="B1271:J1288">
    <cfRule type="expression" dxfId="65" priority="112">
      <formula>$A1271&lt;&gt;""</formula>
    </cfRule>
  </conditionalFormatting>
  <conditionalFormatting sqref="B1360:J1363">
    <cfRule type="expression" dxfId="64" priority="91">
      <formula>$A1360&lt;&gt;""</formula>
    </cfRule>
  </conditionalFormatting>
  <conditionalFormatting sqref="B1393:J1404">
    <cfRule type="expression" dxfId="63" priority="63">
      <formula>$A1393&lt;&gt;""</formula>
    </cfRule>
  </conditionalFormatting>
  <conditionalFormatting sqref="B1406:J1406">
    <cfRule type="expression" dxfId="62" priority="137">
      <formula>$A1406&lt;&gt;""</formula>
    </cfRule>
  </conditionalFormatting>
  <conditionalFormatting sqref="B1451:J1453">
    <cfRule type="expression" dxfId="61" priority="142">
      <formula>$A1451&lt;&gt;""</formula>
    </cfRule>
  </conditionalFormatting>
  <conditionalFormatting sqref="B1461:J4374">
    <cfRule type="expression" dxfId="60" priority="85">
      <formula>$A1461&lt;&gt;""</formula>
    </cfRule>
  </conditionalFormatting>
  <conditionalFormatting sqref="F285:F290">
    <cfRule type="expression" dxfId="59" priority="57">
      <formula>$A285&lt;&gt;""</formula>
    </cfRule>
  </conditionalFormatting>
  <conditionalFormatting sqref="F295">
    <cfRule type="expression" dxfId="58" priority="56">
      <formula>$A295&lt;&gt;""</formula>
    </cfRule>
  </conditionalFormatting>
  <conditionalFormatting sqref="F304:F307">
    <cfRule type="expression" dxfId="57" priority="54">
      <formula>$A304&lt;&gt;""</formula>
    </cfRule>
  </conditionalFormatting>
  <conditionalFormatting sqref="F310:F311">
    <cfRule type="expression" dxfId="56" priority="55">
      <formula>$A310&lt;&gt;""</formula>
    </cfRule>
  </conditionalFormatting>
  <conditionalFormatting sqref="F313:F319">
    <cfRule type="expression" dxfId="55" priority="53">
      <formula>$A313&lt;&gt;""</formula>
    </cfRule>
  </conditionalFormatting>
  <conditionalFormatting sqref="F338">
    <cfRule type="expression" dxfId="54" priority="50">
      <formula>$A338&lt;&gt;""</formula>
    </cfRule>
  </conditionalFormatting>
  <conditionalFormatting sqref="F439:F442">
    <cfRule type="expression" dxfId="53" priority="42">
      <formula>$A439&lt;&gt;""</formula>
    </cfRule>
  </conditionalFormatting>
  <conditionalFormatting sqref="F444:F446">
    <cfRule type="expression" dxfId="52" priority="40">
      <formula>$A444&lt;&gt;""</formula>
    </cfRule>
  </conditionalFormatting>
  <conditionalFormatting sqref="F460">
    <cfRule type="expression" dxfId="51" priority="39">
      <formula>$A460&lt;&gt;""</formula>
    </cfRule>
  </conditionalFormatting>
  <conditionalFormatting sqref="F465:F469">
    <cfRule type="expression" dxfId="50" priority="35">
      <formula>$A465&lt;&gt;""</formula>
    </cfRule>
  </conditionalFormatting>
  <conditionalFormatting sqref="F473:F474">
    <cfRule type="expression" dxfId="49" priority="33">
      <formula>$A473&lt;&gt;""</formula>
    </cfRule>
  </conditionalFormatting>
  <conditionalFormatting sqref="F478:F479">
    <cfRule type="expression" dxfId="48" priority="15">
      <formula>$A478&lt;&gt;""</formula>
    </cfRule>
  </conditionalFormatting>
  <conditionalFormatting sqref="F494:F502">
    <cfRule type="expression" dxfId="47" priority="26">
      <formula>$A494&lt;&gt;""</formula>
    </cfRule>
  </conditionalFormatting>
  <conditionalFormatting sqref="F507:F509">
    <cfRule type="expression" dxfId="46" priority="20">
      <formula>$A507&lt;&gt;""</formula>
    </cfRule>
  </conditionalFormatting>
  <conditionalFormatting sqref="F517:F518">
    <cfRule type="expression" dxfId="45" priority="19">
      <formula>$A517&lt;&gt;""</formula>
    </cfRule>
  </conditionalFormatting>
  <conditionalFormatting sqref="F520">
    <cfRule type="expression" dxfId="44" priority="14">
      <formula>$A520&lt;&gt;""</formula>
    </cfRule>
  </conditionalFormatting>
  <conditionalFormatting sqref="F532:F535">
    <cfRule type="expression" dxfId="43" priority="12">
      <formula>$A532&lt;&gt;""</formula>
    </cfRule>
  </conditionalFormatting>
  <conditionalFormatting sqref="F560">
    <cfRule type="expression" dxfId="42" priority="11">
      <formula>$A560&lt;&gt;""</formula>
    </cfRule>
  </conditionalFormatting>
  <conditionalFormatting sqref="F581:F584">
    <cfRule type="expression" dxfId="41" priority="9">
      <formula>$A581&lt;&gt;""</formula>
    </cfRule>
  </conditionalFormatting>
  <conditionalFormatting sqref="F587">
    <cfRule type="expression" dxfId="40" priority="8">
      <formula>$A587&lt;&gt;""</formula>
    </cfRule>
  </conditionalFormatting>
  <conditionalFormatting sqref="F590">
    <cfRule type="expression" dxfId="39" priority="7">
      <formula>$A590&lt;&gt;""</formula>
    </cfRule>
  </conditionalFormatting>
  <conditionalFormatting sqref="F593">
    <cfRule type="expression" dxfId="38" priority="6">
      <formula>$A593&lt;&gt;""</formula>
    </cfRule>
  </conditionalFormatting>
  <conditionalFormatting sqref="F600">
    <cfRule type="expression" dxfId="37" priority="5">
      <formula>$A600&lt;&gt;""</formula>
    </cfRule>
  </conditionalFormatting>
  <conditionalFormatting sqref="F605:F607">
    <cfRule type="expression" dxfId="36" priority="1">
      <formula>$A605&lt;&gt;""</formula>
    </cfRule>
  </conditionalFormatting>
  <conditionalFormatting sqref="F609:F610">
    <cfRule type="expression" dxfId="35" priority="2">
      <formula>$A609&lt;&gt;""</formula>
    </cfRule>
  </conditionalFormatting>
  <conditionalFormatting sqref="F277:G277">
    <cfRule type="expression" dxfId="34" priority="78">
      <formula>$A277&lt;&gt;""</formula>
    </cfRule>
  </conditionalFormatting>
  <conditionalFormatting sqref="F474:G475">
    <cfRule type="expression" dxfId="33" priority="113">
      <formula>$A474&lt;&gt;""</formula>
    </cfRule>
  </conditionalFormatting>
  <conditionalFormatting sqref="F487:G488">
    <cfRule type="expression" dxfId="32" priority="111">
      <formula>$A487&lt;&gt;""</formula>
    </cfRule>
  </conditionalFormatting>
  <conditionalFormatting sqref="F543:G543">
    <cfRule type="expression" dxfId="31" priority="47">
      <formula>$A543&lt;&gt;""</formula>
    </cfRule>
  </conditionalFormatting>
  <conditionalFormatting sqref="F694:G699">
    <cfRule type="expression" dxfId="30" priority="67">
      <formula>$A694&lt;&gt;""</formula>
    </cfRule>
  </conditionalFormatting>
  <conditionalFormatting sqref="F1254:G1254 F1256:H1260 F1364:H1364">
    <cfRule type="expression" dxfId="29" priority="160">
      <formula>$A1364&lt;&gt;""</formula>
    </cfRule>
  </conditionalFormatting>
  <conditionalFormatting sqref="F1293:G1297 F1300:G1301">
    <cfRule type="expression" dxfId="28" priority="138">
      <formula>$A1300&lt;&gt;""</formula>
    </cfRule>
  </conditionalFormatting>
  <conditionalFormatting sqref="F1298:G1299">
    <cfRule type="expression" dxfId="27" priority="124">
      <formula>$A1298&lt;&gt;""</formula>
    </cfRule>
  </conditionalFormatting>
  <conditionalFormatting sqref="F429:H432">
    <cfRule type="expression" dxfId="26" priority="43">
      <formula>$A429&lt;&gt;""</formula>
    </cfRule>
  </conditionalFormatting>
  <conditionalFormatting sqref="F472:H473">
    <cfRule type="expression" dxfId="25" priority="115">
      <formula>$A472&lt;&gt;""</formula>
    </cfRule>
  </conditionalFormatting>
  <conditionalFormatting sqref="F484:H486 H487:H489">
    <cfRule type="expression" dxfId="24" priority="128">
      <formula>$A484&lt;&gt;""</formula>
    </cfRule>
  </conditionalFormatting>
  <conditionalFormatting sqref="F1377:H1379">
    <cfRule type="expression" dxfId="23" priority="66">
      <formula>$A1377&lt;&gt;""</formula>
    </cfRule>
  </conditionalFormatting>
  <conditionalFormatting sqref="F170:I172">
    <cfRule type="expression" dxfId="22" priority="150">
      <formula>$A170&lt;&gt;""</formula>
    </cfRule>
  </conditionalFormatting>
  <conditionalFormatting sqref="F190:I227">
    <cfRule type="expression" dxfId="21" priority="61">
      <formula>$A190&lt;&gt;""</formula>
    </cfRule>
  </conditionalFormatting>
  <conditionalFormatting sqref="F247:I275">
    <cfRule type="expression" dxfId="20" priority="110">
      <formula>$A247&lt;&gt;""</formula>
    </cfRule>
  </conditionalFormatting>
  <conditionalFormatting sqref="F164:J169 B164:E174 J170:J227 F229:J241 J242:J320 B470:I471 J470:J499 J645:J703 I1055:J1082 B1111:H1111 I1111:J1126 J1127:J1130 I1131:J1136 F1253:H1253 I1253:J1254 I1256:J1270 B1261:H1270 B1302:H1302 B1327:H1359 I1364:J1367 J1368:J1385 F1413:H1447 B1413:E1450 F1448:J1450">
    <cfRule type="expression" dxfId="19" priority="161">
      <formula>$A164&lt;&gt;""</formula>
    </cfRule>
  </conditionalFormatting>
  <conditionalFormatting sqref="F1255:J1255">
    <cfRule type="expression" dxfId="18" priority="108">
      <formula>$A1255&lt;&gt;""</formula>
    </cfRule>
  </conditionalFormatting>
  <conditionalFormatting sqref="H474">
    <cfRule type="expression" dxfId="17" priority="117">
      <formula>$A474&lt;&gt;""</formula>
    </cfRule>
  </conditionalFormatting>
  <conditionalFormatting sqref="H475 F476:H477">
    <cfRule type="expression" dxfId="16" priority="143">
      <formula>$A476&lt;&gt;""</formula>
    </cfRule>
  </conditionalFormatting>
  <conditionalFormatting sqref="H1132:H1136">
    <cfRule type="expression" dxfId="15" priority="132">
      <formula>$A1132&lt;&gt;""</formula>
    </cfRule>
  </conditionalFormatting>
  <conditionalFormatting sqref="H1254">
    <cfRule type="expression" dxfId="14" priority="135">
      <formula>$A1254&lt;&gt;""</formula>
    </cfRule>
  </conditionalFormatting>
  <conditionalFormatting sqref="H1293:H1301">
    <cfRule type="expression" dxfId="13" priority="125">
      <formula>$A1293&lt;&gt;""</formula>
    </cfRule>
  </conditionalFormatting>
  <conditionalFormatting sqref="H1303:H1326">
    <cfRule type="expression" dxfId="12" priority="84">
      <formula>$A1303&lt;&gt;""</formula>
    </cfRule>
  </conditionalFormatting>
  <conditionalFormatting sqref="H1365:H1367">
    <cfRule type="expression" dxfId="11" priority="153">
      <formula>$A1365&lt;&gt;""</formula>
    </cfRule>
  </conditionalFormatting>
  <conditionalFormatting sqref="H173:I174">
    <cfRule type="expression" dxfId="10" priority="148">
      <formula>$A173&lt;&gt;""</formula>
    </cfRule>
  </conditionalFormatting>
  <conditionalFormatting sqref="H243:I246">
    <cfRule type="expression" dxfId="9" priority="149">
      <formula>$A243&lt;&gt;""</formula>
    </cfRule>
  </conditionalFormatting>
  <conditionalFormatting sqref="H1138:I1148">
    <cfRule type="expression" dxfId="8" priority="90">
      <formula>$A1138&lt;&gt;""</formula>
    </cfRule>
  </conditionalFormatting>
  <conditionalFormatting sqref="H1370:I1376">
    <cfRule type="expression" dxfId="7" priority="145">
      <formula>$A1370&lt;&gt;""</formula>
    </cfRule>
  </conditionalFormatting>
  <conditionalFormatting sqref="H228:J228">
    <cfRule type="expression" dxfId="6" priority="158">
      <formula>$A228&lt;&gt;""</formula>
    </cfRule>
  </conditionalFormatting>
  <conditionalFormatting sqref="H1454:J1458">
    <cfRule type="expression" dxfId="5" priority="152">
      <formula>$A1454&lt;&gt;""</formula>
    </cfRule>
  </conditionalFormatting>
  <conditionalFormatting sqref="I472:I496">
    <cfRule type="expression" dxfId="4" priority="116">
      <formula>$A472&lt;&gt;""</formula>
    </cfRule>
  </conditionalFormatting>
  <conditionalFormatting sqref="I1377:I1385">
    <cfRule type="expression" dxfId="3" priority="99">
      <formula>$A1377&lt;&gt;""</formula>
    </cfRule>
  </conditionalFormatting>
  <conditionalFormatting sqref="I1290:J1359">
    <cfRule type="expression" dxfId="2" priority="126">
      <formula>$A1290&lt;&gt;""</formula>
    </cfRule>
  </conditionalFormatting>
  <conditionalFormatting sqref="I1410:J1447">
    <cfRule type="expression" dxfId="1" priority="122">
      <formula>$A1410&lt;&gt;""</formula>
    </cfRule>
  </conditionalFormatting>
  <conditionalFormatting sqref="J1137:J1157">
    <cfRule type="expression" dxfId="0" priority="159">
      <formula>$A1137&lt;&gt;""</formula>
    </cfRule>
  </conditionalFormatting>
  <dataValidations count="5">
    <dataValidation allowBlank="1" sqref="G107:G1363" xr:uid="{009200B1-005C-4570-A252-00C20035009D}">
      <formula1>0</formula1>
      <formula2>0</formula2>
    </dataValidation>
    <dataValidation type="date" allowBlank="1" showInputMessage="1" showErrorMessage="1" sqref="D102:E102 D106:E106" xr:uid="{00420012-006B-4014-B5F2-00C5006800C2}">
      <formula1>42370</formula1>
      <formula2>42735</formula2>
    </dataValidation>
    <dataValidation type="list" allowBlank="1" sqref="F107:F409 F411:F1363" xr:uid="{003D00EC-003E-40D2-AC14-0019000100B6}">
      <formula1>$F$96:$F$99</formula1>
      <formula2>0</formula2>
    </dataValidation>
    <dataValidation type="list" allowBlank="1" showInputMessage="1" showErrorMessage="1" sqref="A107:A1363" xr:uid="{00B500AD-00DB-452A-A3BA-009300E500AD}">
      <formula1>OFFSET($A$1,0,0,$B$3,1)</formula1>
      <formula2>0</formula2>
    </dataValidation>
    <dataValidation type="list" allowBlank="1" showInputMessage="1" showErrorMessage="1" errorTitle="Chyba !" error="zadajte (vyberte zo zoznamu) platný analytický kód podľa nápovedy k bunke I104" sqref="J107:J1363" xr:uid="{00220059-006A-4E8C-8FE7-005A00DB0090}">
      <formula1>"1,2,3,4,5,10,99"</formula1>
      <formula2>0</formula2>
    </dataValidation>
  </dataValidations>
  <pageMargins left="0.19652777777777802" right="0.19652777777777802" top="0.47222222222222204" bottom="0.47291666666666693" header="0.51181102362204689" footer="0.31527777777777799"/>
  <pageSetup paperSize="9" scale="90" orientation="landscape" horizontalDpi="300" verticalDpi="300"/>
  <headerFooter>
    <oddFooter>&amp;CStrana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W154"/>
  <sheetViews>
    <sheetView workbookViewId="0">
      <pane ySplit="1" topLeftCell="A2" activePane="bottomLeft" state="frozen"/>
      <selection pane="bottomLeft"/>
    </sheetView>
  </sheetViews>
  <sheetFormatPr defaultColWidth="8.6640625" defaultRowHeight="13.2" x14ac:dyDescent="0.25"/>
  <cols>
    <col min="1" max="1" width="9.5546875" style="199" customWidth="1"/>
    <col min="2" max="2" width="46.109375" style="200" customWidth="1"/>
    <col min="3" max="3" width="15.44140625" style="200" customWidth="1"/>
    <col min="4" max="4" width="20.5546875" style="200" customWidth="1"/>
    <col min="5" max="5" width="21" style="200" customWidth="1"/>
    <col min="6" max="6" width="6.109375" style="200" customWidth="1"/>
    <col min="7" max="7" width="22.88671875" style="200" customWidth="1"/>
    <col min="8" max="8" width="23.6640625" style="200" customWidth="1"/>
    <col min="9" max="9" width="26.88671875" style="200" customWidth="1"/>
    <col min="10" max="10" width="19" style="200" customWidth="1"/>
    <col min="11" max="11" width="19.88671875" style="200" customWidth="1"/>
    <col min="12" max="12" width="14.44140625" style="201" customWidth="1"/>
    <col min="13" max="14" width="24.88671875" style="200" customWidth="1"/>
    <col min="15" max="15" width="24.44140625" style="200" customWidth="1"/>
    <col min="16" max="16" width="24.88671875" style="200" customWidth="1"/>
    <col min="17" max="257" width="9.109375" style="200" customWidth="1"/>
  </cols>
  <sheetData>
    <row r="1" spans="1:18" s="202" customFormat="1" ht="19.5" customHeight="1" x14ac:dyDescent="0.25">
      <c r="A1" s="203" t="s">
        <v>1769</v>
      </c>
      <c r="B1" s="204" t="s">
        <v>1770</v>
      </c>
      <c r="C1" s="204" t="s">
        <v>1771</v>
      </c>
      <c r="D1" s="204" t="s">
        <v>1772</v>
      </c>
      <c r="E1" s="204" t="s">
        <v>1773</v>
      </c>
      <c r="F1" s="204" t="s">
        <v>1774</v>
      </c>
      <c r="G1" s="204" t="s">
        <v>1775</v>
      </c>
      <c r="H1" s="204" t="s">
        <v>1776</v>
      </c>
      <c r="I1" s="204" t="s">
        <v>1777</v>
      </c>
      <c r="J1" s="204" t="s">
        <v>1778</v>
      </c>
      <c r="K1" s="204" t="s">
        <v>1779</v>
      </c>
      <c r="L1" s="205" t="s">
        <v>1780</v>
      </c>
      <c r="M1" s="206" t="s">
        <v>1781</v>
      </c>
      <c r="N1" s="206" t="s">
        <v>1782</v>
      </c>
      <c r="O1" s="206" t="s">
        <v>1783</v>
      </c>
      <c r="P1" s="206" t="s">
        <v>1784</v>
      </c>
    </row>
    <row r="2" spans="1:18" s="207" customFormat="1" ht="10.199999999999999" x14ac:dyDescent="0.2">
      <c r="A2" s="208">
        <v>53623517</v>
      </c>
      <c r="B2" s="209" t="s">
        <v>1785</v>
      </c>
      <c r="C2" s="210" t="s">
        <v>1786</v>
      </c>
      <c r="D2" s="209" t="s">
        <v>1787</v>
      </c>
      <c r="E2" s="209" t="s">
        <v>1788</v>
      </c>
      <c r="F2" s="209" t="s">
        <v>1789</v>
      </c>
      <c r="G2" s="211" t="s">
        <v>1790</v>
      </c>
      <c r="H2" s="211" t="s">
        <v>1791</v>
      </c>
      <c r="I2" s="212" t="s">
        <v>1792</v>
      </c>
      <c r="J2" s="209" t="s">
        <v>1793</v>
      </c>
      <c r="K2" s="212" t="s">
        <v>1794</v>
      </c>
      <c r="L2" s="213">
        <v>421903806331</v>
      </c>
      <c r="M2" s="209" t="s">
        <v>1795</v>
      </c>
      <c r="N2" s="209"/>
      <c r="O2" s="209"/>
      <c r="P2" s="209"/>
      <c r="R2" s="214">
        <f t="shared" ref="R2:R9" si="0">A2</f>
        <v>53623517</v>
      </c>
    </row>
    <row r="3" spans="1:18" s="207" customFormat="1" ht="10.199999999999999" x14ac:dyDescent="0.2">
      <c r="A3" s="208" t="s">
        <v>1796</v>
      </c>
      <c r="B3" s="209" t="s">
        <v>1797</v>
      </c>
      <c r="C3" s="210" t="s">
        <v>1786</v>
      </c>
      <c r="D3" s="209" t="s">
        <v>1798</v>
      </c>
      <c r="E3" s="209" t="s">
        <v>1799</v>
      </c>
      <c r="F3" s="209" t="s">
        <v>1800</v>
      </c>
      <c r="G3" s="211" t="s">
        <v>1801</v>
      </c>
      <c r="H3" s="209" t="s">
        <v>1802</v>
      </c>
      <c r="I3" s="212" t="s">
        <v>1803</v>
      </c>
      <c r="J3" s="209" t="s">
        <v>1804</v>
      </c>
      <c r="K3" s="212" t="s">
        <v>1805</v>
      </c>
      <c r="L3" s="213">
        <v>421911370554</v>
      </c>
      <c r="M3" s="209" t="s">
        <v>1806</v>
      </c>
      <c r="N3" s="209"/>
      <c r="O3" s="209"/>
      <c r="P3" s="209"/>
      <c r="R3" s="214" t="str">
        <f t="shared" si="0"/>
        <v>42254388</v>
      </c>
    </row>
    <row r="4" spans="1:18" s="207" customFormat="1" ht="10.199999999999999" x14ac:dyDescent="0.2">
      <c r="A4" s="208" t="s">
        <v>1807</v>
      </c>
      <c r="B4" s="209" t="s">
        <v>1808</v>
      </c>
      <c r="C4" s="210" t="s">
        <v>1786</v>
      </c>
      <c r="D4" s="209" t="s">
        <v>1809</v>
      </c>
      <c r="E4" s="209" t="s">
        <v>1810</v>
      </c>
      <c r="F4" s="209" t="s">
        <v>1811</v>
      </c>
      <c r="G4" s="209" t="s">
        <v>1812</v>
      </c>
      <c r="H4" s="209" t="s">
        <v>1813</v>
      </c>
      <c r="I4" s="209" t="s">
        <v>1814</v>
      </c>
      <c r="J4" s="209" t="s">
        <v>1804</v>
      </c>
      <c r="K4" s="209" t="s">
        <v>1814</v>
      </c>
      <c r="L4" s="213">
        <v>421905819613</v>
      </c>
      <c r="M4" s="209" t="s">
        <v>1815</v>
      </c>
      <c r="N4" s="209"/>
      <c r="O4" s="209"/>
      <c r="P4" s="209"/>
      <c r="R4" s="214" t="str">
        <f t="shared" si="0"/>
        <v>50642804</v>
      </c>
    </row>
    <row r="5" spans="1:18" s="207" customFormat="1" ht="10.199999999999999" x14ac:dyDescent="0.2">
      <c r="A5" s="208">
        <v>31788394</v>
      </c>
      <c r="B5" s="209" t="s">
        <v>1816</v>
      </c>
      <c r="C5" s="210" t="s">
        <v>1786</v>
      </c>
      <c r="D5" s="209" t="s">
        <v>1817</v>
      </c>
      <c r="E5" s="209" t="s">
        <v>1818</v>
      </c>
      <c r="F5" s="209" t="s">
        <v>1819</v>
      </c>
      <c r="G5" s="211" t="s">
        <v>1820</v>
      </c>
      <c r="H5" s="211" t="s">
        <v>1821</v>
      </c>
      <c r="I5" s="209" t="s">
        <v>1822</v>
      </c>
      <c r="J5" s="209" t="s">
        <v>1823</v>
      </c>
      <c r="K5" s="209" t="s">
        <v>1824</v>
      </c>
      <c r="L5" s="213">
        <v>421911025050</v>
      </c>
      <c r="M5" s="209" t="s">
        <v>1825</v>
      </c>
      <c r="N5" s="209"/>
      <c r="O5" s="209"/>
      <c r="P5" s="209"/>
      <c r="R5" s="214">
        <f t="shared" si="0"/>
        <v>31788394</v>
      </c>
    </row>
    <row r="6" spans="1:18" s="207" customFormat="1" ht="10.199999999999999" x14ac:dyDescent="0.2">
      <c r="A6" s="208">
        <v>31940803</v>
      </c>
      <c r="B6" s="209" t="s">
        <v>1826</v>
      </c>
      <c r="C6" s="210" t="s">
        <v>1786</v>
      </c>
      <c r="D6" s="209" t="s">
        <v>1827</v>
      </c>
      <c r="E6" s="209" t="s">
        <v>1828</v>
      </c>
      <c r="F6" s="209" t="s">
        <v>1829</v>
      </c>
      <c r="G6" s="209" t="s">
        <v>1830</v>
      </c>
      <c r="H6" s="211" t="s">
        <v>1831</v>
      </c>
      <c r="I6" s="209" t="s">
        <v>1832</v>
      </c>
      <c r="J6" s="209" t="s">
        <v>1833</v>
      </c>
      <c r="K6" s="209" t="s">
        <v>1832</v>
      </c>
      <c r="L6" s="213">
        <v>421904457419</v>
      </c>
      <c r="M6" s="209" t="s">
        <v>1834</v>
      </c>
      <c r="N6" s="209"/>
      <c r="O6" s="209"/>
      <c r="P6" s="209"/>
      <c r="R6" s="214">
        <f t="shared" si="0"/>
        <v>31940803</v>
      </c>
    </row>
    <row r="7" spans="1:18" s="207" customFormat="1" ht="10.199999999999999" x14ac:dyDescent="0.2">
      <c r="A7" s="208" t="s">
        <v>1835</v>
      </c>
      <c r="B7" s="209" t="s">
        <v>1836</v>
      </c>
      <c r="C7" s="210" t="s">
        <v>1786</v>
      </c>
      <c r="D7" s="209" t="s">
        <v>1837</v>
      </c>
      <c r="E7" s="209" t="s">
        <v>1838</v>
      </c>
      <c r="F7" s="209" t="s">
        <v>1839</v>
      </c>
      <c r="G7" s="209" t="s">
        <v>1840</v>
      </c>
      <c r="H7" s="215" t="s">
        <v>1841</v>
      </c>
      <c r="I7" s="209" t="s">
        <v>1842</v>
      </c>
      <c r="J7" s="209" t="s">
        <v>1793</v>
      </c>
      <c r="K7" s="209" t="s">
        <v>1843</v>
      </c>
      <c r="L7" s="213">
        <v>421903705119</v>
      </c>
      <c r="M7" s="209" t="s">
        <v>1844</v>
      </c>
      <c r="N7" s="209"/>
      <c r="O7" s="209"/>
      <c r="P7" s="209"/>
      <c r="R7" s="214" t="str">
        <f t="shared" si="0"/>
        <v>00688312</v>
      </c>
    </row>
    <row r="8" spans="1:18" s="207" customFormat="1" ht="10.199999999999999" x14ac:dyDescent="0.2">
      <c r="A8" s="208" t="s">
        <v>1845</v>
      </c>
      <c r="B8" s="209" t="s">
        <v>1846</v>
      </c>
      <c r="C8" s="210" t="s">
        <v>1847</v>
      </c>
      <c r="D8" s="210" t="s">
        <v>1848</v>
      </c>
      <c r="E8" s="210" t="s">
        <v>1849</v>
      </c>
      <c r="F8" s="210" t="s">
        <v>1850</v>
      </c>
      <c r="G8" s="209" t="s">
        <v>1851</v>
      </c>
      <c r="H8" s="209" t="s">
        <v>1852</v>
      </c>
      <c r="I8" s="210" t="s">
        <v>1853</v>
      </c>
      <c r="J8" s="210" t="s">
        <v>1854</v>
      </c>
      <c r="K8" s="210"/>
      <c r="L8" s="213"/>
      <c r="M8" s="210" t="s">
        <v>1855</v>
      </c>
      <c r="N8" s="209"/>
      <c r="O8" s="209"/>
      <c r="P8" s="209"/>
      <c r="R8" s="214" t="str">
        <f t="shared" si="0"/>
        <v>47845660</v>
      </c>
    </row>
    <row r="9" spans="1:18" s="207" customFormat="1" ht="10.199999999999999" x14ac:dyDescent="0.2">
      <c r="A9" s="208" t="s">
        <v>1856</v>
      </c>
      <c r="B9" s="209" t="s">
        <v>1857</v>
      </c>
      <c r="C9" s="210" t="s">
        <v>1786</v>
      </c>
      <c r="D9" s="210" t="s">
        <v>1858</v>
      </c>
      <c r="E9" s="210" t="s">
        <v>1799</v>
      </c>
      <c r="F9" s="210" t="s">
        <v>1859</v>
      </c>
      <c r="G9" s="209" t="s">
        <v>1860</v>
      </c>
      <c r="H9" s="209" t="s">
        <v>1861</v>
      </c>
      <c r="I9" s="210" t="s">
        <v>1862</v>
      </c>
      <c r="J9" s="210" t="s">
        <v>1804</v>
      </c>
      <c r="K9" s="216" t="s">
        <v>1863</v>
      </c>
      <c r="L9" s="213">
        <v>421903555547</v>
      </c>
      <c r="M9" s="210" t="s">
        <v>1864</v>
      </c>
      <c r="N9" s="209"/>
      <c r="O9" s="209"/>
      <c r="P9" s="209"/>
      <c r="R9" s="214" t="str">
        <f t="shared" si="0"/>
        <v>42269423</v>
      </c>
    </row>
    <row r="10" spans="1:18" s="207" customFormat="1" ht="10.199999999999999" x14ac:dyDescent="0.2">
      <c r="A10" s="208" t="s">
        <v>1865</v>
      </c>
      <c r="B10" s="209" t="s">
        <v>1866</v>
      </c>
      <c r="C10" s="210" t="s">
        <v>1786</v>
      </c>
      <c r="D10" s="210" t="s">
        <v>1867</v>
      </c>
      <c r="E10" s="210" t="s">
        <v>1868</v>
      </c>
      <c r="F10" s="210" t="s">
        <v>1869</v>
      </c>
      <c r="G10" s="211" t="s">
        <v>1870</v>
      </c>
      <c r="H10" s="209" t="s">
        <v>1871</v>
      </c>
      <c r="I10" s="210" t="s">
        <v>1872</v>
      </c>
      <c r="J10" s="210" t="s">
        <v>1833</v>
      </c>
      <c r="K10" s="210" t="s">
        <v>1872</v>
      </c>
      <c r="L10" s="213">
        <v>421903175665</v>
      </c>
      <c r="M10" s="210" t="s">
        <v>1873</v>
      </c>
      <c r="N10" s="209"/>
      <c r="O10" s="210"/>
      <c r="P10" s="209"/>
      <c r="R10" s="214" t="str">
        <f t="shared" ref="R10:R73" si="1">A10</f>
        <v>00630616</v>
      </c>
    </row>
    <row r="11" spans="1:18" s="207" customFormat="1" ht="10.199999999999999" x14ac:dyDescent="0.2">
      <c r="A11" s="208" t="s">
        <v>1874</v>
      </c>
      <c r="B11" s="209" t="s">
        <v>1875</v>
      </c>
      <c r="C11" s="210" t="s">
        <v>1786</v>
      </c>
      <c r="D11" s="209" t="s">
        <v>1876</v>
      </c>
      <c r="E11" s="209" t="s">
        <v>1877</v>
      </c>
      <c r="F11" s="209" t="s">
        <v>1878</v>
      </c>
      <c r="G11" s="215" t="s">
        <v>1879</v>
      </c>
      <c r="H11" s="215" t="s">
        <v>1880</v>
      </c>
      <c r="I11" s="209" t="s">
        <v>1881</v>
      </c>
      <c r="J11" s="209" t="s">
        <v>1804</v>
      </c>
      <c r="K11" s="209"/>
      <c r="L11" s="213"/>
      <c r="M11" s="209" t="s">
        <v>1882</v>
      </c>
      <c r="N11" s="209"/>
      <c r="O11" s="209"/>
      <c r="P11" s="209"/>
      <c r="R11" s="214" t="str">
        <f t="shared" si="1"/>
        <v>00595209</v>
      </c>
    </row>
    <row r="12" spans="1:18" s="207" customFormat="1" ht="10.199999999999999" x14ac:dyDescent="0.2">
      <c r="A12" s="208">
        <v>35994134</v>
      </c>
      <c r="B12" s="209" t="s">
        <v>1883</v>
      </c>
      <c r="C12" s="210" t="s">
        <v>1786</v>
      </c>
      <c r="D12" s="209" t="s">
        <v>1884</v>
      </c>
      <c r="E12" s="209" t="s">
        <v>1885</v>
      </c>
      <c r="F12" s="209" t="s">
        <v>1886</v>
      </c>
      <c r="G12" s="209" t="s">
        <v>1887</v>
      </c>
      <c r="H12" s="211" t="s">
        <v>1888</v>
      </c>
      <c r="I12" s="209" t="s">
        <v>1889</v>
      </c>
      <c r="J12" s="209" t="s">
        <v>1890</v>
      </c>
      <c r="K12" s="209" t="s">
        <v>1889</v>
      </c>
      <c r="L12" s="213">
        <v>421917659092</v>
      </c>
      <c r="M12" s="209" t="s">
        <v>1891</v>
      </c>
      <c r="N12" s="209"/>
      <c r="O12" s="209"/>
      <c r="P12" s="209"/>
      <c r="R12" s="214">
        <f t="shared" si="1"/>
        <v>35994134</v>
      </c>
    </row>
    <row r="13" spans="1:18" s="207" customFormat="1" ht="10.199999999999999" x14ac:dyDescent="0.2">
      <c r="A13" s="208" t="s">
        <v>1892</v>
      </c>
      <c r="B13" s="209" t="s">
        <v>1893</v>
      </c>
      <c r="C13" s="210" t="s">
        <v>1786</v>
      </c>
      <c r="D13" s="209" t="s">
        <v>1894</v>
      </c>
      <c r="E13" s="209" t="s">
        <v>1895</v>
      </c>
      <c r="F13" s="209" t="s">
        <v>1896</v>
      </c>
      <c r="G13" s="209" t="s">
        <v>1897</v>
      </c>
      <c r="H13" s="209" t="s">
        <v>1898</v>
      </c>
      <c r="I13" s="209" t="s">
        <v>1899</v>
      </c>
      <c r="J13" s="209" t="s">
        <v>1793</v>
      </c>
      <c r="K13" s="209" t="s">
        <v>1900</v>
      </c>
      <c r="L13" s="213">
        <v>421911472299</v>
      </c>
      <c r="M13" s="209" t="s">
        <v>1901</v>
      </c>
      <c r="N13" s="209"/>
      <c r="O13" s="209"/>
      <c r="P13" s="209"/>
      <c r="R13" s="214" t="str">
        <f t="shared" si="1"/>
        <v>42296901</v>
      </c>
    </row>
    <row r="14" spans="1:18" s="207" customFormat="1" ht="10.199999999999999" x14ac:dyDescent="0.2">
      <c r="A14" s="208" t="s">
        <v>1902</v>
      </c>
      <c r="B14" s="209" t="s">
        <v>1903</v>
      </c>
      <c r="C14" s="210" t="s">
        <v>1786</v>
      </c>
      <c r="D14" s="209" t="s">
        <v>1904</v>
      </c>
      <c r="E14" s="209" t="s">
        <v>1895</v>
      </c>
      <c r="F14" s="209" t="s">
        <v>1905</v>
      </c>
      <c r="G14" s="215" t="s">
        <v>1906</v>
      </c>
      <c r="H14" s="215" t="s">
        <v>1907</v>
      </c>
      <c r="I14" s="209" t="s">
        <v>1908</v>
      </c>
      <c r="J14" s="209" t="s">
        <v>1793</v>
      </c>
      <c r="K14" s="209" t="s">
        <v>1909</v>
      </c>
      <c r="L14" s="213">
        <v>421918149068</v>
      </c>
      <c r="M14" s="209" t="s">
        <v>1910</v>
      </c>
      <c r="N14" s="209"/>
      <c r="O14" s="209"/>
      <c r="P14" s="209"/>
      <c r="R14" s="214" t="str">
        <f t="shared" si="1"/>
        <v>42255171</v>
      </c>
    </row>
    <row r="15" spans="1:18" s="207" customFormat="1" ht="10.199999999999999" x14ac:dyDescent="0.2">
      <c r="A15" s="208">
        <v>42136971</v>
      </c>
      <c r="B15" s="209" t="s">
        <v>1911</v>
      </c>
      <c r="C15" s="210" t="s">
        <v>1786</v>
      </c>
      <c r="D15" s="209" t="s">
        <v>1912</v>
      </c>
      <c r="E15" s="209" t="s">
        <v>1818</v>
      </c>
      <c r="F15" s="209" t="s">
        <v>1913</v>
      </c>
      <c r="G15" s="209" t="s">
        <v>1914</v>
      </c>
      <c r="H15" s="209" t="s">
        <v>1915</v>
      </c>
      <c r="I15" s="209" t="s">
        <v>1916</v>
      </c>
      <c r="J15" s="209" t="s">
        <v>1823</v>
      </c>
      <c r="K15" s="209" t="s">
        <v>1916</v>
      </c>
      <c r="L15" s="213">
        <v>421907397379</v>
      </c>
      <c r="M15" s="209" t="s">
        <v>1917</v>
      </c>
      <c r="N15" s="209"/>
      <c r="O15" s="209"/>
      <c r="P15" s="209"/>
      <c r="R15" s="214">
        <f t="shared" si="1"/>
        <v>42136971</v>
      </c>
    </row>
    <row r="16" spans="1:18" s="207" customFormat="1" ht="10.199999999999999" x14ac:dyDescent="0.2">
      <c r="A16" s="208" t="s">
        <v>1918</v>
      </c>
      <c r="B16" s="209" t="s">
        <v>1919</v>
      </c>
      <c r="C16" s="210" t="s">
        <v>1786</v>
      </c>
      <c r="D16" s="210" t="s">
        <v>1920</v>
      </c>
      <c r="E16" s="210" t="s">
        <v>1895</v>
      </c>
      <c r="F16" s="210" t="s">
        <v>1921</v>
      </c>
      <c r="G16" s="211" t="s">
        <v>1922</v>
      </c>
      <c r="H16" s="217" t="s">
        <v>1923</v>
      </c>
      <c r="I16" s="210" t="s">
        <v>1924</v>
      </c>
      <c r="J16" s="210" t="s">
        <v>1925</v>
      </c>
      <c r="K16" s="216" t="s">
        <v>1924</v>
      </c>
      <c r="L16" s="213">
        <v>421917614884</v>
      </c>
      <c r="M16" s="210" t="s">
        <v>1926</v>
      </c>
      <c r="N16" s="209"/>
      <c r="O16" s="210"/>
      <c r="P16" s="209"/>
      <c r="R16" s="214" t="str">
        <f t="shared" si="1"/>
        <v>53500423</v>
      </c>
    </row>
    <row r="17" spans="1:18" s="207" customFormat="1" ht="10.199999999999999" x14ac:dyDescent="0.2">
      <c r="A17" s="208" t="s">
        <v>1927</v>
      </c>
      <c r="B17" s="209" t="s">
        <v>1928</v>
      </c>
      <c r="C17" s="210" t="s">
        <v>1786</v>
      </c>
      <c r="D17" s="210" t="s">
        <v>1929</v>
      </c>
      <c r="E17" s="210" t="s">
        <v>1818</v>
      </c>
      <c r="F17" s="210" t="s">
        <v>1930</v>
      </c>
      <c r="G17" s="215" t="s">
        <v>1931</v>
      </c>
      <c r="H17" s="218" t="s">
        <v>1932</v>
      </c>
      <c r="I17" s="210" t="s">
        <v>1933</v>
      </c>
      <c r="J17" s="210" t="s">
        <v>1804</v>
      </c>
      <c r="K17" s="216" t="s">
        <v>1933</v>
      </c>
      <c r="L17" s="213">
        <v>421908868248</v>
      </c>
      <c r="M17" s="210" t="s">
        <v>1934</v>
      </c>
      <c r="N17" s="209"/>
      <c r="O17" s="210"/>
      <c r="P17" s="209"/>
      <c r="R17" s="214" t="str">
        <f t="shared" si="1"/>
        <v>30787009</v>
      </c>
    </row>
    <row r="18" spans="1:18" s="207" customFormat="1" ht="10.199999999999999" x14ac:dyDescent="0.2">
      <c r="A18" s="208" t="s">
        <v>1935</v>
      </c>
      <c r="B18" s="209" t="s">
        <v>1936</v>
      </c>
      <c r="C18" s="210" t="s">
        <v>1786</v>
      </c>
      <c r="D18" s="210" t="s">
        <v>1937</v>
      </c>
      <c r="E18" s="210" t="s">
        <v>1938</v>
      </c>
      <c r="F18" s="210" t="s">
        <v>1939</v>
      </c>
      <c r="G18" s="215" t="s">
        <v>1940</v>
      </c>
      <c r="H18" s="218" t="s">
        <v>1941</v>
      </c>
      <c r="I18" s="210" t="s">
        <v>1942</v>
      </c>
      <c r="J18" s="210" t="s">
        <v>1793</v>
      </c>
      <c r="K18" s="210" t="s">
        <v>1943</v>
      </c>
      <c r="L18" s="213">
        <v>421917626568</v>
      </c>
      <c r="M18" s="210" t="s">
        <v>1944</v>
      </c>
      <c r="N18" s="209"/>
      <c r="O18" s="210"/>
      <c r="P18" s="209"/>
      <c r="R18" s="214" t="str">
        <f t="shared" si="1"/>
        <v>50897152</v>
      </c>
    </row>
    <row r="19" spans="1:18" s="207" customFormat="1" ht="20.399999999999999" x14ac:dyDescent="0.2">
      <c r="A19" s="208" t="s">
        <v>1945</v>
      </c>
      <c r="B19" s="209" t="s">
        <v>1946</v>
      </c>
      <c r="C19" s="210" t="s">
        <v>1786</v>
      </c>
      <c r="D19" s="210" t="s">
        <v>1947</v>
      </c>
      <c r="E19" s="210" t="s">
        <v>1948</v>
      </c>
      <c r="F19" s="210" t="s">
        <v>1949</v>
      </c>
      <c r="G19" s="215" t="s">
        <v>1950</v>
      </c>
      <c r="H19" s="218" t="s">
        <v>1951</v>
      </c>
      <c r="I19" s="210" t="s">
        <v>1952</v>
      </c>
      <c r="J19" s="210" t="s">
        <v>1953</v>
      </c>
      <c r="K19" s="216" t="s">
        <v>1954</v>
      </c>
      <c r="L19" s="213">
        <v>421919188236</v>
      </c>
      <c r="M19" s="210" t="s">
        <v>1955</v>
      </c>
      <c r="N19" s="209"/>
      <c r="O19" s="210"/>
      <c r="P19" s="209"/>
      <c r="R19" s="214" t="str">
        <f t="shared" si="1"/>
        <v>00631655</v>
      </c>
    </row>
    <row r="20" spans="1:18" x14ac:dyDescent="0.25">
      <c r="A20" s="208" t="s">
        <v>1956</v>
      </c>
      <c r="B20" s="209" t="s">
        <v>1957</v>
      </c>
      <c r="C20" s="210" t="s">
        <v>1786</v>
      </c>
      <c r="D20" s="210" t="s">
        <v>1958</v>
      </c>
      <c r="E20" s="210" t="s">
        <v>1818</v>
      </c>
      <c r="F20" s="210" t="s">
        <v>1959</v>
      </c>
      <c r="G20" s="215" t="s">
        <v>1960</v>
      </c>
      <c r="H20" s="218" t="s">
        <v>1961</v>
      </c>
      <c r="I20" s="210" t="s">
        <v>1962</v>
      </c>
      <c r="J20" s="210" t="s">
        <v>1804</v>
      </c>
      <c r="K20" s="216" t="s">
        <v>1962</v>
      </c>
      <c r="L20" s="213">
        <v>421905948422</v>
      </c>
      <c r="M20" s="210" t="s">
        <v>1963</v>
      </c>
      <c r="N20" s="209"/>
      <c r="O20" s="210"/>
      <c r="P20" s="209"/>
      <c r="Q20" s="207"/>
      <c r="R20" s="214" t="str">
        <f t="shared" si="1"/>
        <v>42019541</v>
      </c>
    </row>
    <row r="21" spans="1:18" x14ac:dyDescent="0.25">
      <c r="A21" s="208" t="s">
        <v>1964</v>
      </c>
      <c r="B21" s="209" t="s">
        <v>1965</v>
      </c>
      <c r="C21" s="210" t="s">
        <v>1786</v>
      </c>
      <c r="D21" s="209" t="s">
        <v>1966</v>
      </c>
      <c r="E21" s="209" t="s">
        <v>1877</v>
      </c>
      <c r="F21" s="209" t="s">
        <v>1878</v>
      </c>
      <c r="G21" s="209" t="s">
        <v>1967</v>
      </c>
      <c r="H21" s="209" t="s">
        <v>1968</v>
      </c>
      <c r="I21" s="209" t="s">
        <v>1969</v>
      </c>
      <c r="J21" s="209" t="s">
        <v>1804</v>
      </c>
      <c r="K21" s="209" t="s">
        <v>1969</v>
      </c>
      <c r="L21" s="213">
        <v>421915184709</v>
      </c>
      <c r="M21" s="209" t="s">
        <v>1970</v>
      </c>
      <c r="N21" s="209"/>
      <c r="O21" s="209"/>
      <c r="P21" s="209"/>
      <c r="Q21" s="207"/>
      <c r="R21" s="214" t="str">
        <f t="shared" si="1"/>
        <v>30810108</v>
      </c>
    </row>
    <row r="22" spans="1:18" x14ac:dyDescent="0.25">
      <c r="A22" s="208" t="s">
        <v>1971</v>
      </c>
      <c r="B22" s="209" t="s">
        <v>1972</v>
      </c>
      <c r="C22" s="210" t="s">
        <v>1786</v>
      </c>
      <c r="D22" s="209" t="s">
        <v>1973</v>
      </c>
      <c r="E22" s="210" t="s">
        <v>1818</v>
      </c>
      <c r="F22" s="209" t="s">
        <v>1974</v>
      </c>
      <c r="G22" s="209" t="s">
        <v>1975</v>
      </c>
      <c r="H22" s="209" t="s">
        <v>1976</v>
      </c>
      <c r="I22" s="209" t="s">
        <v>1977</v>
      </c>
      <c r="J22" s="209" t="s">
        <v>1804</v>
      </c>
      <c r="K22" s="209" t="s">
        <v>1977</v>
      </c>
      <c r="L22" s="213">
        <v>421908965156</v>
      </c>
      <c r="M22" s="209" t="s">
        <v>1978</v>
      </c>
      <c r="N22" s="209"/>
      <c r="O22" s="209"/>
      <c r="P22" s="209"/>
      <c r="Q22" s="207"/>
      <c r="R22" s="214" t="str">
        <f t="shared" si="1"/>
        <v>30842069</v>
      </c>
    </row>
    <row r="23" spans="1:18" x14ac:dyDescent="0.25">
      <c r="A23" s="208" t="s">
        <v>1979</v>
      </c>
      <c r="B23" s="209" t="s">
        <v>1980</v>
      </c>
      <c r="C23" s="210" t="s">
        <v>1786</v>
      </c>
      <c r="D23" s="210" t="s">
        <v>1981</v>
      </c>
      <c r="E23" s="209" t="s">
        <v>1818</v>
      </c>
      <c r="F23" s="210" t="s">
        <v>1982</v>
      </c>
      <c r="G23" s="215" t="s">
        <v>1983</v>
      </c>
      <c r="H23" s="218" t="s">
        <v>1984</v>
      </c>
      <c r="I23" s="210" t="s">
        <v>1985</v>
      </c>
      <c r="J23" s="210" t="s">
        <v>1793</v>
      </c>
      <c r="K23" s="216" t="s">
        <v>1986</v>
      </c>
      <c r="L23" s="213">
        <v>421905998953</v>
      </c>
      <c r="M23" s="210" t="s">
        <v>1987</v>
      </c>
      <c r="N23" s="209"/>
      <c r="O23" s="210"/>
      <c r="P23" s="209"/>
      <c r="Q23" s="207"/>
      <c r="R23" s="214" t="str">
        <f t="shared" si="1"/>
        <v>31749852</v>
      </c>
    </row>
    <row r="24" spans="1:18" x14ac:dyDescent="0.25">
      <c r="A24" s="208" t="s">
        <v>1988</v>
      </c>
      <c r="B24" s="209" t="s">
        <v>1989</v>
      </c>
      <c r="C24" s="210" t="s">
        <v>1786</v>
      </c>
      <c r="D24" s="210" t="s">
        <v>1973</v>
      </c>
      <c r="E24" s="209" t="s">
        <v>1818</v>
      </c>
      <c r="F24" s="210" t="s">
        <v>1974</v>
      </c>
      <c r="G24" s="215" t="s">
        <v>1990</v>
      </c>
      <c r="H24" s="219" t="s">
        <v>1991</v>
      </c>
      <c r="I24" s="210" t="s">
        <v>1992</v>
      </c>
      <c r="J24" s="210" t="s">
        <v>1804</v>
      </c>
      <c r="K24" s="216" t="s">
        <v>1992</v>
      </c>
      <c r="L24" s="213">
        <v>421903187087</v>
      </c>
      <c r="M24" s="210" t="s">
        <v>1993</v>
      </c>
      <c r="N24" s="209"/>
      <c r="O24" s="210"/>
      <c r="P24" s="209"/>
      <c r="Q24" s="207"/>
      <c r="R24" s="214" t="str">
        <f t="shared" si="1"/>
        <v>30844711</v>
      </c>
    </row>
    <row r="25" spans="1:18" x14ac:dyDescent="0.25">
      <c r="A25" s="208" t="s">
        <v>1994</v>
      </c>
      <c r="B25" s="209" t="s">
        <v>1995</v>
      </c>
      <c r="C25" s="210" t="s">
        <v>1786</v>
      </c>
      <c r="D25" s="210" t="s">
        <v>1996</v>
      </c>
      <c r="E25" s="210" t="s">
        <v>1885</v>
      </c>
      <c r="F25" s="210" t="s">
        <v>1997</v>
      </c>
      <c r="G25" s="215" t="s">
        <v>1998</v>
      </c>
      <c r="H25" s="209" t="s">
        <v>1999</v>
      </c>
      <c r="I25" s="210" t="s">
        <v>2000</v>
      </c>
      <c r="J25" s="210" t="s">
        <v>1804</v>
      </c>
      <c r="K25" s="210" t="s">
        <v>2000</v>
      </c>
      <c r="L25" s="213">
        <v>421911361044</v>
      </c>
      <c r="M25" s="210" t="s">
        <v>2001</v>
      </c>
      <c r="N25" s="210"/>
      <c r="O25" s="210"/>
      <c r="P25" s="210"/>
      <c r="Q25" s="207"/>
      <c r="R25" s="214" t="str">
        <f t="shared" si="1"/>
        <v>31940668</v>
      </c>
    </row>
    <row r="26" spans="1:18" x14ac:dyDescent="0.25">
      <c r="A26" s="208" t="s">
        <v>2002</v>
      </c>
      <c r="B26" s="209" t="s">
        <v>2003</v>
      </c>
      <c r="C26" s="210" t="s">
        <v>1786</v>
      </c>
      <c r="D26" s="210" t="s">
        <v>2004</v>
      </c>
      <c r="E26" s="210" t="s">
        <v>2005</v>
      </c>
      <c r="F26" s="210" t="s">
        <v>2006</v>
      </c>
      <c r="G26" s="215" t="s">
        <v>2007</v>
      </c>
      <c r="H26" s="209" t="s">
        <v>2008</v>
      </c>
      <c r="I26" s="210" t="s">
        <v>2009</v>
      </c>
      <c r="J26" s="210" t="s">
        <v>1804</v>
      </c>
      <c r="K26" s="210" t="s">
        <v>2010</v>
      </c>
      <c r="L26" s="213">
        <v>421903403105</v>
      </c>
      <c r="M26" s="210" t="s">
        <v>2011</v>
      </c>
      <c r="N26" s="210"/>
      <c r="O26" s="210"/>
      <c r="P26" s="210"/>
      <c r="Q26" s="207"/>
      <c r="R26" s="214" t="str">
        <f t="shared" si="1"/>
        <v>31824021</v>
      </c>
    </row>
    <row r="27" spans="1:18" x14ac:dyDescent="0.25">
      <c r="A27" s="208" t="s">
        <v>2012</v>
      </c>
      <c r="B27" s="209" t="s">
        <v>2013</v>
      </c>
      <c r="C27" s="210" t="s">
        <v>1786</v>
      </c>
      <c r="D27" s="210" t="s">
        <v>2014</v>
      </c>
      <c r="E27" s="209" t="s">
        <v>2015</v>
      </c>
      <c r="F27" s="210" t="s">
        <v>2016</v>
      </c>
      <c r="G27" s="215" t="s">
        <v>2017</v>
      </c>
      <c r="H27" s="218" t="s">
        <v>2018</v>
      </c>
      <c r="I27" s="210" t="s">
        <v>2019</v>
      </c>
      <c r="J27" s="210" t="s">
        <v>1804</v>
      </c>
      <c r="K27" s="210" t="s">
        <v>2019</v>
      </c>
      <c r="L27" s="213">
        <v>421917812810</v>
      </c>
      <c r="M27" s="210" t="s">
        <v>2020</v>
      </c>
      <c r="N27" s="209"/>
      <c r="O27" s="210"/>
      <c r="P27" s="209"/>
      <c r="Q27" s="207"/>
      <c r="R27" s="214" t="str">
        <f t="shared" si="1"/>
        <v>45009660</v>
      </c>
    </row>
    <row r="28" spans="1:18" x14ac:dyDescent="0.25">
      <c r="A28" s="208" t="s">
        <v>2021</v>
      </c>
      <c r="B28" s="209" t="s">
        <v>2022</v>
      </c>
      <c r="C28" s="210" t="s">
        <v>1786</v>
      </c>
      <c r="D28" s="209" t="s">
        <v>2023</v>
      </c>
      <c r="E28" s="209" t="s">
        <v>2024</v>
      </c>
      <c r="F28" s="209" t="s">
        <v>2025</v>
      </c>
      <c r="G28" s="215" t="s">
        <v>2026</v>
      </c>
      <c r="H28" s="209" t="s">
        <v>2027</v>
      </c>
      <c r="I28" s="209" t="s">
        <v>2028</v>
      </c>
      <c r="J28" s="209" t="s">
        <v>2029</v>
      </c>
      <c r="K28" s="209" t="s">
        <v>2030</v>
      </c>
      <c r="L28" s="213"/>
      <c r="M28" s="209" t="s">
        <v>2031</v>
      </c>
      <c r="N28" s="209"/>
      <c r="O28" s="209"/>
      <c r="P28" s="209"/>
      <c r="Q28" s="207"/>
      <c r="R28" s="214" t="str">
        <f t="shared" si="1"/>
        <v>42340594</v>
      </c>
    </row>
    <row r="29" spans="1:18" x14ac:dyDescent="0.25">
      <c r="A29" s="208" t="s">
        <v>2032</v>
      </c>
      <c r="B29" s="209" t="s">
        <v>2033</v>
      </c>
      <c r="C29" s="210" t="s">
        <v>1786</v>
      </c>
      <c r="D29" s="210" t="s">
        <v>2034</v>
      </c>
      <c r="E29" s="210" t="s">
        <v>2035</v>
      </c>
      <c r="F29" s="210" t="s">
        <v>2036</v>
      </c>
      <c r="G29" s="209" t="s">
        <v>2037</v>
      </c>
      <c r="H29" s="209" t="s">
        <v>2038</v>
      </c>
      <c r="I29" s="210" t="s">
        <v>2039</v>
      </c>
      <c r="J29" s="210" t="s">
        <v>1804</v>
      </c>
      <c r="K29" s="210" t="s">
        <v>2040</v>
      </c>
      <c r="L29" s="213">
        <v>421905162424</v>
      </c>
      <c r="M29" s="210" t="s">
        <v>2041</v>
      </c>
      <c r="N29" s="220"/>
      <c r="O29" s="221"/>
      <c r="P29" s="220"/>
      <c r="Q29" s="207"/>
      <c r="R29" s="214" t="str">
        <f t="shared" si="1"/>
        <v>30811686</v>
      </c>
    </row>
    <row r="30" spans="1:18" x14ac:dyDescent="0.25">
      <c r="A30" s="208" t="s">
        <v>2042</v>
      </c>
      <c r="B30" s="209" t="s">
        <v>2043</v>
      </c>
      <c r="C30" s="210" t="s">
        <v>1786</v>
      </c>
      <c r="D30" s="209" t="s">
        <v>2044</v>
      </c>
      <c r="E30" s="209" t="s">
        <v>1877</v>
      </c>
      <c r="F30" s="209" t="s">
        <v>1878</v>
      </c>
      <c r="G30" s="211" t="s">
        <v>2045</v>
      </c>
      <c r="H30" s="209" t="s">
        <v>2046</v>
      </c>
      <c r="I30" s="209" t="s">
        <v>2047</v>
      </c>
      <c r="J30" s="209" t="s">
        <v>1804</v>
      </c>
      <c r="K30" s="209" t="s">
        <v>2048</v>
      </c>
      <c r="L30" s="213">
        <v>421902901640</v>
      </c>
      <c r="M30" s="209" t="s">
        <v>2049</v>
      </c>
      <c r="N30" s="209"/>
      <c r="O30" s="209"/>
      <c r="P30" s="209"/>
      <c r="Q30" s="207"/>
      <c r="R30" s="214" t="str">
        <f t="shared" si="1"/>
        <v>30814910</v>
      </c>
    </row>
    <row r="31" spans="1:18" x14ac:dyDescent="0.25">
      <c r="A31" s="208" t="s">
        <v>2050</v>
      </c>
      <c r="B31" s="209" t="s">
        <v>2051</v>
      </c>
      <c r="C31" s="210" t="s">
        <v>1786</v>
      </c>
      <c r="D31" s="209" t="s">
        <v>2052</v>
      </c>
      <c r="E31" s="209" t="s">
        <v>1838</v>
      </c>
      <c r="F31" s="209" t="s">
        <v>2053</v>
      </c>
      <c r="G31" s="222" t="s">
        <v>2054</v>
      </c>
      <c r="H31" s="209" t="s">
        <v>2055</v>
      </c>
      <c r="I31" s="209" t="s">
        <v>2056</v>
      </c>
      <c r="J31" s="209" t="s">
        <v>1804</v>
      </c>
      <c r="K31" s="209" t="s">
        <v>2057</v>
      </c>
      <c r="L31" s="213">
        <v>421907696186</v>
      </c>
      <c r="M31" s="209" t="s">
        <v>2058</v>
      </c>
      <c r="N31" s="209"/>
      <c r="O31" s="209"/>
      <c r="P31" s="209"/>
      <c r="Q31" s="207"/>
      <c r="R31" s="214" t="str">
        <f t="shared" si="1"/>
        <v>17316731</v>
      </c>
    </row>
    <row r="32" spans="1:18" x14ac:dyDescent="0.25">
      <c r="A32" s="208" t="s">
        <v>2059</v>
      </c>
      <c r="B32" s="209" t="s">
        <v>2060</v>
      </c>
      <c r="C32" s="210" t="s">
        <v>1786</v>
      </c>
      <c r="D32" s="209" t="s">
        <v>2061</v>
      </c>
      <c r="E32" s="209" t="s">
        <v>2062</v>
      </c>
      <c r="F32" s="209" t="s">
        <v>2063</v>
      </c>
      <c r="G32" s="209" t="s">
        <v>2064</v>
      </c>
      <c r="H32" s="212" t="s">
        <v>2065</v>
      </c>
      <c r="I32" s="212" t="s">
        <v>2066</v>
      </c>
      <c r="J32" s="212" t="s">
        <v>1793</v>
      </c>
      <c r="K32" s="209" t="s">
        <v>2066</v>
      </c>
      <c r="L32" s="213">
        <v>421907253794</v>
      </c>
      <c r="M32" s="209" t="s">
        <v>2067</v>
      </c>
      <c r="N32" s="209"/>
      <c r="O32" s="209"/>
      <c r="P32" s="209"/>
      <c r="Q32" s="207"/>
      <c r="R32" s="214" t="str">
        <f t="shared" si="1"/>
        <v>30841798</v>
      </c>
    </row>
    <row r="33" spans="1:18" x14ac:dyDescent="0.25">
      <c r="A33" s="208" t="s">
        <v>2068</v>
      </c>
      <c r="B33" s="209" t="s">
        <v>2069</v>
      </c>
      <c r="C33" s="210" t="s">
        <v>1786</v>
      </c>
      <c r="D33" s="209" t="s">
        <v>1973</v>
      </c>
      <c r="E33" s="209" t="s">
        <v>1818</v>
      </c>
      <c r="F33" s="209" t="s">
        <v>2053</v>
      </c>
      <c r="G33" s="209" t="s">
        <v>2070</v>
      </c>
      <c r="H33" s="209" t="s">
        <v>2071</v>
      </c>
      <c r="I33" s="209" t="s">
        <v>2072</v>
      </c>
      <c r="J33" s="209" t="s">
        <v>1804</v>
      </c>
      <c r="K33" s="209" t="s">
        <v>2073</v>
      </c>
      <c r="L33" s="213">
        <v>421905294239</v>
      </c>
      <c r="M33" s="209" t="s">
        <v>2074</v>
      </c>
      <c r="N33" s="209"/>
      <c r="O33" s="209"/>
      <c r="P33" s="209"/>
      <c r="Q33" s="207"/>
      <c r="R33" s="214" t="str">
        <f t="shared" si="1"/>
        <v>30844568</v>
      </c>
    </row>
    <row r="34" spans="1:18" x14ac:dyDescent="0.25">
      <c r="A34" s="208" t="s">
        <v>2075</v>
      </c>
      <c r="B34" s="209" t="s">
        <v>2076</v>
      </c>
      <c r="C34" s="210" t="s">
        <v>1786</v>
      </c>
      <c r="D34" s="209" t="s">
        <v>2052</v>
      </c>
      <c r="E34" s="209" t="s">
        <v>1818</v>
      </c>
      <c r="F34" s="209" t="s">
        <v>2053</v>
      </c>
      <c r="G34" s="209" t="s">
        <v>2077</v>
      </c>
      <c r="H34" s="209" t="s">
        <v>2078</v>
      </c>
      <c r="I34" s="209" t="s">
        <v>2079</v>
      </c>
      <c r="J34" s="209" t="s">
        <v>1804</v>
      </c>
      <c r="K34" s="209" t="s">
        <v>2080</v>
      </c>
      <c r="L34" s="213">
        <v>421905504810</v>
      </c>
      <c r="M34" s="209" t="s">
        <v>2081</v>
      </c>
      <c r="N34" s="209"/>
      <c r="O34" s="209"/>
      <c r="P34" s="209"/>
      <c r="Q34" s="207"/>
      <c r="R34" s="214" t="str">
        <f t="shared" si="1"/>
        <v>17315166</v>
      </c>
    </row>
    <row r="35" spans="1:18" x14ac:dyDescent="0.25">
      <c r="A35" s="208" t="s">
        <v>2082</v>
      </c>
      <c r="B35" s="209" t="s">
        <v>2083</v>
      </c>
      <c r="C35" s="210" t="s">
        <v>1786</v>
      </c>
      <c r="D35" s="210" t="s">
        <v>2084</v>
      </c>
      <c r="E35" s="210" t="s">
        <v>1818</v>
      </c>
      <c r="F35" s="210" t="s">
        <v>2085</v>
      </c>
      <c r="G35" s="209" t="s">
        <v>2086</v>
      </c>
      <c r="H35" s="209" t="s">
        <v>2087</v>
      </c>
      <c r="I35" s="210" t="s">
        <v>2088</v>
      </c>
      <c r="J35" s="210" t="s">
        <v>1804</v>
      </c>
      <c r="K35" s="210" t="s">
        <v>2089</v>
      </c>
      <c r="L35" s="213">
        <v>421949246786</v>
      </c>
      <c r="M35" s="210" t="s">
        <v>2090</v>
      </c>
      <c r="N35" s="209"/>
      <c r="O35" s="210"/>
      <c r="P35" s="210"/>
      <c r="Q35" s="207"/>
      <c r="R35" s="214" t="str">
        <f t="shared" si="1"/>
        <v>31744621</v>
      </c>
    </row>
    <row r="36" spans="1:18" x14ac:dyDescent="0.25">
      <c r="A36" s="208" t="s">
        <v>2091</v>
      </c>
      <c r="B36" s="209" t="s">
        <v>2092</v>
      </c>
      <c r="C36" s="210" t="s">
        <v>1786</v>
      </c>
      <c r="D36" s="209" t="s">
        <v>2093</v>
      </c>
      <c r="E36" s="209" t="s">
        <v>2094</v>
      </c>
      <c r="F36" s="209" t="s">
        <v>2095</v>
      </c>
      <c r="G36" s="209" t="s">
        <v>2096</v>
      </c>
      <c r="H36" s="209" t="s">
        <v>2097</v>
      </c>
      <c r="I36" s="209" t="s">
        <v>2098</v>
      </c>
      <c r="J36" s="209" t="s">
        <v>1804</v>
      </c>
      <c r="K36" s="209" t="s">
        <v>2098</v>
      </c>
      <c r="L36" s="213">
        <v>421905607646</v>
      </c>
      <c r="M36" s="209" t="s">
        <v>2099</v>
      </c>
      <c r="N36" s="209"/>
      <c r="O36" s="209"/>
      <c r="P36" s="209"/>
      <c r="Q36" s="207"/>
      <c r="R36" s="214" t="str">
        <f t="shared" si="1"/>
        <v>34056939</v>
      </c>
    </row>
    <row r="37" spans="1:18" x14ac:dyDescent="0.25">
      <c r="A37" s="208" t="s">
        <v>2100</v>
      </c>
      <c r="B37" s="209" t="s">
        <v>2101</v>
      </c>
      <c r="C37" s="210" t="s">
        <v>1786</v>
      </c>
      <c r="D37" s="209" t="s">
        <v>2102</v>
      </c>
      <c r="E37" s="209" t="s">
        <v>1818</v>
      </c>
      <c r="F37" s="209" t="s">
        <v>1896</v>
      </c>
      <c r="G37" s="209" t="s">
        <v>2103</v>
      </c>
      <c r="H37" s="209" t="s">
        <v>2104</v>
      </c>
      <c r="I37" s="209" t="s">
        <v>2105</v>
      </c>
      <c r="J37" s="209" t="s">
        <v>1804</v>
      </c>
      <c r="K37" s="209" t="s">
        <v>2105</v>
      </c>
      <c r="L37" s="213">
        <v>421903919943</v>
      </c>
      <c r="M37" s="223" t="s">
        <v>2106</v>
      </c>
      <c r="N37" s="209"/>
      <c r="O37" s="209"/>
      <c r="P37" s="209"/>
      <c r="Q37" s="207"/>
      <c r="R37" s="214" t="str">
        <f t="shared" si="1"/>
        <v>34003975</v>
      </c>
    </row>
    <row r="38" spans="1:18" x14ac:dyDescent="0.25">
      <c r="A38" s="208" t="s">
        <v>2107</v>
      </c>
      <c r="B38" s="209" t="s">
        <v>2108</v>
      </c>
      <c r="C38" s="210" t="s">
        <v>1786</v>
      </c>
      <c r="D38" s="210" t="s">
        <v>2109</v>
      </c>
      <c r="E38" s="210" t="s">
        <v>1818</v>
      </c>
      <c r="F38" s="210" t="s">
        <v>2110</v>
      </c>
      <c r="G38" s="209" t="s">
        <v>2111</v>
      </c>
      <c r="H38" s="209" t="s">
        <v>2112</v>
      </c>
      <c r="I38" s="210" t="s">
        <v>2113</v>
      </c>
      <c r="J38" s="210" t="s">
        <v>1804</v>
      </c>
      <c r="K38" s="216" t="s">
        <v>2113</v>
      </c>
      <c r="L38" s="213">
        <v>421903421644</v>
      </c>
      <c r="M38" s="210" t="s">
        <v>2114</v>
      </c>
      <c r="N38" s="209"/>
      <c r="O38" s="210"/>
      <c r="P38" s="209"/>
      <c r="Q38" s="207"/>
      <c r="R38" s="214" t="str">
        <f t="shared" si="1"/>
        <v>36064742</v>
      </c>
    </row>
    <row r="39" spans="1:18" x14ac:dyDescent="0.25">
      <c r="A39" s="208" t="s">
        <v>2115</v>
      </c>
      <c r="B39" s="209" t="s">
        <v>2116</v>
      </c>
      <c r="C39" s="210" t="s">
        <v>1786</v>
      </c>
      <c r="D39" s="209" t="s">
        <v>2117</v>
      </c>
      <c r="E39" s="209" t="s">
        <v>1818</v>
      </c>
      <c r="F39" s="209" t="s">
        <v>2118</v>
      </c>
      <c r="G39" s="209" t="s">
        <v>2119</v>
      </c>
      <c r="H39" s="215" t="s">
        <v>2120</v>
      </c>
      <c r="I39" s="209" t="s">
        <v>2121</v>
      </c>
      <c r="J39" s="209" t="s">
        <v>1804</v>
      </c>
      <c r="K39" s="212" t="s">
        <v>2122</v>
      </c>
      <c r="L39" s="213">
        <v>421903204367</v>
      </c>
      <c r="M39" s="209" t="s">
        <v>2123</v>
      </c>
      <c r="N39" s="224"/>
      <c r="O39" s="209"/>
      <c r="P39" s="210"/>
      <c r="Q39" s="207"/>
      <c r="R39" s="214" t="str">
        <f t="shared" si="1"/>
        <v>42361885</v>
      </c>
    </row>
    <row r="40" spans="1:18" x14ac:dyDescent="0.25">
      <c r="A40" s="208" t="s">
        <v>2124</v>
      </c>
      <c r="B40" s="209" t="s">
        <v>2125</v>
      </c>
      <c r="C40" s="210" t="s">
        <v>1786</v>
      </c>
      <c r="D40" s="210" t="s">
        <v>2126</v>
      </c>
      <c r="E40" s="210" t="s">
        <v>1818</v>
      </c>
      <c r="F40" s="210" t="s">
        <v>2127</v>
      </c>
      <c r="G40" s="209" t="s">
        <v>2128</v>
      </c>
      <c r="H40" s="209" t="s">
        <v>2129</v>
      </c>
      <c r="I40" s="210" t="s">
        <v>2130</v>
      </c>
      <c r="J40" s="210" t="s">
        <v>2131</v>
      </c>
      <c r="K40" s="210" t="s">
        <v>2132</v>
      </c>
      <c r="L40" s="213">
        <v>421903446366</v>
      </c>
      <c r="M40" s="210" t="s">
        <v>2133</v>
      </c>
      <c r="N40" s="210"/>
      <c r="O40" s="210"/>
      <c r="P40" s="210"/>
      <c r="Q40" s="207"/>
      <c r="R40" s="214" t="str">
        <f t="shared" si="1"/>
        <v>50284363</v>
      </c>
    </row>
    <row r="41" spans="1:18" x14ac:dyDescent="0.25">
      <c r="A41" s="208" t="s">
        <v>2134</v>
      </c>
      <c r="B41" s="209" t="s">
        <v>2135</v>
      </c>
      <c r="C41" s="210" t="s">
        <v>1786</v>
      </c>
      <c r="D41" s="209" t="s">
        <v>1973</v>
      </c>
      <c r="E41" s="209" t="s">
        <v>1818</v>
      </c>
      <c r="F41" s="209" t="s">
        <v>1974</v>
      </c>
      <c r="G41" s="209" t="s">
        <v>2136</v>
      </c>
      <c r="H41" s="209" t="s">
        <v>2137</v>
      </c>
      <c r="I41" s="209" t="s">
        <v>2138</v>
      </c>
      <c r="J41" s="209" t="s">
        <v>2139</v>
      </c>
      <c r="K41" s="209" t="s">
        <v>2138</v>
      </c>
      <c r="L41" s="213">
        <v>421915177492</v>
      </c>
      <c r="M41" s="209" t="s">
        <v>2140</v>
      </c>
      <c r="N41" s="209"/>
      <c r="O41" s="209"/>
      <c r="P41" s="209"/>
      <c r="Q41" s="207"/>
      <c r="R41" s="214" t="str">
        <f t="shared" si="1"/>
        <v>00688321</v>
      </c>
    </row>
    <row r="42" spans="1:18" x14ac:dyDescent="0.25">
      <c r="A42" s="208" t="s">
        <v>2141</v>
      </c>
      <c r="B42" s="209" t="s">
        <v>2142</v>
      </c>
      <c r="C42" s="210" t="s">
        <v>1786</v>
      </c>
      <c r="D42" s="210" t="s">
        <v>1973</v>
      </c>
      <c r="E42" s="210" t="s">
        <v>1818</v>
      </c>
      <c r="F42" s="210" t="s">
        <v>1974</v>
      </c>
      <c r="G42" s="209" t="s">
        <v>2143</v>
      </c>
      <c r="H42" s="209" t="s">
        <v>2144</v>
      </c>
      <c r="I42" s="210" t="s">
        <v>2145</v>
      </c>
      <c r="J42" s="210" t="s">
        <v>1804</v>
      </c>
      <c r="K42" s="210" t="s">
        <v>2145</v>
      </c>
      <c r="L42" s="213">
        <v>421908145184</v>
      </c>
      <c r="M42" s="210" t="s">
        <v>2146</v>
      </c>
      <c r="N42" s="225"/>
      <c r="O42" s="210"/>
      <c r="P42" s="209"/>
      <c r="Q42" s="207"/>
      <c r="R42" s="214" t="str">
        <f t="shared" si="1"/>
        <v>00603091</v>
      </c>
    </row>
    <row r="43" spans="1:18" x14ac:dyDescent="0.25">
      <c r="A43" s="208" t="s">
        <v>2147</v>
      </c>
      <c r="B43" s="209" t="s">
        <v>2148</v>
      </c>
      <c r="C43" s="210" t="s">
        <v>1786</v>
      </c>
      <c r="D43" s="209" t="s">
        <v>2149</v>
      </c>
      <c r="E43" s="210" t="s">
        <v>1810</v>
      </c>
      <c r="F43" s="209" t="s">
        <v>1811</v>
      </c>
      <c r="G43" s="209" t="s">
        <v>2150</v>
      </c>
      <c r="H43" s="209" t="s">
        <v>2151</v>
      </c>
      <c r="I43" s="209" t="s">
        <v>2152</v>
      </c>
      <c r="J43" s="209" t="s">
        <v>2029</v>
      </c>
      <c r="K43" s="209" t="s">
        <v>2152</v>
      </c>
      <c r="L43" s="213">
        <v>421905380634</v>
      </c>
      <c r="M43" s="209" t="s">
        <v>2153</v>
      </c>
      <c r="N43" s="209"/>
      <c r="O43" s="209"/>
      <c r="P43" s="209"/>
      <c r="Q43" s="207"/>
      <c r="R43" s="214" t="str">
        <f t="shared" si="1"/>
        <v>54041368</v>
      </c>
    </row>
    <row r="44" spans="1:18" x14ac:dyDescent="0.25">
      <c r="A44" s="208" t="s">
        <v>2154</v>
      </c>
      <c r="B44" s="209" t="s">
        <v>2155</v>
      </c>
      <c r="C44" s="210" t="s">
        <v>1786</v>
      </c>
      <c r="D44" s="209" t="s">
        <v>1973</v>
      </c>
      <c r="E44" s="209" t="s">
        <v>1818</v>
      </c>
      <c r="F44" s="209" t="s">
        <v>1974</v>
      </c>
      <c r="G44" s="209" t="s">
        <v>2156</v>
      </c>
      <c r="H44" s="209" t="s">
        <v>2157</v>
      </c>
      <c r="I44" s="209" t="s">
        <v>2158</v>
      </c>
      <c r="J44" s="209" t="s">
        <v>1793</v>
      </c>
      <c r="K44" s="209" t="s">
        <v>2159</v>
      </c>
      <c r="L44" s="213">
        <v>421907100191</v>
      </c>
      <c r="M44" s="209" t="s">
        <v>2160</v>
      </c>
      <c r="N44" s="209"/>
      <c r="O44" s="209"/>
      <c r="P44" s="209"/>
      <c r="Q44" s="207"/>
      <c r="R44" s="214" t="str">
        <f t="shared" si="1"/>
        <v>31787801</v>
      </c>
    </row>
    <row r="45" spans="1:18" x14ac:dyDescent="0.25">
      <c r="A45" s="208" t="s">
        <v>2161</v>
      </c>
      <c r="B45" s="209" t="s">
        <v>2162</v>
      </c>
      <c r="C45" s="210" t="s">
        <v>1786</v>
      </c>
      <c r="D45" s="209" t="s">
        <v>1973</v>
      </c>
      <c r="E45" s="209" t="s">
        <v>1818</v>
      </c>
      <c r="F45" s="209" t="s">
        <v>2053</v>
      </c>
      <c r="G45" s="209" t="s">
        <v>2163</v>
      </c>
      <c r="H45" s="209" t="s">
        <v>2164</v>
      </c>
      <c r="I45" s="209" t="s">
        <v>2165</v>
      </c>
      <c r="J45" s="209" t="s">
        <v>1804</v>
      </c>
      <c r="K45" s="209" t="s">
        <v>2166</v>
      </c>
      <c r="L45" s="213">
        <v>421905659739</v>
      </c>
      <c r="M45" s="209" t="s">
        <v>2167</v>
      </c>
      <c r="N45" s="209"/>
      <c r="O45" s="209"/>
      <c r="P45" s="209"/>
      <c r="Q45" s="207"/>
      <c r="R45" s="214" t="str">
        <f t="shared" si="1"/>
        <v>50434101</v>
      </c>
    </row>
    <row r="46" spans="1:18" ht="9" customHeight="1" x14ac:dyDescent="0.25">
      <c r="A46" s="208" t="s">
        <v>2168</v>
      </c>
      <c r="B46" s="209" t="s">
        <v>2169</v>
      </c>
      <c r="C46" s="210" t="s">
        <v>1786</v>
      </c>
      <c r="D46" s="209" t="s">
        <v>2170</v>
      </c>
      <c r="E46" s="209" t="s">
        <v>1818</v>
      </c>
      <c r="F46" s="209" t="s">
        <v>2171</v>
      </c>
      <c r="G46" s="209" t="s">
        <v>2172</v>
      </c>
      <c r="H46" s="209" t="s">
        <v>2173</v>
      </c>
      <c r="I46" s="209" t="s">
        <v>2174</v>
      </c>
      <c r="J46" s="209" t="s">
        <v>1804</v>
      </c>
      <c r="K46" s="209" t="s">
        <v>2174</v>
      </c>
      <c r="L46" s="213">
        <v>421905620961</v>
      </c>
      <c r="M46" s="209" t="s">
        <v>2175</v>
      </c>
      <c r="N46" s="209"/>
      <c r="O46" s="209"/>
      <c r="P46" s="209"/>
      <c r="Q46" s="207"/>
      <c r="R46" s="214" t="str">
        <f t="shared" si="1"/>
        <v>30853427</v>
      </c>
    </row>
    <row r="47" spans="1:18" x14ac:dyDescent="0.25">
      <c r="A47" s="208" t="s">
        <v>2176</v>
      </c>
      <c r="B47" s="209" t="s">
        <v>2177</v>
      </c>
      <c r="C47" s="210" t="s">
        <v>1786</v>
      </c>
      <c r="D47" s="210" t="s">
        <v>2178</v>
      </c>
      <c r="E47" s="210" t="s">
        <v>2179</v>
      </c>
      <c r="F47" s="210" t="s">
        <v>2180</v>
      </c>
      <c r="G47" s="209" t="s">
        <v>2181</v>
      </c>
      <c r="H47" s="209" t="s">
        <v>2182</v>
      </c>
      <c r="I47" s="210" t="s">
        <v>2183</v>
      </c>
      <c r="J47" s="210" t="s">
        <v>1793</v>
      </c>
      <c r="K47" s="210" t="s">
        <v>2183</v>
      </c>
      <c r="L47" s="213">
        <v>421944644533</v>
      </c>
      <c r="M47" s="210" t="s">
        <v>2184</v>
      </c>
      <c r="N47" s="209"/>
      <c r="O47" s="210"/>
      <c r="P47" s="209"/>
      <c r="Q47" s="207"/>
      <c r="R47" s="214" t="str">
        <f t="shared" si="1"/>
        <v>36075809</v>
      </c>
    </row>
    <row r="48" spans="1:18" x14ac:dyDescent="0.25">
      <c r="A48" s="208" t="s">
        <v>2185</v>
      </c>
      <c r="B48" s="209" t="s">
        <v>2186</v>
      </c>
      <c r="C48" s="210" t="s">
        <v>1786</v>
      </c>
      <c r="D48" s="209" t="s">
        <v>2187</v>
      </c>
      <c r="E48" s="209" t="s">
        <v>2188</v>
      </c>
      <c r="F48" s="209" t="s">
        <v>2189</v>
      </c>
      <c r="G48" s="209" t="s">
        <v>2190</v>
      </c>
      <c r="H48" s="209" t="s">
        <v>2191</v>
      </c>
      <c r="I48" s="209" t="s">
        <v>2192</v>
      </c>
      <c r="J48" s="209" t="s">
        <v>1804</v>
      </c>
      <c r="K48" s="209" t="s">
        <v>2193</v>
      </c>
      <c r="L48" s="213">
        <v>421905601243</v>
      </c>
      <c r="M48" s="209" t="s">
        <v>2194</v>
      </c>
      <c r="N48" s="209"/>
      <c r="O48" s="209"/>
      <c r="P48" s="209"/>
      <c r="Q48" s="207"/>
      <c r="R48" s="214" t="str">
        <f t="shared" si="1"/>
        <v>30813883</v>
      </c>
    </row>
    <row r="49" spans="1:18" x14ac:dyDescent="0.25">
      <c r="A49" s="208" t="s">
        <v>2195</v>
      </c>
      <c r="B49" s="209" t="s">
        <v>2196</v>
      </c>
      <c r="C49" s="210" t="s">
        <v>1786</v>
      </c>
      <c r="D49" s="209" t="s">
        <v>2197</v>
      </c>
      <c r="E49" s="209" t="s">
        <v>1818</v>
      </c>
      <c r="F49" s="209" t="s">
        <v>1800</v>
      </c>
      <c r="G49" s="209" t="s">
        <v>2198</v>
      </c>
      <c r="H49" s="209" t="s">
        <v>2199</v>
      </c>
      <c r="I49" s="209" t="s">
        <v>2200</v>
      </c>
      <c r="J49" s="209" t="s">
        <v>1804</v>
      </c>
      <c r="K49" s="209" t="s">
        <v>2200</v>
      </c>
      <c r="L49" s="213">
        <v>421903584555</v>
      </c>
      <c r="M49" s="209" t="s">
        <v>2201</v>
      </c>
      <c r="N49" s="209"/>
      <c r="O49" s="209"/>
      <c r="P49" s="209"/>
      <c r="Q49" s="207"/>
      <c r="R49" s="214" t="str">
        <f t="shared" si="1"/>
        <v>34057587</v>
      </c>
    </row>
    <row r="50" spans="1:18" x14ac:dyDescent="0.25">
      <c r="A50" s="208" t="s">
        <v>2202</v>
      </c>
      <c r="B50" s="209" t="s">
        <v>2203</v>
      </c>
      <c r="C50" s="210" t="s">
        <v>1786</v>
      </c>
      <c r="D50" s="210" t="s">
        <v>1973</v>
      </c>
      <c r="E50" s="210" t="s">
        <v>1838</v>
      </c>
      <c r="F50" s="210" t="s">
        <v>1974</v>
      </c>
      <c r="G50" s="209" t="s">
        <v>2204</v>
      </c>
      <c r="H50" s="209" t="s">
        <v>2205</v>
      </c>
      <c r="I50" s="210" t="s">
        <v>2206</v>
      </c>
      <c r="J50" s="209" t="s">
        <v>1804</v>
      </c>
      <c r="K50" s="210" t="s">
        <v>2206</v>
      </c>
      <c r="L50" s="213">
        <v>421917800004</v>
      </c>
      <c r="M50" s="210" t="s">
        <v>2207</v>
      </c>
      <c r="N50" s="210"/>
      <c r="O50" s="210"/>
      <c r="P50" s="210"/>
      <c r="Q50" s="207"/>
      <c r="R50" s="214" t="str">
        <f t="shared" si="1"/>
        <v>30806887</v>
      </c>
    </row>
    <row r="51" spans="1:18" x14ac:dyDescent="0.25">
      <c r="A51" s="208" t="s">
        <v>2208</v>
      </c>
      <c r="B51" s="209" t="s">
        <v>2209</v>
      </c>
      <c r="C51" s="210" t="s">
        <v>1786</v>
      </c>
      <c r="D51" s="209" t="s">
        <v>2210</v>
      </c>
      <c r="E51" s="209" t="s">
        <v>1818</v>
      </c>
      <c r="F51" s="209" t="s">
        <v>1839</v>
      </c>
      <c r="G51" s="209" t="s">
        <v>2211</v>
      </c>
      <c r="H51" s="209" t="s">
        <v>2212</v>
      </c>
      <c r="I51" s="209" t="s">
        <v>2213</v>
      </c>
      <c r="J51" s="209" t="s">
        <v>1804</v>
      </c>
      <c r="K51" s="209" t="s">
        <v>2213</v>
      </c>
      <c r="L51" s="213">
        <v>421905297832</v>
      </c>
      <c r="M51" s="209" t="s">
        <v>2214</v>
      </c>
      <c r="N51" s="209"/>
      <c r="O51" s="209"/>
      <c r="P51" s="209"/>
      <c r="Q51" s="207"/>
      <c r="R51" s="214" t="str">
        <f t="shared" si="1"/>
        <v>36068764</v>
      </c>
    </row>
    <row r="52" spans="1:18" x14ac:dyDescent="0.25">
      <c r="A52" s="208" t="s">
        <v>2215</v>
      </c>
      <c r="B52" s="209" t="s">
        <v>2216</v>
      </c>
      <c r="C52" s="210" t="s">
        <v>1786</v>
      </c>
      <c r="D52" s="209" t="s">
        <v>1973</v>
      </c>
      <c r="E52" s="209" t="s">
        <v>1838</v>
      </c>
      <c r="F52" s="209" t="s">
        <v>2053</v>
      </c>
      <c r="G52" s="209" t="s">
        <v>2217</v>
      </c>
      <c r="H52" s="209" t="s">
        <v>2218</v>
      </c>
      <c r="I52" s="209" t="s">
        <v>2219</v>
      </c>
      <c r="J52" s="209" t="s">
        <v>2220</v>
      </c>
      <c r="K52" s="209" t="s">
        <v>2221</v>
      </c>
      <c r="L52" s="213">
        <v>421905790607</v>
      </c>
      <c r="M52" s="209" t="s">
        <v>2222</v>
      </c>
      <c r="N52" s="209"/>
      <c r="O52" s="209"/>
      <c r="P52" s="209"/>
      <c r="Q52" s="207"/>
      <c r="R52" s="214" t="str">
        <f t="shared" si="1"/>
        <v>31813283</v>
      </c>
    </row>
    <row r="53" spans="1:18" x14ac:dyDescent="0.25">
      <c r="A53" s="208" t="s">
        <v>2223</v>
      </c>
      <c r="B53" s="209" t="s">
        <v>2224</v>
      </c>
      <c r="C53" s="210" t="s">
        <v>1786</v>
      </c>
      <c r="D53" s="209" t="s">
        <v>2225</v>
      </c>
      <c r="E53" s="209" t="s">
        <v>1818</v>
      </c>
      <c r="F53" s="209" t="s">
        <v>2226</v>
      </c>
      <c r="G53" s="209" t="s">
        <v>2227</v>
      </c>
      <c r="H53" s="209" t="s">
        <v>2228</v>
      </c>
      <c r="I53" s="209" t="s">
        <v>2229</v>
      </c>
      <c r="J53" s="209" t="s">
        <v>1804</v>
      </c>
      <c r="K53" s="209" t="s">
        <v>2230</v>
      </c>
      <c r="L53" s="213">
        <v>421911977728</v>
      </c>
      <c r="M53" s="209" t="s">
        <v>2231</v>
      </c>
      <c r="N53" s="209"/>
      <c r="O53" s="209"/>
      <c r="P53" s="209"/>
      <c r="Q53" s="207"/>
      <c r="R53" s="214" t="str">
        <f t="shared" si="1"/>
        <v>30851459</v>
      </c>
    </row>
    <row r="54" spans="1:18" x14ac:dyDescent="0.25">
      <c r="A54" s="208" t="s">
        <v>2232</v>
      </c>
      <c r="B54" s="209" t="s">
        <v>2233</v>
      </c>
      <c r="C54" s="210" t="s">
        <v>1786</v>
      </c>
      <c r="D54" s="209" t="s">
        <v>2234</v>
      </c>
      <c r="E54" s="209" t="s">
        <v>2235</v>
      </c>
      <c r="F54" s="209" t="s">
        <v>2236</v>
      </c>
      <c r="G54" s="211" t="s">
        <v>2237</v>
      </c>
      <c r="H54" s="209" t="s">
        <v>2238</v>
      </c>
      <c r="I54" s="209" t="s">
        <v>2239</v>
      </c>
      <c r="J54" s="209" t="s">
        <v>1925</v>
      </c>
      <c r="K54" s="209" t="s">
        <v>2239</v>
      </c>
      <c r="L54" s="213">
        <v>421915156717</v>
      </c>
      <c r="M54" s="209" t="s">
        <v>2240</v>
      </c>
      <c r="N54" s="210"/>
      <c r="O54" s="210"/>
      <c r="P54" s="210"/>
      <c r="Q54" s="207"/>
      <c r="R54" s="214" t="str">
        <f t="shared" si="1"/>
        <v>37998919</v>
      </c>
    </row>
    <row r="55" spans="1:18" x14ac:dyDescent="0.25">
      <c r="A55" s="208" t="s">
        <v>2241</v>
      </c>
      <c r="B55" s="209" t="s">
        <v>2242</v>
      </c>
      <c r="C55" s="210" t="s">
        <v>1786</v>
      </c>
      <c r="D55" s="210" t="s">
        <v>1973</v>
      </c>
      <c r="E55" s="210" t="s">
        <v>1818</v>
      </c>
      <c r="F55" s="210" t="s">
        <v>2053</v>
      </c>
      <c r="G55" s="209" t="s">
        <v>2243</v>
      </c>
      <c r="H55" s="209" t="s">
        <v>2244</v>
      </c>
      <c r="I55" s="210" t="s">
        <v>2245</v>
      </c>
      <c r="J55" s="210" t="s">
        <v>1804</v>
      </c>
      <c r="K55" s="210" t="s">
        <v>2073</v>
      </c>
      <c r="L55" s="213">
        <v>421905294239</v>
      </c>
      <c r="M55" s="210" t="s">
        <v>2246</v>
      </c>
      <c r="N55" s="209"/>
      <c r="O55" s="210"/>
      <c r="P55" s="209"/>
      <c r="Q55" s="207"/>
      <c r="R55" s="214" t="str">
        <f t="shared" si="1"/>
        <v>17316723</v>
      </c>
    </row>
    <row r="56" spans="1:18" x14ac:dyDescent="0.25">
      <c r="A56" s="208" t="s">
        <v>2247</v>
      </c>
      <c r="B56" s="209" t="s">
        <v>2248</v>
      </c>
      <c r="C56" s="210" t="s">
        <v>1786</v>
      </c>
      <c r="D56" s="209" t="s">
        <v>1973</v>
      </c>
      <c r="E56" s="209" t="s">
        <v>1818</v>
      </c>
      <c r="F56" s="209" t="s">
        <v>1974</v>
      </c>
      <c r="G56" s="209" t="s">
        <v>2249</v>
      </c>
      <c r="H56" s="209" t="s">
        <v>2250</v>
      </c>
      <c r="I56" s="209" t="s">
        <v>2251</v>
      </c>
      <c r="J56" s="209" t="s">
        <v>2252</v>
      </c>
      <c r="K56" s="209" t="s">
        <v>2251</v>
      </c>
      <c r="L56" s="213">
        <v>421908447934</v>
      </c>
      <c r="M56" s="209" t="s">
        <v>2253</v>
      </c>
      <c r="N56" s="209"/>
      <c r="O56" s="210"/>
      <c r="P56" s="209"/>
      <c r="Q56" s="207"/>
      <c r="R56" s="214" t="str">
        <f t="shared" si="1"/>
        <v>30807018</v>
      </c>
    </row>
    <row r="57" spans="1:18" x14ac:dyDescent="0.25">
      <c r="A57" s="208" t="s">
        <v>2254</v>
      </c>
      <c r="B57" s="209" t="s">
        <v>2255</v>
      </c>
      <c r="C57" s="210" t="s">
        <v>1786</v>
      </c>
      <c r="D57" s="209" t="s">
        <v>1973</v>
      </c>
      <c r="E57" s="209" t="s">
        <v>1818</v>
      </c>
      <c r="F57" s="209" t="s">
        <v>1974</v>
      </c>
      <c r="G57" s="215" t="s">
        <v>2256</v>
      </c>
      <c r="H57" s="215" t="s">
        <v>2257</v>
      </c>
      <c r="I57" s="209" t="s">
        <v>2258</v>
      </c>
      <c r="J57" s="209" t="s">
        <v>1804</v>
      </c>
      <c r="K57" s="209" t="s">
        <v>2259</v>
      </c>
      <c r="L57" s="213">
        <v>421918234840</v>
      </c>
      <c r="M57" s="209" t="s">
        <v>2260</v>
      </c>
      <c r="N57" s="209"/>
      <c r="O57" s="210"/>
      <c r="P57" s="209"/>
      <c r="Q57" s="207"/>
      <c r="R57" s="214" t="str">
        <f t="shared" si="1"/>
        <v>31745466</v>
      </c>
    </row>
    <row r="58" spans="1:18" x14ac:dyDescent="0.25">
      <c r="A58" s="208" t="s">
        <v>2261</v>
      </c>
      <c r="B58" s="209" t="s">
        <v>2262</v>
      </c>
      <c r="C58" s="210" t="s">
        <v>1786</v>
      </c>
      <c r="D58" s="210" t="s">
        <v>2263</v>
      </c>
      <c r="E58" s="210" t="s">
        <v>1818</v>
      </c>
      <c r="F58" s="210" t="s">
        <v>2053</v>
      </c>
      <c r="G58" s="215" t="s">
        <v>2264</v>
      </c>
      <c r="H58" s="209" t="s">
        <v>2265</v>
      </c>
      <c r="I58" s="210" t="s">
        <v>2266</v>
      </c>
      <c r="J58" s="210" t="s">
        <v>1804</v>
      </c>
      <c r="K58" s="210" t="s">
        <v>2267</v>
      </c>
      <c r="L58" s="213">
        <v>421911427222</v>
      </c>
      <c r="M58" s="210" t="s">
        <v>2268</v>
      </c>
      <c r="N58" s="210"/>
      <c r="O58" s="210"/>
      <c r="P58" s="209"/>
      <c r="Q58" s="207"/>
      <c r="R58" s="214" t="str">
        <f t="shared" si="1"/>
        <v>00688819</v>
      </c>
    </row>
    <row r="59" spans="1:18" x14ac:dyDescent="0.25">
      <c r="A59" s="208" t="s">
        <v>2269</v>
      </c>
      <c r="B59" s="209" t="s">
        <v>2270</v>
      </c>
      <c r="C59" s="210" t="s">
        <v>1786</v>
      </c>
      <c r="D59" s="209" t="s">
        <v>1973</v>
      </c>
      <c r="E59" s="209" t="s">
        <v>1818</v>
      </c>
      <c r="F59" s="209" t="s">
        <v>2053</v>
      </c>
      <c r="G59" s="215" t="s">
        <v>2271</v>
      </c>
      <c r="H59" s="215" t="s">
        <v>2272</v>
      </c>
      <c r="I59" s="209" t="s">
        <v>2273</v>
      </c>
      <c r="J59" s="209" t="s">
        <v>2274</v>
      </c>
      <c r="K59" s="209" t="s">
        <v>2275</v>
      </c>
      <c r="L59" s="213">
        <v>421905278836</v>
      </c>
      <c r="M59" s="209" t="s">
        <v>2276</v>
      </c>
      <c r="N59" s="209"/>
      <c r="O59" s="209"/>
      <c r="P59" s="209"/>
      <c r="Q59" s="207"/>
      <c r="R59" s="214" t="str">
        <f t="shared" si="1"/>
        <v>36063835</v>
      </c>
    </row>
    <row r="60" spans="1:18" x14ac:dyDescent="0.25">
      <c r="A60" s="208" t="s">
        <v>2277</v>
      </c>
      <c r="B60" s="209" t="s">
        <v>2278</v>
      </c>
      <c r="C60" s="210" t="s">
        <v>1786</v>
      </c>
      <c r="D60" s="209" t="s">
        <v>1973</v>
      </c>
      <c r="E60" s="209" t="s">
        <v>1818</v>
      </c>
      <c r="F60" s="209" t="s">
        <v>1974</v>
      </c>
      <c r="G60" s="209" t="s">
        <v>2279</v>
      </c>
      <c r="H60" s="209" t="s">
        <v>2280</v>
      </c>
      <c r="I60" s="209" t="s">
        <v>2281</v>
      </c>
      <c r="J60" s="209" t="s">
        <v>1793</v>
      </c>
      <c r="K60" s="212" t="s">
        <v>2281</v>
      </c>
      <c r="L60" s="213">
        <v>421907194669</v>
      </c>
      <c r="M60" s="209" t="s">
        <v>2282</v>
      </c>
      <c r="N60" s="209"/>
      <c r="O60" s="209"/>
      <c r="P60" s="209"/>
      <c r="Q60" s="207"/>
      <c r="R60" s="214" t="str">
        <f t="shared" si="1"/>
        <v>31753825</v>
      </c>
    </row>
    <row r="61" spans="1:18" x14ac:dyDescent="0.25">
      <c r="A61" s="226" t="s">
        <v>2283</v>
      </c>
      <c r="B61" s="227" t="s">
        <v>2284</v>
      </c>
      <c r="C61" s="210" t="s">
        <v>1786</v>
      </c>
      <c r="D61" s="227" t="s">
        <v>2285</v>
      </c>
      <c r="E61" s="227" t="s">
        <v>2286</v>
      </c>
      <c r="F61" s="227" t="s">
        <v>1850</v>
      </c>
      <c r="G61" s="227" t="s">
        <v>2287</v>
      </c>
      <c r="H61" s="227" t="s">
        <v>2288</v>
      </c>
      <c r="I61" s="227" t="s">
        <v>2289</v>
      </c>
      <c r="J61" s="209" t="s">
        <v>1804</v>
      </c>
      <c r="K61" s="227" t="s">
        <v>2289</v>
      </c>
      <c r="L61" s="228">
        <v>421903712927</v>
      </c>
      <c r="M61" s="227" t="s">
        <v>2290</v>
      </c>
      <c r="N61" s="227"/>
      <c r="O61" s="227"/>
      <c r="P61" s="227"/>
      <c r="Q61" s="207"/>
      <c r="R61" s="214" t="str">
        <f t="shared" si="1"/>
        <v>36128147</v>
      </c>
    </row>
    <row r="62" spans="1:18" x14ac:dyDescent="0.25">
      <c r="A62" s="208" t="s">
        <v>2291</v>
      </c>
      <c r="B62" s="209" t="s">
        <v>2292</v>
      </c>
      <c r="C62" s="210" t="s">
        <v>1786</v>
      </c>
      <c r="D62" s="209" t="s">
        <v>2293</v>
      </c>
      <c r="E62" s="209" t="s">
        <v>1818</v>
      </c>
      <c r="F62" s="209" t="s">
        <v>2127</v>
      </c>
      <c r="G62" s="209" t="s">
        <v>2294</v>
      </c>
      <c r="H62" s="209" t="s">
        <v>2295</v>
      </c>
      <c r="I62" s="209" t="s">
        <v>2296</v>
      </c>
      <c r="J62" s="209" t="s">
        <v>1804</v>
      </c>
      <c r="K62" s="209" t="s">
        <v>2296</v>
      </c>
      <c r="L62" s="213">
        <v>421908672270</v>
      </c>
      <c r="M62" s="209" t="s">
        <v>2297</v>
      </c>
      <c r="N62" s="229"/>
      <c r="O62" s="209"/>
      <c r="P62" s="209"/>
      <c r="Q62" s="207"/>
      <c r="R62" s="214" t="str">
        <f t="shared" si="1"/>
        <v>31770908</v>
      </c>
    </row>
    <row r="63" spans="1:18" x14ac:dyDescent="0.25">
      <c r="A63" s="208" t="s">
        <v>2298</v>
      </c>
      <c r="B63" s="209" t="s">
        <v>2299</v>
      </c>
      <c r="C63" s="210" t="s">
        <v>1786</v>
      </c>
      <c r="D63" s="209" t="s">
        <v>2300</v>
      </c>
      <c r="E63" s="209" t="s">
        <v>1818</v>
      </c>
      <c r="F63" s="209" t="s">
        <v>2301</v>
      </c>
      <c r="G63" s="215" t="s">
        <v>2302</v>
      </c>
      <c r="H63" s="209" t="s">
        <v>2303</v>
      </c>
      <c r="I63" s="209" t="s">
        <v>2304</v>
      </c>
      <c r="J63" s="209" t="s">
        <v>1793</v>
      </c>
      <c r="K63" s="209" t="s">
        <v>2305</v>
      </c>
      <c r="L63" s="213">
        <v>421918824449</v>
      </c>
      <c r="M63" s="209" t="s">
        <v>2306</v>
      </c>
      <c r="N63" s="209"/>
      <c r="O63" s="209"/>
      <c r="P63" s="209"/>
      <c r="Q63" s="207"/>
      <c r="R63" s="214" t="str">
        <f t="shared" si="1"/>
        <v>37841866</v>
      </c>
    </row>
    <row r="64" spans="1:18" x14ac:dyDescent="0.25">
      <c r="A64" s="208" t="s">
        <v>2307</v>
      </c>
      <c r="B64" s="209" t="s">
        <v>2308</v>
      </c>
      <c r="C64" s="210" t="s">
        <v>1786</v>
      </c>
      <c r="D64" s="209" t="s">
        <v>2309</v>
      </c>
      <c r="E64" s="209" t="s">
        <v>2310</v>
      </c>
      <c r="F64" s="209" t="s">
        <v>2311</v>
      </c>
      <c r="G64" s="209" t="s">
        <v>2312</v>
      </c>
      <c r="H64" s="209" t="s">
        <v>2313</v>
      </c>
      <c r="I64" s="209" t="s">
        <v>2314</v>
      </c>
      <c r="J64" s="209" t="s">
        <v>1793</v>
      </c>
      <c r="K64" s="209" t="s">
        <v>2314</v>
      </c>
      <c r="L64" s="213">
        <v>421903996977</v>
      </c>
      <c r="M64" s="209" t="s">
        <v>2315</v>
      </c>
      <c r="N64" s="209"/>
      <c r="O64" s="209"/>
      <c r="P64" s="209"/>
      <c r="Q64" s="207"/>
      <c r="R64" s="214" t="str">
        <f t="shared" si="1"/>
        <v>34009388</v>
      </c>
    </row>
    <row r="65" spans="1:18" x14ac:dyDescent="0.25">
      <c r="A65" s="208" t="s">
        <v>2316</v>
      </c>
      <c r="B65" s="209" t="s">
        <v>2317</v>
      </c>
      <c r="C65" s="210" t="s">
        <v>1786</v>
      </c>
      <c r="D65" s="209" t="s">
        <v>2318</v>
      </c>
      <c r="E65" s="209" t="s">
        <v>1818</v>
      </c>
      <c r="F65" s="209" t="s">
        <v>1930</v>
      </c>
      <c r="G65" s="209" t="s">
        <v>2319</v>
      </c>
      <c r="H65" s="209" t="s">
        <v>2320</v>
      </c>
      <c r="I65" s="209" t="s">
        <v>2321</v>
      </c>
      <c r="J65" s="209" t="s">
        <v>1804</v>
      </c>
      <c r="K65" s="209" t="s">
        <v>2322</v>
      </c>
      <c r="L65" s="213">
        <v>421907984638</v>
      </c>
      <c r="M65" s="209" t="s">
        <v>2323</v>
      </c>
      <c r="N65" s="209"/>
      <c r="O65" s="209"/>
      <c r="P65" s="209"/>
      <c r="Q65" s="207"/>
      <c r="R65" s="214" t="str">
        <f t="shared" si="1"/>
        <v>00687308</v>
      </c>
    </row>
    <row r="66" spans="1:18" x14ac:dyDescent="0.25">
      <c r="A66" s="226" t="s">
        <v>2324</v>
      </c>
      <c r="B66" s="227" t="s">
        <v>2325</v>
      </c>
      <c r="C66" s="210" t="s">
        <v>1786</v>
      </c>
      <c r="D66" s="227" t="s">
        <v>1973</v>
      </c>
      <c r="E66" s="227" t="s">
        <v>1818</v>
      </c>
      <c r="F66" s="227" t="s">
        <v>1974</v>
      </c>
      <c r="G66" s="227" t="s">
        <v>2326</v>
      </c>
      <c r="H66" s="227" t="s">
        <v>2327</v>
      </c>
      <c r="I66" s="227" t="s">
        <v>2328</v>
      </c>
      <c r="J66" s="227" t="s">
        <v>1793</v>
      </c>
      <c r="K66" s="227" t="s">
        <v>2328</v>
      </c>
      <c r="L66" s="228">
        <v>421911597705</v>
      </c>
      <c r="M66" s="227" t="s">
        <v>2329</v>
      </c>
      <c r="N66" s="227"/>
      <c r="O66" s="227"/>
      <c r="P66" s="227"/>
      <c r="Q66" s="207"/>
      <c r="R66" s="214" t="str">
        <f t="shared" si="1"/>
        <v>00586455</v>
      </c>
    </row>
    <row r="67" spans="1:18" x14ac:dyDescent="0.25">
      <c r="A67" s="208" t="s">
        <v>2330</v>
      </c>
      <c r="B67" s="209" t="s">
        <v>2331</v>
      </c>
      <c r="C67" s="210" t="s">
        <v>1786</v>
      </c>
      <c r="D67" s="209" t="s">
        <v>2332</v>
      </c>
      <c r="E67" s="209" t="s">
        <v>2310</v>
      </c>
      <c r="F67" s="209" t="s">
        <v>2311</v>
      </c>
      <c r="G67" s="209" t="s">
        <v>2333</v>
      </c>
      <c r="H67" s="215" t="s">
        <v>2334</v>
      </c>
      <c r="I67" s="209" t="s">
        <v>2335</v>
      </c>
      <c r="J67" s="209" t="s">
        <v>1804</v>
      </c>
      <c r="K67" s="209" t="s">
        <v>2336</v>
      </c>
      <c r="L67" s="213">
        <v>421905762340</v>
      </c>
      <c r="M67" s="209" t="s">
        <v>2337</v>
      </c>
      <c r="N67" s="209"/>
      <c r="O67" s="209"/>
      <c r="P67" s="209"/>
      <c r="Q67" s="207"/>
      <c r="R67" s="214" t="str">
        <f t="shared" si="1"/>
        <v>31771688</v>
      </c>
    </row>
    <row r="68" spans="1:18" x14ac:dyDescent="0.25">
      <c r="A68" s="208" t="s">
        <v>2338</v>
      </c>
      <c r="B68" s="209" t="s">
        <v>2339</v>
      </c>
      <c r="C68" s="210" t="s">
        <v>1786</v>
      </c>
      <c r="D68" s="209" t="s">
        <v>2340</v>
      </c>
      <c r="E68" s="209" t="s">
        <v>1818</v>
      </c>
      <c r="F68" s="209" t="s">
        <v>1896</v>
      </c>
      <c r="G68" s="209" t="s">
        <v>2341</v>
      </c>
      <c r="H68" s="209" t="s">
        <v>2342</v>
      </c>
      <c r="I68" s="209" t="s">
        <v>2343</v>
      </c>
      <c r="J68" s="209" t="s">
        <v>1793</v>
      </c>
      <c r="K68" s="209" t="s">
        <v>2344</v>
      </c>
      <c r="L68" s="213">
        <v>421905504040</v>
      </c>
      <c r="M68" s="209" t="s">
        <v>2345</v>
      </c>
      <c r="N68" s="209"/>
      <c r="O68" s="209"/>
      <c r="P68" s="224"/>
      <c r="Q68" s="207"/>
      <c r="R68" s="214" t="str">
        <f t="shared" si="1"/>
        <v>31805540</v>
      </c>
    </row>
    <row r="69" spans="1:18" x14ac:dyDescent="0.25">
      <c r="A69" s="208" t="s">
        <v>2346</v>
      </c>
      <c r="B69" s="209" t="s">
        <v>2347</v>
      </c>
      <c r="C69" s="210" t="s">
        <v>1786</v>
      </c>
      <c r="D69" s="209" t="s">
        <v>1973</v>
      </c>
      <c r="E69" s="209" t="s">
        <v>1818</v>
      </c>
      <c r="F69" s="209" t="s">
        <v>1974</v>
      </c>
      <c r="G69" s="209" t="s">
        <v>2348</v>
      </c>
      <c r="H69" s="209" t="s">
        <v>2349</v>
      </c>
      <c r="I69" s="209" t="s">
        <v>2350</v>
      </c>
      <c r="J69" s="209" t="s">
        <v>1793</v>
      </c>
      <c r="K69" s="209" t="s">
        <v>2350</v>
      </c>
      <c r="L69" s="213">
        <v>421903202270</v>
      </c>
      <c r="M69" s="209" t="s">
        <v>2351</v>
      </c>
      <c r="N69" s="209"/>
      <c r="O69" s="209"/>
      <c r="P69" s="209"/>
      <c r="Q69" s="207"/>
      <c r="R69" s="214" t="str">
        <f t="shared" si="1"/>
        <v>30793009</v>
      </c>
    </row>
    <row r="70" spans="1:18" x14ac:dyDescent="0.25">
      <c r="A70" s="208" t="s">
        <v>2352</v>
      </c>
      <c r="B70" s="209" t="s">
        <v>2353</v>
      </c>
      <c r="C70" s="210" t="s">
        <v>1786</v>
      </c>
      <c r="D70" s="209" t="s">
        <v>2354</v>
      </c>
      <c r="E70" s="209" t="s">
        <v>1828</v>
      </c>
      <c r="F70" s="209" t="s">
        <v>2355</v>
      </c>
      <c r="G70" s="209" t="s">
        <v>2356</v>
      </c>
      <c r="H70" s="209" t="s">
        <v>2357</v>
      </c>
      <c r="I70" s="209" t="s">
        <v>2358</v>
      </c>
      <c r="J70" s="209" t="s">
        <v>1804</v>
      </c>
      <c r="K70" s="209" t="s">
        <v>2359</v>
      </c>
      <c r="L70" s="213">
        <v>421911928826</v>
      </c>
      <c r="M70" s="209" t="s">
        <v>2360</v>
      </c>
      <c r="N70" s="209"/>
      <c r="O70" s="209"/>
      <c r="P70" s="209"/>
      <c r="Q70" s="207"/>
      <c r="R70" s="214" t="str">
        <f t="shared" si="1"/>
        <v>00677604</v>
      </c>
    </row>
    <row r="71" spans="1:18" x14ac:dyDescent="0.25">
      <c r="A71" s="208" t="s">
        <v>2361</v>
      </c>
      <c r="B71" s="209" t="s">
        <v>2362</v>
      </c>
      <c r="C71" s="210" t="s">
        <v>1786</v>
      </c>
      <c r="D71" s="209" t="s">
        <v>1973</v>
      </c>
      <c r="E71" s="209" t="s">
        <v>1838</v>
      </c>
      <c r="F71" s="209" t="s">
        <v>2053</v>
      </c>
      <c r="G71" s="209" t="s">
        <v>2363</v>
      </c>
      <c r="H71" s="209" t="s">
        <v>2364</v>
      </c>
      <c r="I71" s="209" t="s">
        <v>2365</v>
      </c>
      <c r="J71" s="209" t="s">
        <v>1804</v>
      </c>
      <c r="K71" s="209" t="s">
        <v>2366</v>
      </c>
      <c r="L71" s="213" t="s">
        <v>2367</v>
      </c>
      <c r="M71" s="209" t="s">
        <v>2368</v>
      </c>
      <c r="N71" s="209"/>
      <c r="O71" s="209"/>
      <c r="P71" s="209"/>
      <c r="Q71" s="207"/>
      <c r="R71" s="214" t="str">
        <f t="shared" si="1"/>
        <v>30811082</v>
      </c>
    </row>
    <row r="72" spans="1:18" x14ac:dyDescent="0.25">
      <c r="A72" s="208" t="s">
        <v>2369</v>
      </c>
      <c r="B72" s="209" t="s">
        <v>2370</v>
      </c>
      <c r="C72" s="210" t="s">
        <v>1786</v>
      </c>
      <c r="D72" s="209" t="s">
        <v>2371</v>
      </c>
      <c r="E72" s="209" t="s">
        <v>1799</v>
      </c>
      <c r="F72" s="209" t="s">
        <v>1800</v>
      </c>
      <c r="G72" s="209" t="s">
        <v>2372</v>
      </c>
      <c r="H72" s="211" t="s">
        <v>2373</v>
      </c>
      <c r="I72" s="209" t="s">
        <v>2374</v>
      </c>
      <c r="J72" s="209" t="s">
        <v>1793</v>
      </c>
      <c r="K72" s="209" t="s">
        <v>2375</v>
      </c>
      <c r="L72" s="213" t="s">
        <v>2376</v>
      </c>
      <c r="M72" s="209" t="s">
        <v>2377</v>
      </c>
      <c r="N72" s="209"/>
      <c r="O72" s="209"/>
      <c r="P72" s="209"/>
      <c r="Q72" s="207"/>
      <c r="R72" s="214" t="str">
        <f t="shared" si="1"/>
        <v>31745661</v>
      </c>
    </row>
    <row r="73" spans="1:18" x14ac:dyDescent="0.25">
      <c r="A73" s="208" t="s">
        <v>2378</v>
      </c>
      <c r="B73" s="209" t="s">
        <v>2379</v>
      </c>
      <c r="C73" s="210" t="s">
        <v>1786</v>
      </c>
      <c r="D73" s="209" t="s">
        <v>2380</v>
      </c>
      <c r="E73" s="209" t="s">
        <v>2381</v>
      </c>
      <c r="F73" s="209" t="s">
        <v>2382</v>
      </c>
      <c r="G73" s="211" t="s">
        <v>2383</v>
      </c>
      <c r="H73" s="209" t="s">
        <v>2384</v>
      </c>
      <c r="I73" s="209" t="s">
        <v>2385</v>
      </c>
      <c r="J73" s="209" t="s">
        <v>1793</v>
      </c>
      <c r="K73" s="209" t="s">
        <v>2386</v>
      </c>
      <c r="L73" s="213">
        <v>421903601379</v>
      </c>
      <c r="M73" s="209" t="s">
        <v>2387</v>
      </c>
      <c r="N73" s="209"/>
      <c r="O73" s="209"/>
      <c r="P73" s="209"/>
      <c r="Q73" s="207"/>
      <c r="R73" s="214" t="str">
        <f t="shared" si="1"/>
        <v>30688060</v>
      </c>
    </row>
    <row r="74" spans="1:18" x14ac:dyDescent="0.25">
      <c r="A74" s="208" t="s">
        <v>2388</v>
      </c>
      <c r="B74" s="209" t="s">
        <v>2389</v>
      </c>
      <c r="C74" s="210" t="s">
        <v>1786</v>
      </c>
      <c r="D74" s="209" t="s">
        <v>2390</v>
      </c>
      <c r="E74" s="209" t="s">
        <v>1818</v>
      </c>
      <c r="F74" s="209" t="s">
        <v>2391</v>
      </c>
      <c r="G74" s="209" t="s">
        <v>2392</v>
      </c>
      <c r="H74" s="209" t="s">
        <v>2393</v>
      </c>
      <c r="I74" s="209" t="s">
        <v>2394</v>
      </c>
      <c r="J74" s="209" t="s">
        <v>1793</v>
      </c>
      <c r="K74" s="209" t="s">
        <v>2395</v>
      </c>
      <c r="L74" s="213">
        <v>421903370792</v>
      </c>
      <c r="M74" s="209" t="s">
        <v>2396</v>
      </c>
      <c r="N74" s="209"/>
      <c r="O74" s="209"/>
      <c r="P74" s="209"/>
      <c r="Q74" s="207"/>
      <c r="R74" s="214" t="str">
        <f t="shared" ref="R74:R99" si="2">A74</f>
        <v>30806836</v>
      </c>
    </row>
    <row r="75" spans="1:18" x14ac:dyDescent="0.25">
      <c r="A75" s="208" t="s">
        <v>2397</v>
      </c>
      <c r="B75" s="209" t="s">
        <v>2398</v>
      </c>
      <c r="C75" s="210" t="s">
        <v>1786</v>
      </c>
      <c r="D75" s="209" t="s">
        <v>2399</v>
      </c>
      <c r="E75" s="209" t="s">
        <v>1818</v>
      </c>
      <c r="F75" s="209" t="s">
        <v>2400</v>
      </c>
      <c r="G75" s="209" t="s">
        <v>2401</v>
      </c>
      <c r="H75" s="215" t="s">
        <v>2402</v>
      </c>
      <c r="I75" s="209" t="s">
        <v>2403</v>
      </c>
      <c r="J75" s="209" t="s">
        <v>1804</v>
      </c>
      <c r="K75" s="209" t="s">
        <v>2404</v>
      </c>
      <c r="L75" s="213">
        <v>421905795511</v>
      </c>
      <c r="M75" s="209" t="s">
        <v>2405</v>
      </c>
      <c r="N75" s="209"/>
      <c r="O75" s="209"/>
      <c r="P75" s="209"/>
      <c r="Q75" s="207"/>
      <c r="R75" s="214" t="str">
        <f t="shared" si="2"/>
        <v>00603341</v>
      </c>
    </row>
    <row r="76" spans="1:18" x14ac:dyDescent="0.25">
      <c r="A76" s="208" t="s">
        <v>2406</v>
      </c>
      <c r="B76" s="209" t="s">
        <v>2407</v>
      </c>
      <c r="C76" s="210" t="s">
        <v>1786</v>
      </c>
      <c r="D76" s="209" t="s">
        <v>2408</v>
      </c>
      <c r="E76" s="209" t="s">
        <v>2409</v>
      </c>
      <c r="F76" s="209" t="s">
        <v>2410</v>
      </c>
      <c r="G76" s="209" t="s">
        <v>2411</v>
      </c>
      <c r="H76" s="209" t="s">
        <v>2412</v>
      </c>
      <c r="I76" s="209" t="s">
        <v>2413</v>
      </c>
      <c r="J76" s="209" t="s">
        <v>1804</v>
      </c>
      <c r="K76" s="209" t="s">
        <v>2414</v>
      </c>
      <c r="L76" s="213">
        <v>421903363993</v>
      </c>
      <c r="M76" s="209" t="s">
        <v>2415</v>
      </c>
      <c r="N76" s="209"/>
      <c r="O76" s="209"/>
      <c r="P76" s="209"/>
      <c r="Q76" s="207"/>
      <c r="R76" s="214" t="str">
        <f t="shared" si="2"/>
        <v>17310571</v>
      </c>
    </row>
    <row r="77" spans="1:18" x14ac:dyDescent="0.25">
      <c r="A77" s="208" t="s">
        <v>2416</v>
      </c>
      <c r="B77" s="209" t="s">
        <v>2417</v>
      </c>
      <c r="C77" s="210" t="s">
        <v>1786</v>
      </c>
      <c r="D77" s="209" t="s">
        <v>2418</v>
      </c>
      <c r="E77" s="209" t="s">
        <v>1818</v>
      </c>
      <c r="F77" s="209" t="s">
        <v>2053</v>
      </c>
      <c r="G77" s="209" t="s">
        <v>2419</v>
      </c>
      <c r="H77" s="209" t="s">
        <v>2420</v>
      </c>
      <c r="I77" s="209" t="s">
        <v>2421</v>
      </c>
      <c r="J77" s="209" t="s">
        <v>1804</v>
      </c>
      <c r="K77" s="212" t="s">
        <v>2422</v>
      </c>
      <c r="L77" s="213">
        <v>421903740961</v>
      </c>
      <c r="M77" s="209" t="s">
        <v>2423</v>
      </c>
      <c r="N77" s="209"/>
      <c r="O77" s="209"/>
      <c r="P77" s="209"/>
      <c r="Q77" s="207"/>
      <c r="R77" s="214" t="str">
        <f t="shared" si="2"/>
        <v>30806437</v>
      </c>
    </row>
    <row r="78" spans="1:18" x14ac:dyDescent="0.25">
      <c r="A78" s="208" t="s">
        <v>2424</v>
      </c>
      <c r="B78" s="209" t="s">
        <v>2425</v>
      </c>
      <c r="C78" s="210" t="s">
        <v>1786</v>
      </c>
      <c r="D78" s="209" t="s">
        <v>2426</v>
      </c>
      <c r="E78" s="209" t="s">
        <v>1818</v>
      </c>
      <c r="F78" s="209" t="s">
        <v>1839</v>
      </c>
      <c r="G78" s="209" t="s">
        <v>2427</v>
      </c>
      <c r="H78" s="209" t="s">
        <v>2428</v>
      </c>
      <c r="I78" s="209" t="s">
        <v>2429</v>
      </c>
      <c r="J78" s="209" t="s">
        <v>1804</v>
      </c>
      <c r="K78" s="209" t="s">
        <v>2430</v>
      </c>
      <c r="L78" s="213">
        <v>421903714918</v>
      </c>
      <c r="M78" s="209" t="s">
        <v>2431</v>
      </c>
      <c r="N78" s="209"/>
      <c r="O78" s="209"/>
      <c r="P78" s="209"/>
      <c r="Q78" s="207"/>
      <c r="R78" s="214" t="str">
        <f t="shared" si="2"/>
        <v>30811384</v>
      </c>
    </row>
    <row r="79" spans="1:18" x14ac:dyDescent="0.25">
      <c r="A79" s="208" t="s">
        <v>2432</v>
      </c>
      <c r="B79" s="209" t="s">
        <v>2433</v>
      </c>
      <c r="C79" s="210" t="s">
        <v>1786</v>
      </c>
      <c r="D79" s="209" t="s">
        <v>2434</v>
      </c>
      <c r="E79" s="209" t="s">
        <v>1818</v>
      </c>
      <c r="F79" s="209" t="s">
        <v>2435</v>
      </c>
      <c r="G79" s="209" t="s">
        <v>2436</v>
      </c>
      <c r="H79" s="215" t="s">
        <v>2437</v>
      </c>
      <c r="I79" s="209" t="s">
        <v>2438</v>
      </c>
      <c r="J79" s="209" t="s">
        <v>1793</v>
      </c>
      <c r="K79" s="209" t="s">
        <v>2439</v>
      </c>
      <c r="L79" s="213">
        <v>421918882990</v>
      </c>
      <c r="M79" s="209" t="s">
        <v>2440</v>
      </c>
      <c r="N79" s="209"/>
      <c r="O79" s="209"/>
      <c r="P79" s="209"/>
      <c r="Q79" s="207"/>
      <c r="R79" s="214" t="str">
        <f t="shared" si="2"/>
        <v>00688304</v>
      </c>
    </row>
    <row r="80" spans="1:18" x14ac:dyDescent="0.25">
      <c r="A80" s="208" t="s">
        <v>2441</v>
      </c>
      <c r="B80" s="209" t="s">
        <v>2442</v>
      </c>
      <c r="C80" s="210" t="s">
        <v>1786</v>
      </c>
      <c r="D80" s="210" t="s">
        <v>1973</v>
      </c>
      <c r="E80" s="210" t="s">
        <v>1818</v>
      </c>
      <c r="F80" s="210" t="s">
        <v>1974</v>
      </c>
      <c r="G80" s="215" t="s">
        <v>2443</v>
      </c>
      <c r="H80" s="215" t="s">
        <v>2444</v>
      </c>
      <c r="I80" s="210" t="s">
        <v>2445</v>
      </c>
      <c r="J80" s="210" t="s">
        <v>2446</v>
      </c>
      <c r="K80" s="210" t="s">
        <v>2445</v>
      </c>
      <c r="L80" s="213">
        <v>421917476268</v>
      </c>
      <c r="M80" s="210" t="s">
        <v>2447</v>
      </c>
      <c r="N80" s="210"/>
      <c r="O80" s="210"/>
      <c r="P80" s="210"/>
      <c r="Q80" s="207"/>
      <c r="R80" s="214" t="str">
        <f t="shared" si="2"/>
        <v>31791981</v>
      </c>
    </row>
    <row r="81" spans="1:18" x14ac:dyDescent="0.25">
      <c r="A81" s="208" t="s">
        <v>2448</v>
      </c>
      <c r="B81" s="209" t="s">
        <v>2449</v>
      </c>
      <c r="C81" s="210" t="s">
        <v>1786</v>
      </c>
      <c r="D81" s="209" t="s">
        <v>2450</v>
      </c>
      <c r="E81" s="209" t="s">
        <v>2451</v>
      </c>
      <c r="F81" s="209" t="s">
        <v>2452</v>
      </c>
      <c r="G81" s="209" t="s">
        <v>2453</v>
      </c>
      <c r="H81" s="209" t="s">
        <v>2454</v>
      </c>
      <c r="I81" s="209" t="s">
        <v>2455</v>
      </c>
      <c r="J81" s="209" t="s">
        <v>2446</v>
      </c>
      <c r="K81" s="209" t="s">
        <v>2455</v>
      </c>
      <c r="L81" s="213">
        <v>421905193404</v>
      </c>
      <c r="M81" s="209" t="s">
        <v>2456</v>
      </c>
      <c r="N81" s="209"/>
      <c r="O81" s="209"/>
      <c r="P81" s="209"/>
      <c r="R81" s="214" t="str">
        <f t="shared" si="2"/>
        <v>30811546</v>
      </c>
    </row>
    <row r="82" spans="1:18" x14ac:dyDescent="0.25">
      <c r="A82" s="208" t="s">
        <v>2457</v>
      </c>
      <c r="B82" s="209" t="s">
        <v>2458</v>
      </c>
      <c r="C82" s="210" t="s">
        <v>1786</v>
      </c>
      <c r="D82" s="210" t="s">
        <v>2459</v>
      </c>
      <c r="E82" s="210" t="s">
        <v>1788</v>
      </c>
      <c r="F82" s="210" t="s">
        <v>2460</v>
      </c>
      <c r="G82" s="209" t="s">
        <v>2461</v>
      </c>
      <c r="H82" s="209" t="s">
        <v>2462</v>
      </c>
      <c r="I82" s="210" t="s">
        <v>2463</v>
      </c>
      <c r="J82" s="210" t="s">
        <v>1804</v>
      </c>
      <c r="K82" s="210" t="s">
        <v>2464</v>
      </c>
      <c r="L82" s="213">
        <v>421902902970</v>
      </c>
      <c r="M82" s="210" t="s">
        <v>2465</v>
      </c>
      <c r="N82" s="209"/>
      <c r="O82" s="210"/>
      <c r="P82" s="209"/>
      <c r="R82" s="214" t="str">
        <f t="shared" si="2"/>
        <v>35656743</v>
      </c>
    </row>
    <row r="83" spans="1:18" x14ac:dyDescent="0.25">
      <c r="A83" s="208" t="s">
        <v>2466</v>
      </c>
      <c r="B83" s="209" t="s">
        <v>2467</v>
      </c>
      <c r="C83" s="210" t="s">
        <v>1786</v>
      </c>
      <c r="D83" s="209" t="s">
        <v>2468</v>
      </c>
      <c r="E83" s="209" t="s">
        <v>1818</v>
      </c>
      <c r="F83" s="209" t="s">
        <v>2469</v>
      </c>
      <c r="G83" s="209" t="s">
        <v>2470</v>
      </c>
      <c r="H83" s="215" t="s">
        <v>2471</v>
      </c>
      <c r="I83" s="209" t="s">
        <v>2472</v>
      </c>
      <c r="J83" s="209" t="s">
        <v>1793</v>
      </c>
      <c r="K83" s="209" t="s">
        <v>2473</v>
      </c>
      <c r="L83" s="213">
        <v>421903262626</v>
      </c>
      <c r="M83" s="209" t="s">
        <v>2474</v>
      </c>
      <c r="N83" s="209"/>
      <c r="O83" s="209"/>
      <c r="P83" s="209"/>
      <c r="R83" s="214" t="str">
        <f t="shared" si="2"/>
        <v>36067580</v>
      </c>
    </row>
    <row r="84" spans="1:18" x14ac:dyDescent="0.25">
      <c r="A84" s="208" t="s">
        <v>2475</v>
      </c>
      <c r="B84" s="209" t="s">
        <v>2476</v>
      </c>
      <c r="C84" s="210" t="s">
        <v>1786</v>
      </c>
      <c r="D84" s="209" t="s">
        <v>2477</v>
      </c>
      <c r="E84" s="209" t="s">
        <v>1818</v>
      </c>
      <c r="F84" s="209" t="s">
        <v>1839</v>
      </c>
      <c r="G84" s="215" t="s">
        <v>2478</v>
      </c>
      <c r="H84" s="215" t="s">
        <v>2479</v>
      </c>
      <c r="I84" s="209" t="s">
        <v>2480</v>
      </c>
      <c r="J84" s="209" t="s">
        <v>2481</v>
      </c>
      <c r="K84" s="209" t="s">
        <v>2482</v>
      </c>
      <c r="L84" s="213">
        <v>421902228191</v>
      </c>
      <c r="M84" s="209" t="s">
        <v>2483</v>
      </c>
      <c r="N84" s="209"/>
      <c r="O84" s="209"/>
      <c r="P84" s="209"/>
      <c r="R84" s="214" t="str">
        <f t="shared" si="2"/>
        <v>00684112</v>
      </c>
    </row>
    <row r="85" spans="1:18" x14ac:dyDescent="0.25">
      <c r="A85" s="208" t="s">
        <v>2484</v>
      </c>
      <c r="B85" s="209" t="s">
        <v>2485</v>
      </c>
      <c r="C85" s="210" t="s">
        <v>1786</v>
      </c>
      <c r="D85" s="210" t="s">
        <v>1973</v>
      </c>
      <c r="E85" s="210" t="s">
        <v>1818</v>
      </c>
      <c r="F85" s="210" t="s">
        <v>1974</v>
      </c>
      <c r="G85" s="209" t="s">
        <v>2486</v>
      </c>
      <c r="H85" s="215" t="s">
        <v>2487</v>
      </c>
      <c r="I85" s="210" t="s">
        <v>2488</v>
      </c>
      <c r="J85" s="210" t="s">
        <v>1804</v>
      </c>
      <c r="K85" s="210" t="s">
        <v>2489</v>
      </c>
      <c r="L85" s="213">
        <v>421905305338</v>
      </c>
      <c r="M85" s="210" t="s">
        <v>2490</v>
      </c>
      <c r="N85" s="210"/>
      <c r="O85" s="210"/>
      <c r="P85" s="210"/>
      <c r="R85" s="214" t="str">
        <f t="shared" si="2"/>
        <v>31806431</v>
      </c>
    </row>
    <row r="86" spans="1:18" x14ac:dyDescent="0.25">
      <c r="A86" s="208" t="s">
        <v>2491</v>
      </c>
      <c r="B86" s="209" t="s">
        <v>2492</v>
      </c>
      <c r="C86" s="210" t="s">
        <v>1786</v>
      </c>
      <c r="D86" s="210" t="s">
        <v>1973</v>
      </c>
      <c r="E86" s="210" t="s">
        <v>1818</v>
      </c>
      <c r="F86" s="210" t="s">
        <v>1974</v>
      </c>
      <c r="G86" s="211" t="s">
        <v>2493</v>
      </c>
      <c r="H86" s="211" t="s">
        <v>2494</v>
      </c>
      <c r="I86" s="210" t="s">
        <v>2495</v>
      </c>
      <c r="J86" s="210" t="s">
        <v>1804</v>
      </c>
      <c r="K86" s="210" t="s">
        <v>2496</v>
      </c>
      <c r="L86" s="213">
        <v>421908979442</v>
      </c>
      <c r="M86" s="210" t="s">
        <v>2497</v>
      </c>
      <c r="N86" s="209"/>
      <c r="O86" s="210"/>
      <c r="P86" s="209"/>
      <c r="R86" s="214" t="str">
        <f t="shared" si="2"/>
        <v>31795421</v>
      </c>
    </row>
    <row r="87" spans="1:18" x14ac:dyDescent="0.25">
      <c r="A87" s="208" t="s">
        <v>2498</v>
      </c>
      <c r="B87" s="209" t="s">
        <v>2499</v>
      </c>
      <c r="C87" s="210" t="s">
        <v>1786</v>
      </c>
      <c r="D87" s="209" t="s">
        <v>1973</v>
      </c>
      <c r="E87" s="209" t="s">
        <v>1818</v>
      </c>
      <c r="F87" s="209" t="s">
        <v>2053</v>
      </c>
      <c r="G87" s="215" t="s">
        <v>2500</v>
      </c>
      <c r="H87" s="215" t="s">
        <v>2501</v>
      </c>
      <c r="I87" s="209" t="s">
        <v>2502</v>
      </c>
      <c r="J87" s="209" t="s">
        <v>1804</v>
      </c>
      <c r="K87" s="209" t="s">
        <v>2503</v>
      </c>
      <c r="L87" s="213">
        <v>421903708275</v>
      </c>
      <c r="M87" s="209" t="s">
        <v>2504</v>
      </c>
      <c r="N87" s="209"/>
      <c r="O87" s="209"/>
      <c r="P87" s="209"/>
      <c r="R87" s="214" t="str">
        <f t="shared" si="2"/>
        <v>30774772</v>
      </c>
    </row>
    <row r="88" spans="1:18" x14ac:dyDescent="0.25">
      <c r="A88" s="208" t="s">
        <v>2505</v>
      </c>
      <c r="B88" s="209" t="s">
        <v>2506</v>
      </c>
      <c r="C88" s="210" t="s">
        <v>1786</v>
      </c>
      <c r="D88" s="210" t="s">
        <v>1973</v>
      </c>
      <c r="E88" s="210" t="s">
        <v>1818</v>
      </c>
      <c r="F88" s="210" t="s">
        <v>1974</v>
      </c>
      <c r="G88" s="209" t="s">
        <v>2507</v>
      </c>
      <c r="H88" s="209" t="s">
        <v>2508</v>
      </c>
      <c r="I88" s="210" t="s">
        <v>2509</v>
      </c>
      <c r="J88" s="210" t="s">
        <v>1793</v>
      </c>
      <c r="K88" s="210" t="s">
        <v>2510</v>
      </c>
      <c r="L88" s="213">
        <v>421918529304</v>
      </c>
      <c r="M88" s="210" t="s">
        <v>2511</v>
      </c>
      <c r="N88" s="210"/>
      <c r="O88" s="210"/>
      <c r="P88" s="210"/>
      <c r="R88" s="214" t="str">
        <f t="shared" si="2"/>
        <v>30793211</v>
      </c>
    </row>
    <row r="89" spans="1:18" x14ac:dyDescent="0.25">
      <c r="A89" s="208" t="s">
        <v>2512</v>
      </c>
      <c r="B89" s="209" t="s">
        <v>2513</v>
      </c>
      <c r="C89" s="210" t="s">
        <v>1786</v>
      </c>
      <c r="D89" s="210" t="s">
        <v>1973</v>
      </c>
      <c r="E89" s="210" t="s">
        <v>1818</v>
      </c>
      <c r="F89" s="210" t="s">
        <v>1974</v>
      </c>
      <c r="G89" s="209" t="s">
        <v>2514</v>
      </c>
      <c r="H89" s="209" t="s">
        <v>2515</v>
      </c>
      <c r="I89" s="210" t="s">
        <v>2516</v>
      </c>
      <c r="J89" s="210" t="s">
        <v>2517</v>
      </c>
      <c r="K89" s="210" t="s">
        <v>2518</v>
      </c>
      <c r="L89" s="213">
        <v>421944318444</v>
      </c>
      <c r="M89" s="210" t="s">
        <v>2519</v>
      </c>
      <c r="N89" s="209"/>
      <c r="O89" s="210"/>
      <c r="P89" s="209"/>
      <c r="R89" s="214" t="str">
        <f t="shared" si="2"/>
        <v>17308518</v>
      </c>
    </row>
    <row r="90" spans="1:18" x14ac:dyDescent="0.25">
      <c r="A90" s="208" t="s">
        <v>2520</v>
      </c>
      <c r="B90" s="209" t="s">
        <v>2521</v>
      </c>
      <c r="C90" s="210" t="s">
        <v>1786</v>
      </c>
      <c r="D90" s="209" t="s">
        <v>1973</v>
      </c>
      <c r="E90" s="209" t="s">
        <v>1818</v>
      </c>
      <c r="F90" s="209" t="s">
        <v>1974</v>
      </c>
      <c r="G90" s="209" t="s">
        <v>2522</v>
      </c>
      <c r="H90" s="209" t="s">
        <v>2523</v>
      </c>
      <c r="I90" s="209" t="s">
        <v>2524</v>
      </c>
      <c r="J90" s="209" t="s">
        <v>1804</v>
      </c>
      <c r="K90" s="209" t="s">
        <v>2525</v>
      </c>
      <c r="L90" s="213">
        <v>421903692095</v>
      </c>
      <c r="M90" s="209" t="s">
        <v>2526</v>
      </c>
      <c r="N90" s="209"/>
      <c r="O90" s="209"/>
      <c r="P90" s="209"/>
      <c r="R90" s="214" t="str">
        <f t="shared" si="2"/>
        <v>30811571</v>
      </c>
    </row>
    <row r="91" spans="1:18" x14ac:dyDescent="0.25">
      <c r="A91" s="226" t="s">
        <v>2527</v>
      </c>
      <c r="B91" s="227" t="s">
        <v>2528</v>
      </c>
      <c r="C91" s="210" t="s">
        <v>1786</v>
      </c>
      <c r="D91" s="227" t="s">
        <v>1973</v>
      </c>
      <c r="E91" s="227" t="s">
        <v>1818</v>
      </c>
      <c r="F91" s="227" t="s">
        <v>1974</v>
      </c>
      <c r="G91" s="227" t="s">
        <v>2529</v>
      </c>
      <c r="H91" s="227" t="s">
        <v>2530</v>
      </c>
      <c r="I91" s="227" t="s">
        <v>2531</v>
      </c>
      <c r="J91" s="227" t="s">
        <v>1804</v>
      </c>
      <c r="K91" s="227" t="s">
        <v>2532</v>
      </c>
      <c r="L91" s="228">
        <v>421915499077</v>
      </c>
      <c r="M91" s="221" t="s">
        <v>2533</v>
      </c>
      <c r="N91" s="227"/>
      <c r="O91" s="221"/>
      <c r="P91" s="227"/>
      <c r="R91" s="214" t="str">
        <f t="shared" si="2"/>
        <v>31119247</v>
      </c>
    </row>
    <row r="92" spans="1:18" x14ac:dyDescent="0.25">
      <c r="A92" s="226" t="s">
        <v>2534</v>
      </c>
      <c r="B92" s="227" t="s">
        <v>2535</v>
      </c>
      <c r="C92" s="210" t="s">
        <v>1786</v>
      </c>
      <c r="D92" s="227" t="s">
        <v>2536</v>
      </c>
      <c r="E92" s="227" t="s">
        <v>1818</v>
      </c>
      <c r="F92" s="227" t="s">
        <v>2053</v>
      </c>
      <c r="G92" s="227" t="s">
        <v>2537</v>
      </c>
      <c r="H92" s="227" t="s">
        <v>2538</v>
      </c>
      <c r="I92" s="227" t="s">
        <v>2539</v>
      </c>
      <c r="J92" s="227" t="s">
        <v>2252</v>
      </c>
      <c r="K92" s="227" t="s">
        <v>2540</v>
      </c>
      <c r="L92" s="228">
        <v>421905234323</v>
      </c>
      <c r="M92" s="227" t="s">
        <v>2541</v>
      </c>
      <c r="N92" s="227"/>
      <c r="O92" s="221"/>
      <c r="P92" s="227"/>
      <c r="R92" s="214" t="str">
        <f t="shared" si="2"/>
        <v>30845386</v>
      </c>
    </row>
    <row r="93" spans="1:18" x14ac:dyDescent="0.25">
      <c r="A93" s="208" t="s">
        <v>2542</v>
      </c>
      <c r="B93" s="209" t="s">
        <v>2543</v>
      </c>
      <c r="C93" s="210" t="s">
        <v>1786</v>
      </c>
      <c r="D93" s="209" t="s">
        <v>2544</v>
      </c>
      <c r="E93" s="209" t="s">
        <v>1895</v>
      </c>
      <c r="F93" s="209" t="s">
        <v>2545</v>
      </c>
      <c r="G93" s="215" t="s">
        <v>2546</v>
      </c>
      <c r="H93" s="215" t="s">
        <v>2547</v>
      </c>
      <c r="I93" s="209" t="s">
        <v>2548</v>
      </c>
      <c r="J93" s="209" t="s">
        <v>1804</v>
      </c>
      <c r="K93" s="209" t="s">
        <v>2548</v>
      </c>
      <c r="L93" s="213">
        <v>421915902632</v>
      </c>
      <c r="M93" s="209" t="s">
        <v>2549</v>
      </c>
      <c r="N93" s="209"/>
      <c r="O93" s="209"/>
      <c r="P93" s="209"/>
      <c r="R93" s="214" t="str">
        <f t="shared" si="2"/>
        <v>30865930</v>
      </c>
    </row>
    <row r="94" spans="1:18" x14ac:dyDescent="0.25">
      <c r="A94" s="208" t="s">
        <v>2550</v>
      </c>
      <c r="B94" s="209" t="s">
        <v>2551</v>
      </c>
      <c r="C94" s="210" t="s">
        <v>1786</v>
      </c>
      <c r="D94" s="209" t="s">
        <v>1973</v>
      </c>
      <c r="E94" s="209" t="s">
        <v>1818</v>
      </c>
      <c r="F94" s="209" t="s">
        <v>1974</v>
      </c>
      <c r="G94" s="209" t="s">
        <v>2552</v>
      </c>
      <c r="H94" s="209" t="s">
        <v>2553</v>
      </c>
      <c r="I94" s="209" t="s">
        <v>2554</v>
      </c>
      <c r="J94" s="209" t="s">
        <v>1793</v>
      </c>
      <c r="K94" s="209" t="s">
        <v>2555</v>
      </c>
      <c r="L94" s="213">
        <v>421905650170</v>
      </c>
      <c r="M94" s="209" t="s">
        <v>2556</v>
      </c>
      <c r="N94" s="209"/>
      <c r="O94" s="209"/>
      <c r="P94" s="209"/>
      <c r="R94" s="214" t="str">
        <f t="shared" si="2"/>
        <v>30788714</v>
      </c>
    </row>
    <row r="95" spans="1:18" x14ac:dyDescent="0.25">
      <c r="A95" s="208" t="s">
        <v>2557</v>
      </c>
      <c r="B95" s="209" t="s">
        <v>2558</v>
      </c>
      <c r="C95" s="210" t="s">
        <v>1786</v>
      </c>
      <c r="D95" s="210" t="s">
        <v>1973</v>
      </c>
      <c r="E95" s="210" t="s">
        <v>1818</v>
      </c>
      <c r="F95" s="210" t="s">
        <v>1974</v>
      </c>
      <c r="G95" s="230" t="s">
        <v>2559</v>
      </c>
      <c r="H95" s="209" t="s">
        <v>2560</v>
      </c>
      <c r="I95" s="210" t="s">
        <v>2561</v>
      </c>
      <c r="J95" s="210" t="s">
        <v>1793</v>
      </c>
      <c r="K95" s="210" t="s">
        <v>2562</v>
      </c>
      <c r="L95" s="213">
        <v>421903636503</v>
      </c>
      <c r="M95" s="210" t="s">
        <v>2563</v>
      </c>
      <c r="N95" s="209"/>
      <c r="O95" s="210"/>
      <c r="P95" s="209"/>
      <c r="R95" s="214" t="str">
        <f t="shared" si="2"/>
        <v>30806518</v>
      </c>
    </row>
    <row r="96" spans="1:18" x14ac:dyDescent="0.25">
      <c r="A96" s="208" t="s">
        <v>2564</v>
      </c>
      <c r="B96" s="209" t="s">
        <v>2565</v>
      </c>
      <c r="C96" s="210" t="s">
        <v>1786</v>
      </c>
      <c r="D96" s="209" t="s">
        <v>2566</v>
      </c>
      <c r="E96" s="209" t="s">
        <v>1818</v>
      </c>
      <c r="F96" s="209" t="s">
        <v>2110</v>
      </c>
      <c r="G96" s="209" t="s">
        <v>2567</v>
      </c>
      <c r="H96" s="209" t="s">
        <v>2568</v>
      </c>
      <c r="I96" s="209" t="s">
        <v>2569</v>
      </c>
      <c r="J96" s="209" t="s">
        <v>1793</v>
      </c>
      <c r="K96" s="209" t="s">
        <v>2570</v>
      </c>
      <c r="L96" s="213">
        <v>421917263316</v>
      </c>
      <c r="M96" s="209" t="s">
        <v>2571</v>
      </c>
      <c r="N96" s="209"/>
      <c r="O96" s="209"/>
      <c r="P96" s="209"/>
      <c r="R96" s="214" t="str">
        <f t="shared" si="2"/>
        <v>31751075</v>
      </c>
    </row>
    <row r="97" spans="1:18" x14ac:dyDescent="0.25">
      <c r="A97" s="208" t="s">
        <v>2572</v>
      </c>
      <c r="B97" s="209" t="s">
        <v>2573</v>
      </c>
      <c r="C97" s="210" t="s">
        <v>1786</v>
      </c>
      <c r="D97" s="209" t="s">
        <v>2574</v>
      </c>
      <c r="E97" s="209" t="s">
        <v>2575</v>
      </c>
      <c r="F97" s="209" t="s">
        <v>2576</v>
      </c>
      <c r="G97" s="209" t="s">
        <v>2577</v>
      </c>
      <c r="H97" s="209" t="s">
        <v>2578</v>
      </c>
      <c r="I97" s="209" t="s">
        <v>2579</v>
      </c>
      <c r="J97" s="209" t="s">
        <v>1804</v>
      </c>
      <c r="K97" s="209" t="s">
        <v>2579</v>
      </c>
      <c r="L97" s="213">
        <v>421905486716</v>
      </c>
      <c r="M97" s="209" t="s">
        <v>2580</v>
      </c>
      <c r="N97" s="209"/>
      <c r="O97" s="209"/>
      <c r="P97" s="209"/>
      <c r="R97" s="214" t="str">
        <f t="shared" si="2"/>
        <v>37818058</v>
      </c>
    </row>
    <row r="98" spans="1:18" x14ac:dyDescent="0.25">
      <c r="A98" s="208" t="s">
        <v>2581</v>
      </c>
      <c r="B98" s="209" t="s">
        <v>2582</v>
      </c>
      <c r="C98" s="210" t="s">
        <v>1786</v>
      </c>
      <c r="D98" s="209" t="s">
        <v>2583</v>
      </c>
      <c r="E98" s="227" t="s">
        <v>2584</v>
      </c>
      <c r="F98" s="209" t="s">
        <v>2585</v>
      </c>
      <c r="G98" s="215" t="s">
        <v>2586</v>
      </c>
      <c r="H98" s="211" t="s">
        <v>2587</v>
      </c>
      <c r="I98" s="209" t="s">
        <v>2588</v>
      </c>
      <c r="J98" s="209" t="s">
        <v>1804</v>
      </c>
      <c r="K98" s="209"/>
      <c r="L98" s="213"/>
      <c r="M98" s="209" t="s">
        <v>2589</v>
      </c>
      <c r="N98" s="209"/>
      <c r="O98" s="209"/>
      <c r="P98" s="209"/>
      <c r="R98" s="214" t="str">
        <f t="shared" si="2"/>
        <v>00896896</v>
      </c>
    </row>
    <row r="99" spans="1:18" x14ac:dyDescent="0.25">
      <c r="A99" s="226" t="s">
        <v>2590</v>
      </c>
      <c r="B99" s="227" t="s">
        <v>2591</v>
      </c>
      <c r="C99" s="210" t="s">
        <v>1786</v>
      </c>
      <c r="D99" s="227" t="s">
        <v>2592</v>
      </c>
      <c r="E99" s="227" t="s">
        <v>2409</v>
      </c>
      <c r="F99" s="227" t="s">
        <v>2593</v>
      </c>
      <c r="G99" s="227" t="s">
        <v>2594</v>
      </c>
      <c r="H99" s="227" t="s">
        <v>2595</v>
      </c>
      <c r="I99" s="227" t="s">
        <v>2596</v>
      </c>
      <c r="J99" s="227" t="s">
        <v>1804</v>
      </c>
      <c r="K99" s="227" t="s">
        <v>2596</v>
      </c>
      <c r="L99" s="228">
        <v>421905235472</v>
      </c>
      <c r="M99" s="227" t="s">
        <v>2597</v>
      </c>
      <c r="N99" s="227"/>
      <c r="O99" s="227"/>
      <c r="P99" s="227"/>
      <c r="R99" s="214" t="str">
        <f t="shared" si="2"/>
        <v>31871526</v>
      </c>
    </row>
    <row r="100" spans="1:18" x14ac:dyDescent="0.25">
      <c r="A100" s="226" t="s">
        <v>2598</v>
      </c>
      <c r="B100" s="227" t="s">
        <v>2599</v>
      </c>
      <c r="C100" s="210" t="s">
        <v>1786</v>
      </c>
      <c r="D100" s="227" t="s">
        <v>2600</v>
      </c>
      <c r="E100" s="227" t="s">
        <v>2601</v>
      </c>
      <c r="F100" s="227" t="s">
        <v>2602</v>
      </c>
      <c r="G100" s="227" t="s">
        <v>2603</v>
      </c>
      <c r="H100" s="227" t="s">
        <v>2604</v>
      </c>
      <c r="I100" s="227" t="s">
        <v>2605</v>
      </c>
      <c r="J100" s="227" t="s">
        <v>1793</v>
      </c>
      <c r="K100" s="227" t="s">
        <v>2605</v>
      </c>
      <c r="L100" s="228">
        <v>421905970041</v>
      </c>
      <c r="M100" s="227" t="s">
        <v>2606</v>
      </c>
      <c r="N100" s="227"/>
      <c r="O100" s="227"/>
      <c r="P100" s="227"/>
      <c r="R100" s="214" t="str">
        <f t="shared" ref="R100:R154" si="3">A100</f>
        <v>31989373</v>
      </c>
    </row>
    <row r="101" spans="1:18" x14ac:dyDescent="0.25">
      <c r="A101" s="226" t="s">
        <v>2607</v>
      </c>
      <c r="B101" s="227" t="s">
        <v>2608</v>
      </c>
      <c r="C101" s="227" t="s">
        <v>1786</v>
      </c>
      <c r="D101" s="227" t="s">
        <v>2609</v>
      </c>
      <c r="E101" s="227" t="s">
        <v>2610</v>
      </c>
      <c r="F101" s="227" t="s">
        <v>1850</v>
      </c>
      <c r="G101" s="227" t="s">
        <v>2611</v>
      </c>
      <c r="H101" s="227" t="s">
        <v>2612</v>
      </c>
      <c r="I101" s="227" t="s">
        <v>2613</v>
      </c>
      <c r="J101" s="227" t="s">
        <v>2614</v>
      </c>
      <c r="K101" s="227"/>
      <c r="L101" s="228">
        <v>421907953701</v>
      </c>
      <c r="M101" s="227"/>
      <c r="N101" s="227"/>
      <c r="O101" s="227"/>
      <c r="P101" s="227"/>
      <c r="R101" s="214" t="str">
        <f t="shared" si="3"/>
        <v>17326087</v>
      </c>
    </row>
    <row r="102" spans="1:18" x14ac:dyDescent="0.25">
      <c r="A102" s="208" t="s">
        <v>2615</v>
      </c>
      <c r="B102" s="209" t="s">
        <v>2616</v>
      </c>
      <c r="C102" s="210" t="s">
        <v>1786</v>
      </c>
      <c r="D102" s="209" t="s">
        <v>2617</v>
      </c>
      <c r="E102" s="209" t="s">
        <v>2618</v>
      </c>
      <c r="F102" s="209" t="s">
        <v>2619</v>
      </c>
      <c r="G102" s="209" t="s">
        <v>2620</v>
      </c>
      <c r="H102" s="215" t="s">
        <v>2621</v>
      </c>
      <c r="I102" s="209" t="s">
        <v>2622</v>
      </c>
      <c r="J102" s="209" t="s">
        <v>1793</v>
      </c>
      <c r="K102" s="209" t="s">
        <v>2622</v>
      </c>
      <c r="L102" s="213">
        <v>421915879583</v>
      </c>
      <c r="M102" s="209" t="s">
        <v>2623</v>
      </c>
      <c r="N102" s="209"/>
      <c r="O102" s="209"/>
      <c r="P102" s="209"/>
      <c r="R102" s="214" t="str">
        <f t="shared" si="3"/>
        <v>42219922</v>
      </c>
    </row>
    <row r="103" spans="1:18" x14ac:dyDescent="0.25">
      <c r="A103" s="226" t="s">
        <v>2624</v>
      </c>
      <c r="B103" s="227" t="s">
        <v>2625</v>
      </c>
      <c r="C103" s="227" t="s">
        <v>1786</v>
      </c>
      <c r="D103" s="227" t="s">
        <v>2626</v>
      </c>
      <c r="E103" s="227" t="s">
        <v>1828</v>
      </c>
      <c r="F103" s="227" t="s">
        <v>2355</v>
      </c>
      <c r="G103" s="227" t="s">
        <v>2627</v>
      </c>
      <c r="H103" s="231" t="s">
        <v>2628</v>
      </c>
      <c r="I103" s="227" t="s">
        <v>2629</v>
      </c>
      <c r="J103" s="227" t="s">
        <v>1804</v>
      </c>
      <c r="K103" s="227" t="s">
        <v>2630</v>
      </c>
      <c r="L103" s="228">
        <v>421918711548</v>
      </c>
      <c r="M103" s="227" t="s">
        <v>2631</v>
      </c>
      <c r="N103" s="227"/>
      <c r="O103" s="227"/>
      <c r="P103" s="227"/>
      <c r="R103" s="214" t="str">
        <f t="shared" si="3"/>
        <v>51118831</v>
      </c>
    </row>
    <row r="104" spans="1:18" x14ac:dyDescent="0.25">
      <c r="A104" s="208" t="s">
        <v>2632</v>
      </c>
      <c r="B104" s="209" t="s">
        <v>2633</v>
      </c>
      <c r="C104" s="210" t="s">
        <v>1786</v>
      </c>
      <c r="D104" s="209" t="s">
        <v>2634</v>
      </c>
      <c r="E104" s="209" t="s">
        <v>2635</v>
      </c>
      <c r="F104" s="209" t="s">
        <v>2636</v>
      </c>
      <c r="G104" s="209" t="s">
        <v>2637</v>
      </c>
      <c r="H104" s="209" t="s">
        <v>2638</v>
      </c>
      <c r="I104" s="209" t="s">
        <v>2639</v>
      </c>
      <c r="J104" s="209" t="s">
        <v>1804</v>
      </c>
      <c r="K104" s="209" t="s">
        <v>2640</v>
      </c>
      <c r="L104" s="213">
        <v>421908553335</v>
      </c>
      <c r="M104" s="209" t="s">
        <v>2641</v>
      </c>
      <c r="N104" s="209"/>
      <c r="O104" s="209"/>
      <c r="P104" s="209"/>
      <c r="R104" s="214" t="str">
        <f t="shared" si="3"/>
        <v>37938941</v>
      </c>
    </row>
    <row r="105" spans="1:18" x14ac:dyDescent="0.25">
      <c r="A105" s="208" t="s">
        <v>2642</v>
      </c>
      <c r="B105" s="209" t="s">
        <v>2643</v>
      </c>
      <c r="C105" s="210" t="s">
        <v>1786</v>
      </c>
      <c r="D105" s="209" t="s">
        <v>1973</v>
      </c>
      <c r="E105" s="209" t="s">
        <v>1818</v>
      </c>
      <c r="F105" s="209" t="s">
        <v>1974</v>
      </c>
      <c r="G105" s="209" t="s">
        <v>2644</v>
      </c>
      <c r="H105" s="209" t="s">
        <v>2645</v>
      </c>
      <c r="I105" s="209" t="s">
        <v>2646</v>
      </c>
      <c r="J105" s="209" t="s">
        <v>1804</v>
      </c>
      <c r="K105" s="209" t="s">
        <v>2646</v>
      </c>
      <c r="L105" s="213">
        <v>421905245008</v>
      </c>
      <c r="M105" s="209" t="s">
        <v>2647</v>
      </c>
      <c r="N105" s="209"/>
      <c r="O105" s="209"/>
      <c r="P105" s="209"/>
      <c r="R105" s="214" t="str">
        <f t="shared" si="3"/>
        <v>00684767</v>
      </c>
    </row>
    <row r="106" spans="1:18" x14ac:dyDescent="0.25">
      <c r="A106" s="208" t="s">
        <v>2648</v>
      </c>
      <c r="B106" s="209" t="s">
        <v>2649</v>
      </c>
      <c r="C106" s="210" t="s">
        <v>1786</v>
      </c>
      <c r="D106" s="209" t="s">
        <v>2371</v>
      </c>
      <c r="E106" s="209" t="s">
        <v>1799</v>
      </c>
      <c r="F106" s="209" t="s">
        <v>1800</v>
      </c>
      <c r="G106" s="230" t="s">
        <v>2650</v>
      </c>
      <c r="H106" s="230" t="s">
        <v>2651</v>
      </c>
      <c r="I106" s="209" t="s">
        <v>2374</v>
      </c>
      <c r="J106" s="209" t="s">
        <v>1793</v>
      </c>
      <c r="K106" s="209" t="s">
        <v>2652</v>
      </c>
      <c r="L106" s="213" t="s">
        <v>2653</v>
      </c>
      <c r="M106" s="209" t="s">
        <v>2654</v>
      </c>
      <c r="N106" s="209"/>
      <c r="O106" s="209"/>
      <c r="P106" s="209"/>
      <c r="R106" s="214" t="str">
        <f t="shared" si="3"/>
        <v>22665234</v>
      </c>
    </row>
    <row r="107" spans="1:18" x14ac:dyDescent="0.25">
      <c r="A107" s="208" t="s">
        <v>2655</v>
      </c>
      <c r="B107" s="209" t="s">
        <v>2656</v>
      </c>
      <c r="C107" s="210" t="s">
        <v>1786</v>
      </c>
      <c r="D107" s="209" t="s">
        <v>1973</v>
      </c>
      <c r="E107" s="209" t="s">
        <v>1818</v>
      </c>
      <c r="F107" s="209" t="s">
        <v>1974</v>
      </c>
      <c r="G107" s="209" t="s">
        <v>2657</v>
      </c>
      <c r="H107" s="209" t="s">
        <v>2658</v>
      </c>
      <c r="I107" s="209" t="s">
        <v>2659</v>
      </c>
      <c r="J107" s="209" t="s">
        <v>1793</v>
      </c>
      <c r="K107" s="209" t="s">
        <v>2660</v>
      </c>
      <c r="L107" s="213">
        <v>421918808923</v>
      </c>
      <c r="M107" s="209" t="s">
        <v>2661</v>
      </c>
      <c r="N107" s="209"/>
      <c r="O107" s="209"/>
      <c r="P107" s="209"/>
      <c r="R107" s="214" t="str">
        <f t="shared" si="3"/>
        <v>30793203</v>
      </c>
    </row>
    <row r="108" spans="1:18" x14ac:dyDescent="0.25">
      <c r="A108" s="226" t="s">
        <v>2662</v>
      </c>
      <c r="B108" s="227" t="s">
        <v>2663</v>
      </c>
      <c r="C108" s="210" t="s">
        <v>1786</v>
      </c>
      <c r="D108" s="227" t="s">
        <v>2664</v>
      </c>
      <c r="E108" s="227" t="s">
        <v>1818</v>
      </c>
      <c r="F108" s="227" t="s">
        <v>2665</v>
      </c>
      <c r="G108" s="227" t="s">
        <v>2666</v>
      </c>
      <c r="H108" s="227" t="s">
        <v>2667</v>
      </c>
      <c r="I108" s="227" t="s">
        <v>2668</v>
      </c>
      <c r="J108" s="227" t="s">
        <v>1793</v>
      </c>
      <c r="K108" s="227" t="s">
        <v>2668</v>
      </c>
      <c r="L108" s="228">
        <v>421905418010</v>
      </c>
      <c r="M108" s="227" t="s">
        <v>2669</v>
      </c>
      <c r="N108" s="227"/>
      <c r="O108" s="227"/>
      <c r="P108" s="227"/>
      <c r="R108" s="214" t="str">
        <f t="shared" si="3"/>
        <v>00681768</v>
      </c>
    </row>
    <row r="109" spans="1:18" x14ac:dyDescent="0.25">
      <c r="A109" s="226" t="s">
        <v>2670</v>
      </c>
      <c r="B109" s="227" t="s">
        <v>2671</v>
      </c>
      <c r="C109" s="210" t="s">
        <v>1786</v>
      </c>
      <c r="D109" s="227" t="s">
        <v>1973</v>
      </c>
      <c r="E109" s="227" t="s">
        <v>1818</v>
      </c>
      <c r="F109" s="227" t="s">
        <v>1974</v>
      </c>
      <c r="G109" s="231" t="s">
        <v>2672</v>
      </c>
      <c r="H109" s="231" t="s">
        <v>2673</v>
      </c>
      <c r="I109" s="227" t="s">
        <v>2674</v>
      </c>
      <c r="J109" s="227" t="s">
        <v>1793</v>
      </c>
      <c r="K109" s="227" t="s">
        <v>2674</v>
      </c>
      <c r="L109" s="228">
        <v>421915282858</v>
      </c>
      <c r="M109" s="227" t="s">
        <v>2675</v>
      </c>
      <c r="N109" s="227"/>
      <c r="O109" s="227"/>
      <c r="P109" s="227"/>
      <c r="R109" s="214" t="str">
        <f t="shared" si="3"/>
        <v>31796079</v>
      </c>
    </row>
    <row r="110" spans="1:18" x14ac:dyDescent="0.25">
      <c r="A110" s="208">
        <v>51806606</v>
      </c>
      <c r="B110" s="209" t="s">
        <v>2676</v>
      </c>
      <c r="C110" s="210" t="s">
        <v>1786</v>
      </c>
      <c r="D110" s="209" t="s">
        <v>2677</v>
      </c>
      <c r="E110" s="209" t="s">
        <v>1818</v>
      </c>
      <c r="F110" s="209" t="s">
        <v>2110</v>
      </c>
      <c r="G110" s="209" t="s">
        <v>2678</v>
      </c>
      <c r="H110" s="209" t="s">
        <v>2679</v>
      </c>
      <c r="I110" s="209" t="s">
        <v>2394</v>
      </c>
      <c r="J110" s="209" t="s">
        <v>1793</v>
      </c>
      <c r="K110" s="209" t="s">
        <v>2394</v>
      </c>
      <c r="L110" s="213">
        <v>421905245825</v>
      </c>
      <c r="M110" s="209" t="s">
        <v>2680</v>
      </c>
      <c r="N110" s="209"/>
      <c r="O110" s="209"/>
      <c r="P110" s="209"/>
      <c r="R110" s="214">
        <f t="shared" si="3"/>
        <v>51806606</v>
      </c>
    </row>
    <row r="111" spans="1:18" x14ac:dyDescent="0.25">
      <c r="A111" s="226">
        <v>31807399</v>
      </c>
      <c r="B111" s="227" t="s">
        <v>2681</v>
      </c>
      <c r="C111" s="210" t="s">
        <v>1786</v>
      </c>
      <c r="D111" s="227" t="s">
        <v>2682</v>
      </c>
      <c r="E111" s="227" t="s">
        <v>1818</v>
      </c>
      <c r="F111" s="227" t="s">
        <v>2683</v>
      </c>
      <c r="G111" s="227" t="s">
        <v>2684</v>
      </c>
      <c r="H111" s="227" t="s">
        <v>2685</v>
      </c>
      <c r="I111" s="227" t="s">
        <v>2686</v>
      </c>
      <c r="J111" s="227" t="s">
        <v>2687</v>
      </c>
      <c r="K111" s="227" t="s">
        <v>2688</v>
      </c>
      <c r="L111" s="228">
        <v>421902488202</v>
      </c>
      <c r="M111" s="227" t="s">
        <v>2689</v>
      </c>
      <c r="N111" s="227"/>
      <c r="O111" s="227"/>
      <c r="P111" s="227"/>
      <c r="R111" s="214">
        <f t="shared" si="3"/>
        <v>31807399</v>
      </c>
    </row>
    <row r="112" spans="1:18" x14ac:dyDescent="0.25">
      <c r="A112" s="226" t="s">
        <v>2690</v>
      </c>
      <c r="B112" s="227" t="s">
        <v>2691</v>
      </c>
      <c r="C112" s="210" t="s">
        <v>1786</v>
      </c>
      <c r="D112" s="227" t="s">
        <v>2052</v>
      </c>
      <c r="E112" s="227" t="s">
        <v>1838</v>
      </c>
      <c r="F112" s="227" t="s">
        <v>2053</v>
      </c>
      <c r="G112" s="227" t="s">
        <v>2692</v>
      </c>
      <c r="H112" s="227" t="s">
        <v>2693</v>
      </c>
      <c r="I112" s="227" t="s">
        <v>2694</v>
      </c>
      <c r="J112" s="227" t="s">
        <v>2695</v>
      </c>
      <c r="K112" s="227" t="s">
        <v>2694</v>
      </c>
      <c r="L112" s="228">
        <v>421917176673</v>
      </c>
      <c r="M112" s="227" t="s">
        <v>2696</v>
      </c>
      <c r="N112" s="227"/>
      <c r="O112" s="227"/>
      <c r="P112" s="227"/>
      <c r="R112" s="214" t="str">
        <f t="shared" si="3"/>
        <v>30811406</v>
      </c>
    </row>
    <row r="113" spans="1:18" x14ac:dyDescent="0.25">
      <c r="A113" s="208" t="s">
        <v>2697</v>
      </c>
      <c r="B113" s="209" t="s">
        <v>2698</v>
      </c>
      <c r="C113" s="210" t="s">
        <v>1786</v>
      </c>
      <c r="D113" s="210" t="s">
        <v>2052</v>
      </c>
      <c r="E113" s="210" t="s">
        <v>1838</v>
      </c>
      <c r="F113" s="210" t="s">
        <v>2053</v>
      </c>
      <c r="G113" s="209" t="s">
        <v>2699</v>
      </c>
      <c r="H113" s="209" t="s">
        <v>2700</v>
      </c>
      <c r="I113" s="210" t="s">
        <v>2701</v>
      </c>
      <c r="J113" s="210" t="s">
        <v>2702</v>
      </c>
      <c r="K113" s="210" t="s">
        <v>2703</v>
      </c>
      <c r="L113" s="213">
        <v>421915165745</v>
      </c>
      <c r="M113" s="210" t="s">
        <v>2704</v>
      </c>
      <c r="N113" s="209"/>
      <c r="O113" s="210"/>
      <c r="P113" s="209"/>
      <c r="R113" s="214" t="str">
        <f t="shared" si="3"/>
        <v>42184827</v>
      </c>
    </row>
    <row r="114" spans="1:18" x14ac:dyDescent="0.25">
      <c r="A114" s="208">
        <v>36102181</v>
      </c>
      <c r="B114" s="209" t="s">
        <v>2705</v>
      </c>
      <c r="C114" s="210" t="s">
        <v>1786</v>
      </c>
      <c r="D114" s="209" t="s">
        <v>2706</v>
      </c>
      <c r="E114" s="209" t="s">
        <v>2005</v>
      </c>
      <c r="F114" s="209" t="s">
        <v>2006</v>
      </c>
      <c r="G114" s="209" t="s">
        <v>2707</v>
      </c>
      <c r="H114" s="215" t="s">
        <v>2708</v>
      </c>
      <c r="I114" s="209" t="s">
        <v>2709</v>
      </c>
      <c r="J114" s="209" t="s">
        <v>1793</v>
      </c>
      <c r="K114" s="209" t="s">
        <v>2710</v>
      </c>
      <c r="L114" s="213">
        <v>421903777426</v>
      </c>
      <c r="M114" s="209" t="s">
        <v>2711</v>
      </c>
      <c r="N114" s="209"/>
      <c r="O114" s="209"/>
      <c r="P114" s="209"/>
      <c r="R114" s="214">
        <f t="shared" si="3"/>
        <v>36102181</v>
      </c>
    </row>
    <row r="115" spans="1:18" x14ac:dyDescent="0.25">
      <c r="A115" s="208">
        <v>42250765</v>
      </c>
      <c r="B115" s="209" t="s">
        <v>2712</v>
      </c>
      <c r="C115" s="210" t="s">
        <v>1786</v>
      </c>
      <c r="D115" s="210" t="s">
        <v>2044</v>
      </c>
      <c r="E115" s="210" t="s">
        <v>1877</v>
      </c>
      <c r="F115" s="210" t="s">
        <v>1878</v>
      </c>
      <c r="G115" s="209" t="s">
        <v>2713</v>
      </c>
      <c r="H115" s="209" t="s">
        <v>2714</v>
      </c>
      <c r="I115" s="210" t="s">
        <v>2715</v>
      </c>
      <c r="J115" s="210" t="s">
        <v>1793</v>
      </c>
      <c r="K115" s="210" t="s">
        <v>2716</v>
      </c>
      <c r="L115" s="213"/>
      <c r="M115" s="210" t="s">
        <v>2717</v>
      </c>
      <c r="N115" s="210"/>
      <c r="O115" s="210"/>
      <c r="P115" s="210"/>
      <c r="R115" s="214">
        <f t="shared" si="3"/>
        <v>42250765</v>
      </c>
    </row>
    <row r="116" spans="1:18" x14ac:dyDescent="0.25">
      <c r="A116" s="226">
        <v>31794050</v>
      </c>
      <c r="B116" s="227" t="s">
        <v>2718</v>
      </c>
      <c r="C116" s="210" t="s">
        <v>1786</v>
      </c>
      <c r="D116" s="227" t="s">
        <v>2719</v>
      </c>
      <c r="E116" s="227" t="s">
        <v>2720</v>
      </c>
      <c r="F116" s="227" t="s">
        <v>2721</v>
      </c>
      <c r="G116" s="227" t="s">
        <v>2722</v>
      </c>
      <c r="H116" s="227" t="s">
        <v>2723</v>
      </c>
      <c r="I116" s="227" t="s">
        <v>2724</v>
      </c>
      <c r="J116" s="227" t="s">
        <v>1793</v>
      </c>
      <c r="K116" s="227" t="s">
        <v>2725</v>
      </c>
      <c r="L116" s="228">
        <v>421917937501</v>
      </c>
      <c r="M116" s="227" t="s">
        <v>2726</v>
      </c>
      <c r="N116" s="227"/>
      <c r="O116" s="227"/>
      <c r="P116" s="227"/>
      <c r="R116" s="214">
        <f t="shared" si="3"/>
        <v>31794050</v>
      </c>
    </row>
    <row r="117" spans="1:18" x14ac:dyDescent="0.25">
      <c r="A117" s="208">
        <v>31997449</v>
      </c>
      <c r="B117" s="209" t="s">
        <v>2727</v>
      </c>
      <c r="C117" s="210" t="s">
        <v>1786</v>
      </c>
      <c r="D117" s="209" t="s">
        <v>2728</v>
      </c>
      <c r="E117" s="209" t="s">
        <v>2015</v>
      </c>
      <c r="F117" s="209" t="s">
        <v>2016</v>
      </c>
      <c r="G117" s="209" t="s">
        <v>2729</v>
      </c>
      <c r="H117" s="209" t="s">
        <v>2730</v>
      </c>
      <c r="I117" s="209" t="s">
        <v>2731</v>
      </c>
      <c r="J117" s="209" t="s">
        <v>2732</v>
      </c>
      <c r="K117" s="212" t="s">
        <v>2733</v>
      </c>
      <c r="L117" s="213">
        <v>421949335971</v>
      </c>
      <c r="M117" s="209" t="s">
        <v>2734</v>
      </c>
      <c r="N117" s="209"/>
      <c r="O117" s="209"/>
      <c r="P117" s="209"/>
      <c r="R117" s="214">
        <f t="shared" si="3"/>
        <v>31997449</v>
      </c>
    </row>
    <row r="118" spans="1:18" x14ac:dyDescent="0.25">
      <c r="A118" s="208">
        <v>31785131</v>
      </c>
      <c r="B118" s="209" t="s">
        <v>2735</v>
      </c>
      <c r="C118" s="210" t="s">
        <v>1786</v>
      </c>
      <c r="D118" s="210" t="s">
        <v>2736</v>
      </c>
      <c r="E118" s="210" t="s">
        <v>2737</v>
      </c>
      <c r="F118" s="210" t="s">
        <v>2085</v>
      </c>
      <c r="G118" s="209" t="s">
        <v>2738</v>
      </c>
      <c r="H118" s="209" t="s">
        <v>2739</v>
      </c>
      <c r="I118" s="210" t="s">
        <v>2740</v>
      </c>
      <c r="J118" s="210" t="s">
        <v>1833</v>
      </c>
      <c r="K118" s="216" t="s">
        <v>2740</v>
      </c>
      <c r="L118" s="213">
        <v>421903851953</v>
      </c>
      <c r="M118" s="210" t="s">
        <v>2741</v>
      </c>
      <c r="N118" s="209"/>
      <c r="O118" s="209"/>
      <c r="P118" s="209"/>
      <c r="R118" s="214">
        <f t="shared" si="3"/>
        <v>31785131</v>
      </c>
    </row>
    <row r="119" spans="1:18" x14ac:dyDescent="0.25">
      <c r="A119" s="208" t="s">
        <v>2742</v>
      </c>
      <c r="B119" s="209" t="s">
        <v>2743</v>
      </c>
      <c r="C119" s="210" t="s">
        <v>1786</v>
      </c>
      <c r="D119" s="209" t="s">
        <v>2744</v>
      </c>
      <c r="E119" s="209" t="s">
        <v>2745</v>
      </c>
      <c r="F119" s="209" t="s">
        <v>2746</v>
      </c>
      <c r="G119" s="209" t="s">
        <v>2747</v>
      </c>
      <c r="H119" s="209" t="s">
        <v>2748</v>
      </c>
      <c r="I119" s="209" t="s">
        <v>2749</v>
      </c>
      <c r="J119" s="209" t="s">
        <v>2750</v>
      </c>
      <c r="K119" s="209" t="s">
        <v>2751</v>
      </c>
      <c r="L119" s="213">
        <v>421911466881</v>
      </c>
      <c r="M119" s="209" t="s">
        <v>2752</v>
      </c>
      <c r="N119" s="209"/>
      <c r="O119" s="209"/>
      <c r="P119" s="209"/>
      <c r="R119" s="214" t="str">
        <f t="shared" si="3"/>
        <v>00592129</v>
      </c>
    </row>
    <row r="120" spans="1:18" x14ac:dyDescent="0.25">
      <c r="A120" s="208">
        <v>14220059</v>
      </c>
      <c r="B120" s="209" t="s">
        <v>2753</v>
      </c>
      <c r="C120" s="210" t="s">
        <v>1786</v>
      </c>
      <c r="D120" s="210" t="s">
        <v>2754</v>
      </c>
      <c r="E120" s="210" t="s">
        <v>2755</v>
      </c>
      <c r="F120" s="210" t="s">
        <v>2756</v>
      </c>
      <c r="G120" s="209"/>
      <c r="H120" s="209" t="s">
        <v>2757</v>
      </c>
      <c r="I120" s="210" t="s">
        <v>2758</v>
      </c>
      <c r="J120" s="209" t="s">
        <v>2759</v>
      </c>
      <c r="K120" s="210" t="s">
        <v>2758</v>
      </c>
      <c r="L120" s="213">
        <v>421903543319</v>
      </c>
      <c r="M120" s="210" t="s">
        <v>2760</v>
      </c>
      <c r="N120" s="210"/>
      <c r="O120" s="210"/>
      <c r="P120" s="210"/>
      <c r="R120" s="214">
        <f t="shared" si="3"/>
        <v>14220059</v>
      </c>
    </row>
    <row r="121" spans="1:18" x14ac:dyDescent="0.25">
      <c r="A121" s="208" t="s">
        <v>2761</v>
      </c>
      <c r="B121" s="209" t="s">
        <v>2762</v>
      </c>
      <c r="C121" s="210" t="s">
        <v>1786</v>
      </c>
      <c r="D121" s="210" t="s">
        <v>2763</v>
      </c>
      <c r="E121" s="210" t="s">
        <v>2451</v>
      </c>
      <c r="F121" s="210" t="s">
        <v>2764</v>
      </c>
      <c r="G121" s="209" t="s">
        <v>2765</v>
      </c>
      <c r="H121" s="230" t="s">
        <v>2766</v>
      </c>
      <c r="I121" s="210" t="s">
        <v>2767</v>
      </c>
      <c r="J121" s="210" t="s">
        <v>1804</v>
      </c>
      <c r="K121" s="210" t="s">
        <v>2767</v>
      </c>
      <c r="L121" s="213">
        <v>421918648073</v>
      </c>
      <c r="M121" s="210" t="s">
        <v>2768</v>
      </c>
      <c r="N121" s="232"/>
      <c r="O121" s="210"/>
      <c r="P121" s="233"/>
      <c r="R121" s="214" t="str">
        <f t="shared" si="3"/>
        <v>53007344</v>
      </c>
    </row>
    <row r="122" spans="1:18" x14ac:dyDescent="0.25">
      <c r="A122" s="208" t="s">
        <v>2769</v>
      </c>
      <c r="B122" s="209" t="s">
        <v>2770</v>
      </c>
      <c r="C122" s="210" t="s">
        <v>1786</v>
      </c>
      <c r="D122" s="210" t="s">
        <v>2771</v>
      </c>
      <c r="E122" s="210" t="s">
        <v>2772</v>
      </c>
      <c r="F122" s="210" t="s">
        <v>2773</v>
      </c>
      <c r="G122" s="209" t="s">
        <v>2774</v>
      </c>
      <c r="H122" s="209" t="s">
        <v>2775</v>
      </c>
      <c r="I122" s="210" t="s">
        <v>2776</v>
      </c>
      <c r="J122" s="210" t="s">
        <v>2777</v>
      </c>
      <c r="K122" s="210" t="s">
        <v>2776</v>
      </c>
      <c r="L122" s="213">
        <v>421903641332</v>
      </c>
      <c r="M122" s="210" t="s">
        <v>2778</v>
      </c>
      <c r="N122" s="232"/>
      <c r="O122" s="210"/>
      <c r="P122" s="233"/>
      <c r="R122" s="214" t="str">
        <f t="shared" si="3"/>
        <v>00896063</v>
      </c>
    </row>
    <row r="123" spans="1:18" x14ac:dyDescent="0.25">
      <c r="A123" s="208">
        <v>54750342</v>
      </c>
      <c r="B123" s="209" t="s">
        <v>2779</v>
      </c>
      <c r="C123" s="210" t="s">
        <v>1786</v>
      </c>
      <c r="D123" s="210" t="s">
        <v>2780</v>
      </c>
      <c r="E123" s="210" t="s">
        <v>2015</v>
      </c>
      <c r="F123" s="210" t="s">
        <v>2016</v>
      </c>
      <c r="G123" s="209"/>
      <c r="H123" s="209" t="s">
        <v>2781</v>
      </c>
      <c r="I123" s="210" t="s">
        <v>2782</v>
      </c>
      <c r="J123" s="210" t="s">
        <v>1793</v>
      </c>
      <c r="K123" s="210" t="s">
        <v>2782</v>
      </c>
      <c r="L123" s="213">
        <v>421950678050</v>
      </c>
      <c r="M123" s="210" t="s">
        <v>2783</v>
      </c>
      <c r="N123" s="232"/>
      <c r="O123" s="210"/>
      <c r="P123" s="233"/>
      <c r="R123" s="214">
        <f t="shared" si="3"/>
        <v>54750342</v>
      </c>
    </row>
    <row r="124" spans="1:18" x14ac:dyDescent="0.25">
      <c r="A124" s="208">
        <v>30227151</v>
      </c>
      <c r="B124" s="209" t="s">
        <v>2784</v>
      </c>
      <c r="C124" s="210" t="s">
        <v>1786</v>
      </c>
      <c r="D124" s="210" t="s">
        <v>2785</v>
      </c>
      <c r="E124" s="210" t="s">
        <v>1885</v>
      </c>
      <c r="F124" s="210" t="s">
        <v>1997</v>
      </c>
      <c r="G124" s="209" t="s">
        <v>2786</v>
      </c>
      <c r="H124" s="230" t="s">
        <v>2787</v>
      </c>
      <c r="I124" s="210" t="s">
        <v>2788</v>
      </c>
      <c r="J124" s="210" t="s">
        <v>2789</v>
      </c>
      <c r="K124" s="216" t="s">
        <v>2790</v>
      </c>
      <c r="L124" s="213">
        <v>421915867076</v>
      </c>
      <c r="M124" s="210" t="s">
        <v>2791</v>
      </c>
      <c r="N124" s="232"/>
      <c r="O124" s="210"/>
      <c r="P124" s="232"/>
      <c r="R124" s="214">
        <f t="shared" si="3"/>
        <v>30227151</v>
      </c>
    </row>
    <row r="125" spans="1:18" x14ac:dyDescent="0.25">
      <c r="A125" s="208">
        <v>42103908</v>
      </c>
      <c r="B125" s="209" t="s">
        <v>2792</v>
      </c>
      <c r="C125" s="210" t="s">
        <v>1786</v>
      </c>
      <c r="D125" s="209" t="s">
        <v>2793</v>
      </c>
      <c r="E125" s="209" t="s">
        <v>1877</v>
      </c>
      <c r="F125" s="209" t="s">
        <v>1850</v>
      </c>
      <c r="G125" s="209" t="s">
        <v>2794</v>
      </c>
      <c r="H125" s="209" t="s">
        <v>2795</v>
      </c>
      <c r="I125" s="209" t="s">
        <v>2796</v>
      </c>
      <c r="J125" s="209" t="s">
        <v>2797</v>
      </c>
      <c r="K125" s="212" t="s">
        <v>2798</v>
      </c>
      <c r="L125" s="213">
        <v>421903621957</v>
      </c>
      <c r="M125" s="209" t="s">
        <v>2799</v>
      </c>
      <c r="N125" s="209"/>
      <c r="O125" s="209"/>
      <c r="P125" s="209"/>
      <c r="R125" s="214">
        <f t="shared" si="3"/>
        <v>42103908</v>
      </c>
    </row>
    <row r="126" spans="1:18" x14ac:dyDescent="0.25">
      <c r="A126" s="226" t="s">
        <v>2800</v>
      </c>
      <c r="B126" s="227" t="s">
        <v>2801</v>
      </c>
      <c r="C126" s="210" t="s">
        <v>1786</v>
      </c>
      <c r="D126" s="227" t="s">
        <v>2802</v>
      </c>
      <c r="E126" s="227" t="s">
        <v>1877</v>
      </c>
      <c r="F126" s="227" t="s">
        <v>1878</v>
      </c>
      <c r="G126" s="227" t="s">
        <v>2803</v>
      </c>
      <c r="H126" s="234" t="s">
        <v>2804</v>
      </c>
      <c r="I126" s="227" t="s">
        <v>2805</v>
      </c>
      <c r="J126" s="227" t="s">
        <v>1793</v>
      </c>
      <c r="K126" s="227" t="s">
        <v>2805</v>
      </c>
      <c r="L126" s="228">
        <v>421905700790</v>
      </c>
      <c r="M126" s="227" t="s">
        <v>2806</v>
      </c>
      <c r="N126" s="227"/>
      <c r="O126" s="227"/>
      <c r="P126" s="227"/>
      <c r="R126" s="214" t="str">
        <f t="shared" si="3"/>
        <v>35538015</v>
      </c>
    </row>
    <row r="127" spans="1:18" x14ac:dyDescent="0.25">
      <c r="A127" s="226" t="s">
        <v>2807</v>
      </c>
      <c r="B127" s="227" t="s">
        <v>2808</v>
      </c>
      <c r="C127" s="210" t="s">
        <v>1786</v>
      </c>
      <c r="D127" s="227" t="s">
        <v>2399</v>
      </c>
      <c r="E127" s="227" t="s">
        <v>1818</v>
      </c>
      <c r="F127" s="227" t="s">
        <v>2400</v>
      </c>
      <c r="G127" s="235" t="s">
        <v>2809</v>
      </c>
      <c r="H127" s="227" t="s">
        <v>2810</v>
      </c>
      <c r="I127" s="227" t="s">
        <v>2811</v>
      </c>
      <c r="J127" s="227" t="s">
        <v>1804</v>
      </c>
      <c r="K127" s="227" t="s">
        <v>2812</v>
      </c>
      <c r="L127" s="228">
        <v>421918737877</v>
      </c>
      <c r="M127" s="227" t="s">
        <v>2813</v>
      </c>
      <c r="N127" s="227"/>
      <c r="O127" s="227"/>
      <c r="P127" s="227"/>
      <c r="R127" s="214" t="str">
        <f t="shared" si="3"/>
        <v>00585319</v>
      </c>
    </row>
    <row r="128" spans="1:18" x14ac:dyDescent="0.25">
      <c r="A128" s="236" t="s">
        <v>2814</v>
      </c>
      <c r="B128" s="237" t="s">
        <v>2815</v>
      </c>
      <c r="C128" s="237" t="s">
        <v>1786</v>
      </c>
      <c r="D128" s="237" t="s">
        <v>2816</v>
      </c>
      <c r="E128" s="237" t="s">
        <v>1838</v>
      </c>
      <c r="F128" s="237" t="s">
        <v>2053</v>
      </c>
      <c r="G128" s="237" t="s">
        <v>2817</v>
      </c>
      <c r="H128" s="237" t="s">
        <v>2818</v>
      </c>
      <c r="I128" s="237" t="s">
        <v>2819</v>
      </c>
      <c r="J128" s="237" t="s">
        <v>1793</v>
      </c>
      <c r="K128" s="237" t="s">
        <v>2819</v>
      </c>
      <c r="L128" s="238">
        <v>421903422249</v>
      </c>
      <c r="M128" s="237" t="s">
        <v>2820</v>
      </c>
      <c r="N128" s="237"/>
      <c r="O128" s="237"/>
      <c r="P128" s="237"/>
      <c r="R128" s="214" t="str">
        <f t="shared" si="3"/>
        <v>42132690</v>
      </c>
    </row>
    <row r="129" spans="1:18" x14ac:dyDescent="0.25">
      <c r="A129" s="236" t="s">
        <v>2821</v>
      </c>
      <c r="B129" s="237" t="s">
        <v>2822</v>
      </c>
      <c r="C129" s="237" t="s">
        <v>1786</v>
      </c>
      <c r="D129" s="237" t="s">
        <v>2823</v>
      </c>
      <c r="E129" s="237" t="s">
        <v>1818</v>
      </c>
      <c r="F129" s="237" t="s">
        <v>2824</v>
      </c>
      <c r="G129" s="237" t="s">
        <v>2825</v>
      </c>
      <c r="H129" s="237" t="s">
        <v>2826</v>
      </c>
      <c r="I129" s="237" t="s">
        <v>2827</v>
      </c>
      <c r="J129" s="237" t="s">
        <v>1804</v>
      </c>
      <c r="K129" s="237" t="s">
        <v>2828</v>
      </c>
      <c r="L129" s="238">
        <v>421905641479</v>
      </c>
      <c r="M129" s="237" t="s">
        <v>2829</v>
      </c>
      <c r="N129" s="237"/>
      <c r="O129" s="237"/>
      <c r="P129" s="237"/>
      <c r="R129" s="214" t="str">
        <f t="shared" si="3"/>
        <v>50671669</v>
      </c>
    </row>
    <row r="130" spans="1:18" x14ac:dyDescent="0.25">
      <c r="A130" s="236"/>
      <c r="B130" s="237"/>
      <c r="C130" s="237"/>
      <c r="D130" s="237"/>
      <c r="E130" s="237"/>
      <c r="F130" s="237"/>
      <c r="G130" s="237"/>
      <c r="H130" s="237"/>
      <c r="I130" s="237"/>
      <c r="J130" s="237"/>
      <c r="K130" s="237"/>
      <c r="L130" s="238"/>
      <c r="M130" s="237"/>
      <c r="N130" s="237"/>
      <c r="O130" s="237"/>
      <c r="P130" s="237"/>
      <c r="R130" s="214">
        <f t="shared" si="3"/>
        <v>0</v>
      </c>
    </row>
    <row r="131" spans="1:18" x14ac:dyDescent="0.25">
      <c r="A131" s="236"/>
      <c r="B131" s="237"/>
      <c r="C131" s="237"/>
      <c r="D131" s="237"/>
      <c r="E131" s="237"/>
      <c r="F131" s="237"/>
      <c r="G131" s="237"/>
      <c r="H131" s="237"/>
      <c r="I131" s="237"/>
      <c r="J131" s="237"/>
      <c r="K131" s="237"/>
      <c r="L131" s="238"/>
      <c r="M131" s="237"/>
      <c r="N131" s="237"/>
      <c r="O131" s="237"/>
      <c r="P131" s="237"/>
      <c r="R131" s="214">
        <f t="shared" si="3"/>
        <v>0</v>
      </c>
    </row>
    <row r="132" spans="1:18" x14ac:dyDescent="0.25">
      <c r="A132" s="236"/>
      <c r="B132" s="237"/>
      <c r="C132" s="237"/>
      <c r="D132" s="237"/>
      <c r="E132" s="237"/>
      <c r="F132" s="237"/>
      <c r="G132" s="237"/>
      <c r="H132" s="237"/>
      <c r="I132" s="237"/>
      <c r="J132" s="237"/>
      <c r="K132" s="237"/>
      <c r="L132" s="238"/>
      <c r="M132" s="237"/>
      <c r="N132" s="237"/>
      <c r="O132" s="237"/>
      <c r="P132" s="237"/>
      <c r="R132" s="214">
        <f t="shared" si="3"/>
        <v>0</v>
      </c>
    </row>
    <row r="133" spans="1:18" x14ac:dyDescent="0.25">
      <c r="A133" s="236"/>
      <c r="B133" s="237"/>
      <c r="C133" s="237"/>
      <c r="D133" s="237"/>
      <c r="E133" s="237"/>
      <c r="F133" s="237"/>
      <c r="G133" s="237"/>
      <c r="H133" s="237"/>
      <c r="I133" s="237"/>
      <c r="J133" s="237"/>
      <c r="K133" s="237"/>
      <c r="L133" s="238"/>
      <c r="M133" s="237"/>
      <c r="N133" s="237"/>
      <c r="O133" s="237"/>
      <c r="P133" s="237"/>
      <c r="R133" s="214">
        <f t="shared" si="3"/>
        <v>0</v>
      </c>
    </row>
    <row r="134" spans="1:18" x14ac:dyDescent="0.25">
      <c r="A134" s="236"/>
      <c r="B134" s="237"/>
      <c r="C134" s="237"/>
      <c r="D134" s="237"/>
      <c r="E134" s="237"/>
      <c r="F134" s="237"/>
      <c r="G134" s="237"/>
      <c r="H134" s="237"/>
      <c r="I134" s="237"/>
      <c r="J134" s="237"/>
      <c r="K134" s="237"/>
      <c r="L134" s="238"/>
      <c r="M134" s="237"/>
      <c r="N134" s="237"/>
      <c r="O134" s="237"/>
      <c r="P134" s="237"/>
      <c r="R134" s="214">
        <f t="shared" si="3"/>
        <v>0</v>
      </c>
    </row>
    <row r="135" spans="1:18" x14ac:dyDescent="0.25">
      <c r="A135" s="236"/>
      <c r="B135" s="237"/>
      <c r="C135" s="237"/>
      <c r="D135" s="237"/>
      <c r="E135" s="237"/>
      <c r="F135" s="237"/>
      <c r="G135" s="237"/>
      <c r="H135" s="237"/>
      <c r="I135" s="237"/>
      <c r="J135" s="237"/>
      <c r="K135" s="237"/>
      <c r="L135" s="238"/>
      <c r="M135" s="237"/>
      <c r="N135" s="237"/>
      <c r="O135" s="237"/>
      <c r="P135" s="237"/>
      <c r="R135" s="214">
        <f t="shared" si="3"/>
        <v>0</v>
      </c>
    </row>
    <row r="136" spans="1:18" x14ac:dyDescent="0.25">
      <c r="A136" s="236"/>
      <c r="B136" s="237"/>
      <c r="C136" s="237"/>
      <c r="D136" s="237"/>
      <c r="E136" s="237"/>
      <c r="F136" s="237"/>
      <c r="G136" s="237"/>
      <c r="H136" s="237"/>
      <c r="I136" s="237"/>
      <c r="J136" s="237"/>
      <c r="K136" s="237"/>
      <c r="L136" s="238"/>
      <c r="M136" s="237"/>
      <c r="N136" s="237"/>
      <c r="O136" s="237"/>
      <c r="P136" s="237"/>
      <c r="R136" s="214">
        <f t="shared" si="3"/>
        <v>0</v>
      </c>
    </row>
    <row r="137" spans="1:18" x14ac:dyDescent="0.25">
      <c r="A137" s="236"/>
      <c r="B137" s="237"/>
      <c r="C137" s="237"/>
      <c r="D137" s="237"/>
      <c r="E137" s="237"/>
      <c r="F137" s="237"/>
      <c r="G137" s="237"/>
      <c r="H137" s="237"/>
      <c r="I137" s="237"/>
      <c r="J137" s="237"/>
      <c r="K137" s="237"/>
      <c r="L137" s="238"/>
      <c r="M137" s="237"/>
      <c r="N137" s="237"/>
      <c r="O137" s="237"/>
      <c r="P137" s="237"/>
      <c r="R137" s="214">
        <f t="shared" si="3"/>
        <v>0</v>
      </c>
    </row>
    <row r="138" spans="1:18" x14ac:dyDescent="0.25">
      <c r="A138" s="236"/>
      <c r="B138" s="237"/>
      <c r="C138" s="237"/>
      <c r="D138" s="237"/>
      <c r="E138" s="237"/>
      <c r="F138" s="237"/>
      <c r="G138" s="237"/>
      <c r="H138" s="237"/>
      <c r="I138" s="237"/>
      <c r="J138" s="237"/>
      <c r="K138" s="237"/>
      <c r="L138" s="238"/>
      <c r="M138" s="237"/>
      <c r="N138" s="237"/>
      <c r="O138" s="237"/>
      <c r="P138" s="237"/>
      <c r="R138" s="214">
        <f t="shared" si="3"/>
        <v>0</v>
      </c>
    </row>
    <row r="139" spans="1:18" x14ac:dyDescent="0.25">
      <c r="A139" s="236"/>
      <c r="B139" s="237"/>
      <c r="C139" s="237"/>
      <c r="D139" s="237"/>
      <c r="E139" s="237"/>
      <c r="F139" s="237"/>
      <c r="G139" s="237"/>
      <c r="H139" s="237"/>
      <c r="I139" s="237"/>
      <c r="J139" s="237"/>
      <c r="K139" s="237"/>
      <c r="L139" s="238"/>
      <c r="M139" s="237"/>
      <c r="N139" s="237"/>
      <c r="O139" s="237"/>
      <c r="P139" s="237"/>
      <c r="R139" s="214">
        <f t="shared" si="3"/>
        <v>0</v>
      </c>
    </row>
    <row r="140" spans="1:18" x14ac:dyDescent="0.25">
      <c r="A140" s="236"/>
      <c r="B140" s="237"/>
      <c r="C140" s="237"/>
      <c r="D140" s="237"/>
      <c r="E140" s="237"/>
      <c r="F140" s="237"/>
      <c r="G140" s="237"/>
      <c r="H140" s="237"/>
      <c r="I140" s="237"/>
      <c r="J140" s="237"/>
      <c r="K140" s="237"/>
      <c r="L140" s="238"/>
      <c r="M140" s="237"/>
      <c r="N140" s="237"/>
      <c r="O140" s="237"/>
      <c r="P140" s="237"/>
      <c r="R140" s="214">
        <f t="shared" si="3"/>
        <v>0</v>
      </c>
    </row>
    <row r="141" spans="1:18" x14ac:dyDescent="0.25">
      <c r="A141" s="236"/>
      <c r="B141" s="237"/>
      <c r="C141" s="237"/>
      <c r="D141" s="237"/>
      <c r="E141" s="237"/>
      <c r="F141" s="237"/>
      <c r="G141" s="237"/>
      <c r="H141" s="237"/>
      <c r="I141" s="237"/>
      <c r="J141" s="237"/>
      <c r="K141" s="237"/>
      <c r="L141" s="238"/>
      <c r="M141" s="237"/>
      <c r="N141" s="237"/>
      <c r="O141" s="237"/>
      <c r="P141" s="237"/>
      <c r="R141" s="214">
        <f t="shared" si="3"/>
        <v>0</v>
      </c>
    </row>
    <row r="142" spans="1:18" x14ac:dyDescent="0.25">
      <c r="A142" s="236"/>
      <c r="B142" s="237"/>
      <c r="C142" s="237"/>
      <c r="D142" s="237"/>
      <c r="E142" s="237"/>
      <c r="F142" s="237"/>
      <c r="G142" s="237"/>
      <c r="H142" s="237"/>
      <c r="I142" s="237"/>
      <c r="J142" s="237"/>
      <c r="K142" s="237"/>
      <c r="L142" s="238"/>
      <c r="M142" s="237"/>
      <c r="N142" s="237"/>
      <c r="O142" s="237"/>
      <c r="P142" s="237"/>
      <c r="R142" s="214">
        <f t="shared" si="3"/>
        <v>0</v>
      </c>
    </row>
    <row r="143" spans="1:18" x14ac:dyDescent="0.25">
      <c r="A143" s="236"/>
      <c r="B143" s="237"/>
      <c r="C143" s="237"/>
      <c r="D143" s="237"/>
      <c r="E143" s="237"/>
      <c r="F143" s="237"/>
      <c r="G143" s="237"/>
      <c r="H143" s="237"/>
      <c r="I143" s="237"/>
      <c r="J143" s="237"/>
      <c r="K143" s="237"/>
      <c r="L143" s="238"/>
      <c r="M143" s="237"/>
      <c r="N143" s="237"/>
      <c r="O143" s="237"/>
      <c r="P143" s="237"/>
      <c r="R143" s="214">
        <f t="shared" si="3"/>
        <v>0</v>
      </c>
    </row>
    <row r="144" spans="1:18" x14ac:dyDescent="0.25">
      <c r="A144" s="236"/>
      <c r="B144" s="237"/>
      <c r="C144" s="237"/>
      <c r="D144" s="237"/>
      <c r="E144" s="237"/>
      <c r="F144" s="237"/>
      <c r="G144" s="237"/>
      <c r="H144" s="237"/>
      <c r="I144" s="237"/>
      <c r="J144" s="237"/>
      <c r="K144" s="237"/>
      <c r="L144" s="238"/>
      <c r="M144" s="237"/>
      <c r="N144" s="237"/>
      <c r="O144" s="237"/>
      <c r="P144" s="237"/>
      <c r="R144" s="214">
        <f t="shared" si="3"/>
        <v>0</v>
      </c>
    </row>
    <row r="145" spans="1:18" x14ac:dyDescent="0.25">
      <c r="A145" s="236"/>
      <c r="B145" s="237"/>
      <c r="C145" s="237"/>
      <c r="D145" s="237"/>
      <c r="E145" s="237"/>
      <c r="F145" s="237"/>
      <c r="G145" s="237"/>
      <c r="H145" s="237"/>
      <c r="I145" s="237"/>
      <c r="J145" s="237"/>
      <c r="K145" s="237"/>
      <c r="L145" s="238"/>
      <c r="M145" s="237"/>
      <c r="N145" s="237"/>
      <c r="O145" s="237"/>
      <c r="P145" s="237"/>
      <c r="R145" s="214">
        <f t="shared" si="3"/>
        <v>0</v>
      </c>
    </row>
    <row r="146" spans="1:18" x14ac:dyDescent="0.25">
      <c r="A146" s="236"/>
      <c r="B146" s="237"/>
      <c r="C146" s="237"/>
      <c r="D146" s="237"/>
      <c r="E146" s="237"/>
      <c r="F146" s="237"/>
      <c r="G146" s="237"/>
      <c r="H146" s="237"/>
      <c r="I146" s="237"/>
      <c r="J146" s="237"/>
      <c r="K146" s="237"/>
      <c r="L146" s="238"/>
      <c r="M146" s="237"/>
      <c r="N146" s="237"/>
      <c r="O146" s="237"/>
      <c r="P146" s="237"/>
      <c r="R146" s="214">
        <f t="shared" si="3"/>
        <v>0</v>
      </c>
    </row>
    <row r="147" spans="1:18" x14ac:dyDescent="0.25">
      <c r="A147" s="236"/>
      <c r="B147" s="237"/>
      <c r="C147" s="237"/>
      <c r="D147" s="237"/>
      <c r="E147" s="237"/>
      <c r="F147" s="237"/>
      <c r="G147" s="237"/>
      <c r="H147" s="237"/>
      <c r="I147" s="237"/>
      <c r="J147" s="237"/>
      <c r="K147" s="237"/>
      <c r="L147" s="238"/>
      <c r="M147" s="237"/>
      <c r="N147" s="237"/>
      <c r="O147" s="237"/>
      <c r="P147" s="237"/>
      <c r="R147" s="214">
        <f t="shared" si="3"/>
        <v>0</v>
      </c>
    </row>
    <row r="148" spans="1:18" x14ac:dyDescent="0.25">
      <c r="A148" s="236"/>
      <c r="B148" s="237"/>
      <c r="C148" s="237"/>
      <c r="D148" s="237"/>
      <c r="E148" s="237"/>
      <c r="F148" s="237"/>
      <c r="G148" s="237"/>
      <c r="H148" s="237"/>
      <c r="I148" s="237"/>
      <c r="J148" s="237"/>
      <c r="K148" s="237"/>
      <c r="L148" s="238"/>
      <c r="M148" s="237"/>
      <c r="N148" s="237"/>
      <c r="O148" s="237"/>
      <c r="P148" s="237"/>
      <c r="R148" s="214">
        <f t="shared" si="3"/>
        <v>0</v>
      </c>
    </row>
    <row r="149" spans="1:18" x14ac:dyDescent="0.25">
      <c r="A149" s="236"/>
      <c r="B149" s="237"/>
      <c r="C149" s="237"/>
      <c r="D149" s="237"/>
      <c r="E149" s="237"/>
      <c r="F149" s="237"/>
      <c r="G149" s="237"/>
      <c r="H149" s="237"/>
      <c r="I149" s="237"/>
      <c r="J149" s="237"/>
      <c r="K149" s="237"/>
      <c r="L149" s="238"/>
      <c r="M149" s="237"/>
      <c r="N149" s="237"/>
      <c r="O149" s="237"/>
      <c r="P149" s="237"/>
      <c r="R149" s="214">
        <f t="shared" si="3"/>
        <v>0</v>
      </c>
    </row>
    <row r="150" spans="1:18" x14ac:dyDescent="0.25">
      <c r="A150" s="236"/>
      <c r="B150" s="237"/>
      <c r="C150" s="237"/>
      <c r="D150" s="237"/>
      <c r="E150" s="237"/>
      <c r="F150" s="237"/>
      <c r="G150" s="237"/>
      <c r="H150" s="237"/>
      <c r="I150" s="237"/>
      <c r="J150" s="237"/>
      <c r="K150" s="237"/>
      <c r="L150" s="238"/>
      <c r="M150" s="237"/>
      <c r="N150" s="237"/>
      <c r="O150" s="237"/>
      <c r="P150" s="237"/>
      <c r="R150" s="214">
        <f t="shared" si="3"/>
        <v>0</v>
      </c>
    </row>
    <row r="151" spans="1:18" x14ac:dyDescent="0.25">
      <c r="A151" s="236"/>
      <c r="B151" s="237"/>
      <c r="C151" s="237"/>
      <c r="D151" s="237"/>
      <c r="E151" s="237"/>
      <c r="F151" s="237"/>
      <c r="G151" s="237"/>
      <c r="H151" s="237"/>
      <c r="I151" s="237"/>
      <c r="J151" s="237"/>
      <c r="K151" s="237"/>
      <c r="L151" s="238"/>
      <c r="M151" s="237"/>
      <c r="N151" s="237"/>
      <c r="O151" s="237"/>
      <c r="P151" s="237"/>
      <c r="R151" s="214">
        <f t="shared" si="3"/>
        <v>0</v>
      </c>
    </row>
    <row r="152" spans="1:18" x14ac:dyDescent="0.25">
      <c r="A152" s="236"/>
      <c r="B152" s="237"/>
      <c r="C152" s="237"/>
      <c r="D152" s="237"/>
      <c r="E152" s="237"/>
      <c r="F152" s="237"/>
      <c r="G152" s="237"/>
      <c r="H152" s="237"/>
      <c r="I152" s="237"/>
      <c r="J152" s="237"/>
      <c r="K152" s="237"/>
      <c r="L152" s="238"/>
      <c r="M152" s="237"/>
      <c r="N152" s="237"/>
      <c r="O152" s="237"/>
      <c r="P152" s="237"/>
      <c r="R152" s="214">
        <f t="shared" si="3"/>
        <v>0</v>
      </c>
    </row>
    <row r="153" spans="1:18" x14ac:dyDescent="0.25">
      <c r="A153" s="236"/>
      <c r="B153" s="237"/>
      <c r="C153" s="237"/>
      <c r="D153" s="237"/>
      <c r="E153" s="237"/>
      <c r="F153" s="237"/>
      <c r="G153" s="237"/>
      <c r="H153" s="237"/>
      <c r="I153" s="237"/>
      <c r="J153" s="237"/>
      <c r="K153" s="237"/>
      <c r="L153" s="238"/>
      <c r="M153" s="237"/>
      <c r="N153" s="237"/>
      <c r="O153" s="237"/>
      <c r="P153" s="237"/>
      <c r="R153" s="214">
        <f t="shared" si="3"/>
        <v>0</v>
      </c>
    </row>
    <row r="154" spans="1:18" x14ac:dyDescent="0.25">
      <c r="A154" s="236"/>
      <c r="B154" s="237"/>
      <c r="C154" s="237"/>
      <c r="D154" s="237"/>
      <c r="E154" s="237"/>
      <c r="F154" s="237"/>
      <c r="G154" s="237"/>
      <c r="H154" s="237"/>
      <c r="I154" s="237"/>
      <c r="J154" s="237"/>
      <c r="K154" s="237"/>
      <c r="L154" s="238"/>
      <c r="M154" s="237"/>
      <c r="N154" s="237"/>
      <c r="O154" s="237"/>
      <c r="P154" s="237"/>
      <c r="R154" s="214">
        <f t="shared" si="3"/>
        <v>0</v>
      </c>
    </row>
  </sheetData>
  <hyperlinks>
    <hyperlink ref="G2" r:id="rId1" xr:uid="{00000000-0004-0000-0500-000000000000}"/>
    <hyperlink ref="H2" r:id="rId2" xr:uid="{00000000-0004-0000-0500-000001000000}"/>
    <hyperlink ref="G3" r:id="rId3" xr:uid="{00000000-0004-0000-0500-000002000000}"/>
    <hyperlink ref="G5" r:id="rId4" xr:uid="{00000000-0004-0000-0500-000003000000}"/>
    <hyperlink ref="H5" r:id="rId5" xr:uid="{00000000-0004-0000-0500-000004000000}"/>
    <hyperlink ref="H6" r:id="rId6" xr:uid="{00000000-0004-0000-0500-000005000000}"/>
    <hyperlink ref="G10" r:id="rId7" xr:uid="{00000000-0004-0000-0500-000006000000}"/>
    <hyperlink ref="H12" r:id="rId8" xr:uid="{00000000-0004-0000-0500-000007000000}"/>
    <hyperlink ref="G16" r:id="rId9" xr:uid="{00000000-0004-0000-0500-000008000000}"/>
    <hyperlink ref="H16" r:id="rId10" xr:uid="{00000000-0004-0000-0500-000009000000}"/>
    <hyperlink ref="H24" r:id="rId11" xr:uid="{00000000-0004-0000-0500-00000A000000}"/>
    <hyperlink ref="G30" r:id="rId12" xr:uid="{00000000-0004-0000-0500-00000B000000}"/>
    <hyperlink ref="G54" r:id="rId13" xr:uid="{00000000-0004-0000-0500-00000C000000}"/>
    <hyperlink ref="H72" r:id="rId14" xr:uid="{00000000-0004-0000-0500-00000D000000}"/>
    <hyperlink ref="G73" r:id="rId15" xr:uid="{00000000-0004-0000-0500-00000E000000}"/>
    <hyperlink ref="G86" r:id="rId16" xr:uid="{00000000-0004-0000-0500-00000F000000}"/>
    <hyperlink ref="H86" r:id="rId17" xr:uid="{00000000-0004-0000-0500-000010000000}"/>
    <hyperlink ref="G95" r:id="rId18" xr:uid="{00000000-0004-0000-0500-000011000000}"/>
    <hyperlink ref="H98" r:id="rId19" xr:uid="{00000000-0004-0000-0500-000012000000}"/>
    <hyperlink ref="H103" r:id="rId20" xr:uid="{00000000-0004-0000-0500-000013000000}"/>
    <hyperlink ref="G106" r:id="rId21" xr:uid="{00000000-0004-0000-0500-000014000000}"/>
    <hyperlink ref="H106" r:id="rId22" xr:uid="{00000000-0004-0000-0500-000015000000}"/>
    <hyperlink ref="G109" r:id="rId23" xr:uid="{00000000-0004-0000-0500-000016000000}"/>
    <hyperlink ref="H109" r:id="rId24" xr:uid="{00000000-0004-0000-0500-000017000000}"/>
    <hyperlink ref="H124" r:id="rId25" xr:uid="{00000000-0004-0000-0500-000018000000}"/>
  </hyperlinks>
  <pageMargins left="0.7" right="0.7" top="0.75" bottom="0.75" header="0.51181102362204689" footer="0.51181102362204689"/>
  <pageSetup paperSize="9" scale="90"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W809"/>
  <sheetViews>
    <sheetView zoomScale="110" workbookViewId="0">
      <pane ySplit="1" topLeftCell="A2" activePane="bottomLeft" state="frozen"/>
      <selection pane="bottomLeft"/>
    </sheetView>
  </sheetViews>
  <sheetFormatPr defaultColWidth="8.6640625" defaultRowHeight="13.2" x14ac:dyDescent="0.25"/>
  <cols>
    <col min="1" max="1" width="11.88671875" style="239" customWidth="1"/>
    <col min="2" max="2" width="47.44140625" style="240" customWidth="1"/>
    <col min="3" max="3" width="49.88671875" style="240" customWidth="1"/>
    <col min="4" max="4" width="11.6640625" style="241" customWidth="1"/>
    <col min="5" max="5" width="6" style="242" customWidth="1"/>
    <col min="6" max="6" width="4.33203125" style="239" customWidth="1"/>
    <col min="7" max="8" width="5.6640625" style="240" customWidth="1"/>
    <col min="9" max="9" width="8.6640625" style="243"/>
    <col min="10" max="10" width="12.5546875" style="243" customWidth="1"/>
    <col min="11" max="11" width="19.33203125" style="243" customWidth="1"/>
    <col min="12" max="13" width="13.6640625" style="243" customWidth="1"/>
    <col min="14" max="257" width="9.109375" style="243" customWidth="1"/>
  </cols>
  <sheetData>
    <row r="1" spans="1:14" s="244" customFormat="1" ht="20.399999999999999" x14ac:dyDescent="0.25">
      <c r="A1" s="245" t="s">
        <v>1769</v>
      </c>
      <c r="B1" s="246" t="s">
        <v>347</v>
      </c>
      <c r="C1" s="246" t="s">
        <v>2830</v>
      </c>
      <c r="D1" s="247" t="s">
        <v>2831</v>
      </c>
      <c r="E1" s="248" t="s">
        <v>2832</v>
      </c>
      <c r="F1" s="245" t="s">
        <v>371</v>
      </c>
      <c r="G1" s="245" t="s">
        <v>350</v>
      </c>
      <c r="H1" s="245" t="s">
        <v>2833</v>
      </c>
      <c r="I1" s="245" t="s">
        <v>2834</v>
      </c>
      <c r="J1" s="245" t="s">
        <v>2835</v>
      </c>
      <c r="K1" s="245" t="s">
        <v>2836</v>
      </c>
      <c r="L1" s="245" t="s">
        <v>2837</v>
      </c>
      <c r="M1" s="245" t="s">
        <v>2838</v>
      </c>
      <c r="N1" s="245" t="s">
        <v>2839</v>
      </c>
    </row>
    <row r="2" spans="1:14" x14ac:dyDescent="0.25">
      <c r="A2" s="249">
        <v>53623517</v>
      </c>
      <c r="B2" s="250" t="str">
        <f>VLOOKUP(A2,Adr!A:B,2,FALSE())</f>
        <v>Breaking Slovakia, o.z. </v>
      </c>
      <c r="C2" s="251" t="s">
        <v>2840</v>
      </c>
      <c r="D2" s="252">
        <v>10000</v>
      </c>
      <c r="E2" s="253">
        <v>0</v>
      </c>
      <c r="F2" s="249" t="s">
        <v>398</v>
      </c>
      <c r="G2" s="254" t="s">
        <v>356</v>
      </c>
      <c r="H2" s="254" t="s">
        <v>2841</v>
      </c>
      <c r="I2" s="255" t="str">
        <f t="shared" ref="I2:I9" si="0">A2&amp;F2</f>
        <v>53623517m</v>
      </c>
      <c r="J2" s="232" t="str">
        <f t="shared" ref="J2:J9" si="1">A2&amp;G2</f>
        <v>53623517026 03</v>
      </c>
      <c r="K2" s="256"/>
      <c r="L2" s="232" t="str">
        <f t="shared" ref="L2:L9" si="2">A2&amp;G2&amp;H2</f>
        <v>53623517026 03B</v>
      </c>
      <c r="M2" s="256" t="str">
        <f t="shared" ref="M2:M9" si="3">B2&amp;F2&amp;H2&amp;C2</f>
        <v>Breaking Slovakia, o.z. mBThe Legits Blast</v>
      </c>
      <c r="N2" s="243" t="str">
        <f t="shared" ref="N2:N9" si="4">+I2&amp;H2</f>
        <v>53623517mB</v>
      </c>
    </row>
    <row r="3" spans="1:14" x14ac:dyDescent="0.25">
      <c r="A3" s="208" t="s">
        <v>1796</v>
      </c>
      <c r="B3" s="250" t="str">
        <f>VLOOKUP(A3,Adr!A:B,2,FALSE())</f>
        <v>Deaflympijský výbor Slovenska</v>
      </c>
      <c r="C3" s="254" t="s">
        <v>2842</v>
      </c>
      <c r="D3" s="257">
        <v>372141</v>
      </c>
      <c r="E3" s="258">
        <v>0</v>
      </c>
      <c r="F3" s="249" t="s">
        <v>378</v>
      </c>
      <c r="G3" s="254" t="s">
        <v>356</v>
      </c>
      <c r="H3" s="254" t="s">
        <v>2841</v>
      </c>
      <c r="I3" s="255" t="str">
        <f t="shared" si="0"/>
        <v>42254388c</v>
      </c>
      <c r="J3" s="232" t="str">
        <f t="shared" si="1"/>
        <v>42254388026 03</v>
      </c>
      <c r="K3" s="256"/>
      <c r="L3" s="232" t="str">
        <f t="shared" si="2"/>
        <v>42254388026 03B</v>
      </c>
      <c r="M3" s="256" t="str">
        <f t="shared" si="3"/>
        <v>Deaflympijský výbor SlovenskacBzabezpečenie činnosti a úloh v roku 2024</v>
      </c>
      <c r="N3" s="243" t="str">
        <f t="shared" si="4"/>
        <v>42254388cB</v>
      </c>
    </row>
    <row r="4" spans="1:14" x14ac:dyDescent="0.25">
      <c r="A4" s="208" t="s">
        <v>1796</v>
      </c>
      <c r="B4" s="250" t="str">
        <f>VLOOKUP(A4,Adr!A:B,2,FALSE())</f>
        <v>Deaflympijský výbor Slovenska</v>
      </c>
      <c r="C4" s="259" t="s">
        <v>2843</v>
      </c>
      <c r="D4" s="260">
        <v>20000</v>
      </c>
      <c r="E4" s="253">
        <v>0</v>
      </c>
      <c r="F4" s="249" t="s">
        <v>380</v>
      </c>
      <c r="G4" s="254" t="s">
        <v>356</v>
      </c>
      <c r="H4" s="254" t="s">
        <v>2841</v>
      </c>
      <c r="I4" s="255" t="str">
        <f t="shared" si="0"/>
        <v>42254388d</v>
      </c>
      <c r="J4" s="232" t="str">
        <f t="shared" si="1"/>
        <v>42254388026 03</v>
      </c>
      <c r="K4" s="256"/>
      <c r="L4" s="232" t="str">
        <f t="shared" si="2"/>
        <v>42254388026 03B</v>
      </c>
      <c r="M4" s="256" t="str">
        <f t="shared" si="3"/>
        <v>Deaflympijský výbor SlovenskadBAntušeková Martina</v>
      </c>
      <c r="N4" s="243" t="str">
        <f t="shared" si="4"/>
        <v>42254388dB</v>
      </c>
    </row>
    <row r="5" spans="1:14" x14ac:dyDescent="0.25">
      <c r="A5" s="261" t="s">
        <v>1796</v>
      </c>
      <c r="B5" s="250" t="str">
        <f>VLOOKUP(A5,Adr!A:B,2,FALSE())</f>
        <v>Deaflympijský výbor Slovenska</v>
      </c>
      <c r="C5" s="262" t="s">
        <v>2844</v>
      </c>
      <c r="D5" s="260">
        <v>30000</v>
      </c>
      <c r="E5" s="258">
        <v>0</v>
      </c>
      <c r="F5" s="249" t="s">
        <v>380</v>
      </c>
      <c r="G5" s="254" t="s">
        <v>356</v>
      </c>
      <c r="H5" s="254" t="s">
        <v>2841</v>
      </c>
      <c r="I5" s="255" t="str">
        <f t="shared" si="0"/>
        <v>42254388d</v>
      </c>
      <c r="J5" s="232" t="str">
        <f t="shared" si="1"/>
        <v>42254388026 03</v>
      </c>
      <c r="K5" s="256"/>
      <c r="L5" s="232" t="str">
        <f t="shared" si="2"/>
        <v>42254388026 03B</v>
      </c>
      <c r="M5" s="256" t="str">
        <f t="shared" si="3"/>
        <v>Deaflympijský výbor SlovenskadBBirošová Tereza</v>
      </c>
      <c r="N5" s="243" t="str">
        <f t="shared" si="4"/>
        <v>42254388dB</v>
      </c>
    </row>
    <row r="6" spans="1:14" x14ac:dyDescent="0.25">
      <c r="A6" s="261" t="s">
        <v>1796</v>
      </c>
      <c r="B6" s="250" t="str">
        <f>VLOOKUP(A6,Adr!A:B,2,FALSE())</f>
        <v>Deaflympijský výbor Slovenska</v>
      </c>
      <c r="C6" s="254" t="s">
        <v>2845</v>
      </c>
      <c r="D6" s="257">
        <v>20000</v>
      </c>
      <c r="E6" s="253">
        <v>0</v>
      </c>
      <c r="F6" s="249" t="s">
        <v>380</v>
      </c>
      <c r="G6" s="254" t="s">
        <v>356</v>
      </c>
      <c r="H6" s="254" t="s">
        <v>2841</v>
      </c>
      <c r="I6" s="255" t="str">
        <f t="shared" si="0"/>
        <v>42254388d</v>
      </c>
      <c r="J6" s="232" t="str">
        <f t="shared" si="1"/>
        <v>42254388026 03</v>
      </c>
      <c r="K6" s="256"/>
      <c r="L6" s="232" t="str">
        <f t="shared" si="2"/>
        <v>42254388026 03B</v>
      </c>
      <c r="M6" s="256" t="str">
        <f t="shared" si="3"/>
        <v>Deaflympijský výbor SlovenskadBĎuriš Matúš</v>
      </c>
      <c r="N6" s="243" t="str">
        <f t="shared" si="4"/>
        <v>42254388dB</v>
      </c>
    </row>
    <row r="7" spans="1:14" x14ac:dyDescent="0.25">
      <c r="A7" s="249" t="s">
        <v>1796</v>
      </c>
      <c r="B7" s="250" t="str">
        <f>VLOOKUP(A7,Adr!A:B,2,FALSE())</f>
        <v>Deaflympijský výbor Slovenska</v>
      </c>
      <c r="C7" s="262" t="s">
        <v>2846</v>
      </c>
      <c r="D7" s="263">
        <v>20000</v>
      </c>
      <c r="E7" s="258">
        <v>0</v>
      </c>
      <c r="F7" s="249" t="s">
        <v>380</v>
      </c>
      <c r="G7" s="254" t="s">
        <v>356</v>
      </c>
      <c r="H7" s="254" t="s">
        <v>2841</v>
      </c>
      <c r="I7" s="255" t="str">
        <f t="shared" si="0"/>
        <v>42254388d</v>
      </c>
      <c r="J7" s="232" t="str">
        <f t="shared" si="1"/>
        <v>42254388026 03</v>
      </c>
      <c r="K7" s="256"/>
      <c r="L7" s="232" t="str">
        <f t="shared" si="2"/>
        <v>42254388026 03B</v>
      </c>
      <c r="M7" s="256" t="str">
        <f t="shared" si="3"/>
        <v>Deaflympijský výbor SlovenskadBJánošíková Jana</v>
      </c>
      <c r="N7" s="243" t="str">
        <f t="shared" si="4"/>
        <v>42254388dB</v>
      </c>
    </row>
    <row r="8" spans="1:14" x14ac:dyDescent="0.25">
      <c r="A8" s="261" t="s">
        <v>1796</v>
      </c>
      <c r="B8" s="250" t="str">
        <f>VLOOKUP(A8,Adr!A:B,2,FALSE())</f>
        <v>Deaflympijský výbor Slovenska</v>
      </c>
      <c r="C8" s="259" t="s">
        <v>2847</v>
      </c>
      <c r="D8" s="260">
        <v>40000</v>
      </c>
      <c r="E8" s="253">
        <v>0</v>
      </c>
      <c r="F8" s="249" t="s">
        <v>380</v>
      </c>
      <c r="G8" s="254" t="s">
        <v>356</v>
      </c>
      <c r="H8" s="254" t="s">
        <v>2841</v>
      </c>
      <c r="I8" s="255" t="str">
        <f t="shared" si="0"/>
        <v>42254388d</v>
      </c>
      <c r="J8" s="232" t="str">
        <f t="shared" si="1"/>
        <v>42254388026 03</v>
      </c>
      <c r="K8" s="256"/>
      <c r="L8" s="232" t="str">
        <f t="shared" si="2"/>
        <v>42254388026 03B</v>
      </c>
      <c r="M8" s="256" t="str">
        <f t="shared" si="3"/>
        <v>Deaflympijský výbor SlovenskadBJelínek Rastislav</v>
      </c>
      <c r="N8" s="243" t="str">
        <f t="shared" si="4"/>
        <v>42254388dB</v>
      </c>
    </row>
    <row r="9" spans="1:14" x14ac:dyDescent="0.25">
      <c r="A9" s="261" t="s">
        <v>1796</v>
      </c>
      <c r="B9" s="250" t="str">
        <f>VLOOKUP(A9,Adr!A:B,2,FALSE())</f>
        <v>Deaflympijský výbor Slovenska</v>
      </c>
      <c r="C9" s="259" t="s">
        <v>2848</v>
      </c>
      <c r="D9" s="263">
        <v>50000</v>
      </c>
      <c r="E9" s="258">
        <v>0</v>
      </c>
      <c r="F9" s="249" t="s">
        <v>380</v>
      </c>
      <c r="G9" s="254" t="s">
        <v>356</v>
      </c>
      <c r="H9" s="254" t="s">
        <v>2841</v>
      </c>
      <c r="I9" s="255" t="str">
        <f t="shared" si="0"/>
        <v>42254388d</v>
      </c>
      <c r="J9" s="232" t="str">
        <f t="shared" si="1"/>
        <v>42254388026 03</v>
      </c>
      <c r="K9" s="256"/>
      <c r="L9" s="232" t="str">
        <f t="shared" si="2"/>
        <v>42254388026 03B</v>
      </c>
      <c r="M9" s="256" t="str">
        <f t="shared" si="3"/>
        <v>Deaflympijský výbor SlovenskadBKeinath Thomas</v>
      </c>
      <c r="N9" s="243" t="str">
        <f t="shared" si="4"/>
        <v>42254388dB</v>
      </c>
    </row>
    <row r="10" spans="1:14" x14ac:dyDescent="0.25">
      <c r="A10" s="208" t="s">
        <v>1796</v>
      </c>
      <c r="B10" s="250" t="str">
        <f>VLOOKUP(A10,Adr!A:B,2,FALSE())</f>
        <v>Deaflympijský výbor Slovenska</v>
      </c>
      <c r="C10" s="254" t="s">
        <v>2849</v>
      </c>
      <c r="D10" s="257">
        <v>40000</v>
      </c>
      <c r="E10" s="253">
        <v>0</v>
      </c>
      <c r="F10" s="249" t="s">
        <v>380</v>
      </c>
      <c r="G10" s="254" t="s">
        <v>356</v>
      </c>
      <c r="H10" s="254" t="s">
        <v>2841</v>
      </c>
      <c r="I10" s="255" t="str">
        <f t="shared" ref="I10:I73" si="5">A10&amp;F10</f>
        <v>42254388d</v>
      </c>
      <c r="J10" s="232" t="str">
        <f t="shared" ref="J10:J73" si="6">A10&amp;G10</f>
        <v>42254388026 03</v>
      </c>
      <c r="K10" s="256"/>
      <c r="L10" s="232" t="str">
        <f t="shared" ref="L10:L73" si="7">A10&amp;G10&amp;H10</f>
        <v>42254388026 03B</v>
      </c>
      <c r="M10" s="256" t="str">
        <f t="shared" ref="M10:M73" si="8">B10&amp;F10&amp;H10&amp;C10</f>
        <v>Deaflympijský výbor SlovenskadBKrištofičová Ivana</v>
      </c>
      <c r="N10" s="243" t="str">
        <f t="shared" ref="N10:N73" si="9">+I10&amp;H10</f>
        <v>42254388dB</v>
      </c>
    </row>
    <row r="11" spans="1:14" x14ac:dyDescent="0.25">
      <c r="A11" s="208" t="s">
        <v>1796</v>
      </c>
      <c r="B11" s="250" t="str">
        <f>VLOOKUP(A11,Adr!A:B,2,FALSE())</f>
        <v>Deaflympijský výbor Slovenska</v>
      </c>
      <c r="C11" s="254" t="s">
        <v>2850</v>
      </c>
      <c r="D11" s="257">
        <v>20000</v>
      </c>
      <c r="E11" s="258">
        <v>0</v>
      </c>
      <c r="F11" s="249" t="s">
        <v>380</v>
      </c>
      <c r="G11" s="254" t="s">
        <v>356</v>
      </c>
      <c r="H11" s="254" t="s">
        <v>2841</v>
      </c>
      <c r="I11" s="255" t="str">
        <f t="shared" si="5"/>
        <v>42254388d</v>
      </c>
      <c r="J11" s="232" t="str">
        <f t="shared" si="6"/>
        <v>42254388026 03</v>
      </c>
      <c r="K11" s="256"/>
      <c r="L11" s="232" t="str">
        <f t="shared" si="7"/>
        <v>42254388026 03B</v>
      </c>
      <c r="M11" s="256" t="str">
        <f t="shared" si="8"/>
        <v>Deaflympijský výbor SlovenskadBLepótová Amália</v>
      </c>
      <c r="N11" s="243" t="str">
        <f t="shared" si="9"/>
        <v>42254388dB</v>
      </c>
    </row>
    <row r="12" spans="1:14" x14ac:dyDescent="0.25">
      <c r="A12" s="261" t="s">
        <v>1796</v>
      </c>
      <c r="B12" s="250" t="str">
        <f>VLOOKUP(A12,Adr!A:B,2,FALSE())</f>
        <v>Deaflympijský výbor Slovenska</v>
      </c>
      <c r="C12" s="262" t="s">
        <v>2851</v>
      </c>
      <c r="D12" s="263">
        <v>50000</v>
      </c>
      <c r="E12" s="253">
        <v>0</v>
      </c>
      <c r="F12" s="249" t="s">
        <v>380</v>
      </c>
      <c r="G12" s="254" t="s">
        <v>356</v>
      </c>
      <c r="H12" s="254" t="s">
        <v>2841</v>
      </c>
      <c r="I12" s="255" t="str">
        <f t="shared" si="5"/>
        <v>42254388d</v>
      </c>
      <c r="J12" s="232" t="str">
        <f t="shared" si="6"/>
        <v>42254388026 03</v>
      </c>
      <c r="K12" s="256"/>
      <c r="L12" s="232" t="str">
        <f t="shared" si="7"/>
        <v>42254388026 03B</v>
      </c>
      <c r="M12" s="256" t="str">
        <f t="shared" si="8"/>
        <v>Deaflympijský výbor SlovenskadBNovotná Eva</v>
      </c>
      <c r="N12" s="243" t="str">
        <f t="shared" si="9"/>
        <v>42254388dB</v>
      </c>
    </row>
    <row r="13" spans="1:14" x14ac:dyDescent="0.25">
      <c r="A13" s="261" t="s">
        <v>1796</v>
      </c>
      <c r="B13" s="250" t="str">
        <f>VLOOKUP(A13,Adr!A:B,2,FALSE())</f>
        <v>Deaflympijský výbor Slovenska</v>
      </c>
      <c r="C13" s="259" t="s">
        <v>2852</v>
      </c>
      <c r="D13" s="260">
        <v>15000</v>
      </c>
      <c r="E13" s="258">
        <v>0</v>
      </c>
      <c r="F13" s="249" t="s">
        <v>380</v>
      </c>
      <c r="G13" s="254" t="s">
        <v>356</v>
      </c>
      <c r="H13" s="254" t="s">
        <v>2841</v>
      </c>
      <c r="I13" s="255" t="str">
        <f t="shared" si="5"/>
        <v>42254388d</v>
      </c>
      <c r="J13" s="232" t="str">
        <f t="shared" si="6"/>
        <v>42254388026 03</v>
      </c>
      <c r="K13" s="256"/>
      <c r="L13" s="232" t="str">
        <f t="shared" si="7"/>
        <v>42254388026 03B</v>
      </c>
      <c r="M13" s="256" t="str">
        <f t="shared" si="8"/>
        <v>Deaflympijský výbor SlovenskadBPetrovič Peter</v>
      </c>
      <c r="N13" s="243" t="str">
        <f t="shared" si="9"/>
        <v>42254388dB</v>
      </c>
    </row>
    <row r="14" spans="1:14" x14ac:dyDescent="0.25">
      <c r="A14" s="261" t="s">
        <v>1796</v>
      </c>
      <c r="B14" s="250" t="str">
        <f>VLOOKUP(A14,Adr!A:B,2,FALSE())</f>
        <v>Deaflympijský výbor Slovenska</v>
      </c>
      <c r="C14" s="259" t="s">
        <v>2853</v>
      </c>
      <c r="D14" s="260">
        <v>15000</v>
      </c>
      <c r="E14" s="253">
        <v>0</v>
      </c>
      <c r="F14" s="249" t="s">
        <v>380</v>
      </c>
      <c r="G14" s="254" t="s">
        <v>356</v>
      </c>
      <c r="H14" s="254" t="s">
        <v>2841</v>
      </c>
      <c r="I14" s="255" t="str">
        <f t="shared" si="5"/>
        <v>42254388d</v>
      </c>
      <c r="J14" s="232" t="str">
        <f t="shared" si="6"/>
        <v>42254388026 03</v>
      </c>
      <c r="K14" s="256"/>
      <c r="L14" s="232" t="str">
        <f t="shared" si="7"/>
        <v>42254388026 03B</v>
      </c>
      <c r="M14" s="256" t="str">
        <f t="shared" si="8"/>
        <v>Deaflympijský výbor SlovenskadBŠtetková Ema</v>
      </c>
      <c r="N14" s="243" t="str">
        <f t="shared" si="9"/>
        <v>42254388dB</v>
      </c>
    </row>
    <row r="15" spans="1:14" x14ac:dyDescent="0.25">
      <c r="A15" s="261" t="s">
        <v>1796</v>
      </c>
      <c r="B15" s="250" t="str">
        <f>VLOOKUP(A15,Adr!A:B,2,FALSE())</f>
        <v>Deaflympijský výbor Slovenska</v>
      </c>
      <c r="C15" s="259" t="s">
        <v>2854</v>
      </c>
      <c r="D15" s="260">
        <v>17500</v>
      </c>
      <c r="E15" s="258">
        <v>0</v>
      </c>
      <c r="F15" s="249" t="s">
        <v>380</v>
      </c>
      <c r="G15" s="254" t="s">
        <v>356</v>
      </c>
      <c r="H15" s="254" t="s">
        <v>2841</v>
      </c>
      <c r="I15" s="255" t="str">
        <f t="shared" si="5"/>
        <v>42254388d</v>
      </c>
      <c r="J15" s="232" t="str">
        <f t="shared" si="6"/>
        <v>42254388026 03</v>
      </c>
      <c r="K15" s="256"/>
      <c r="L15" s="232" t="str">
        <f t="shared" si="7"/>
        <v>42254388026 03B</v>
      </c>
      <c r="M15" s="256" t="str">
        <f t="shared" si="8"/>
        <v>Deaflympijský výbor SlovenskadBVaco Marek</v>
      </c>
      <c r="N15" s="243" t="str">
        <f t="shared" si="9"/>
        <v>42254388dB</v>
      </c>
    </row>
    <row r="16" spans="1:14" x14ac:dyDescent="0.25">
      <c r="A16" s="261" t="s">
        <v>1807</v>
      </c>
      <c r="B16" s="250" t="str">
        <f>VLOOKUP(A16,Adr!A:B,2,FALSE())</f>
        <v>iCompete Natural Slovakia</v>
      </c>
      <c r="C16" s="259" t="s">
        <v>387</v>
      </c>
      <c r="D16" s="260">
        <v>30300</v>
      </c>
      <c r="E16" s="253">
        <v>0</v>
      </c>
      <c r="F16" s="249" t="s">
        <v>386</v>
      </c>
      <c r="G16" s="254" t="s">
        <v>356</v>
      </c>
      <c r="H16" s="254" t="s">
        <v>2841</v>
      </c>
      <c r="I16" s="255" t="str">
        <f t="shared" si="5"/>
        <v>50642804g</v>
      </c>
      <c r="J16" s="232" t="str">
        <f t="shared" si="6"/>
        <v>50642804026 03</v>
      </c>
      <c r="K16" s="256"/>
      <c r="L16" s="232" t="str">
        <f t="shared" si="7"/>
        <v>50642804026 03B</v>
      </c>
      <c r="M16" s="256" t="str">
        <f t="shared" si="8"/>
        <v>iCompete Natural SlovakiagBrozvoj športov, ktoré nie sú uznanými podľa zákona č. 440/2015 Z. z.</v>
      </c>
      <c r="N16" s="243" t="str">
        <f t="shared" si="9"/>
        <v>50642804gB</v>
      </c>
    </row>
    <row r="17" spans="1:14" x14ac:dyDescent="0.25">
      <c r="A17" s="208">
        <v>31788394</v>
      </c>
      <c r="B17" s="250" t="str">
        <f>VLOOKUP(A17,Adr!A:B,2,FALSE())</f>
        <v>Karloveské tanečné centrum </v>
      </c>
      <c r="C17" s="254" t="s">
        <v>2855</v>
      </c>
      <c r="D17" s="257">
        <v>10000</v>
      </c>
      <c r="E17" s="258">
        <v>0</v>
      </c>
      <c r="F17" s="249" t="s">
        <v>398</v>
      </c>
      <c r="G17" s="254" t="s">
        <v>356</v>
      </c>
      <c r="H17" s="254" t="s">
        <v>2841</v>
      </c>
      <c r="I17" s="255" t="str">
        <f t="shared" si="5"/>
        <v>31788394m</v>
      </c>
      <c r="J17" s="232" t="str">
        <f t="shared" si="6"/>
        <v>31788394026 03</v>
      </c>
      <c r="K17" s="256"/>
      <c r="L17" s="232" t="str">
        <f t="shared" si="7"/>
        <v>31788394026 03B</v>
      </c>
      <c r="M17" s="256" t="str">
        <f t="shared" si="8"/>
        <v>Karloveské tanečné centrum mBGrand Prix Tyrnavia 2024</v>
      </c>
      <c r="N17" s="243" t="str">
        <f t="shared" si="9"/>
        <v>31788394mB</v>
      </c>
    </row>
    <row r="18" spans="1:14" x14ac:dyDescent="0.25">
      <c r="A18" s="261">
        <v>31940803</v>
      </c>
      <c r="B18" s="250" t="str">
        <f>VLOOKUP(A18,Adr!A:B,2,FALSE())</f>
        <v>Klub plaveckých športov Nereus Žilina o.z. </v>
      </c>
      <c r="C18" s="254" t="s">
        <v>2856</v>
      </c>
      <c r="D18" s="257">
        <v>10000</v>
      </c>
      <c r="E18" s="253">
        <v>0</v>
      </c>
      <c r="F18" s="249" t="s">
        <v>398</v>
      </c>
      <c r="G18" s="254" t="s">
        <v>356</v>
      </c>
      <c r="H18" s="254" t="s">
        <v>2841</v>
      </c>
      <c r="I18" s="255" t="str">
        <f t="shared" si="5"/>
        <v>31940803m</v>
      </c>
      <c r="J18" s="232" t="str">
        <f t="shared" si="6"/>
        <v>31940803026 03</v>
      </c>
      <c r="K18" s="256"/>
      <c r="L18" s="232" t="str">
        <f t="shared" si="7"/>
        <v>31940803026 03B</v>
      </c>
      <c r="M18" s="256" t="str">
        <f t="shared" si="8"/>
        <v>Klub plaveckých športov Nereus Žilina o.z. mBŽilinský triatlonový festival - M-SR+ČR v olympijskom triatlone</v>
      </c>
      <c r="N18" s="243" t="str">
        <f t="shared" si="9"/>
        <v>31940803mB</v>
      </c>
    </row>
    <row r="19" spans="1:14" x14ac:dyDescent="0.25">
      <c r="A19" s="208" t="s">
        <v>1835</v>
      </c>
      <c r="B19" s="250" t="str">
        <f>VLOOKUP(A19,Adr!A:B,2,FALSE())</f>
        <v>Klub slovenských turistov</v>
      </c>
      <c r="C19" s="254" t="s">
        <v>2857</v>
      </c>
      <c r="D19" s="257">
        <v>120000</v>
      </c>
      <c r="E19" s="253">
        <v>0</v>
      </c>
      <c r="F19" s="249" t="s">
        <v>384</v>
      </c>
      <c r="G19" s="254" t="s">
        <v>352</v>
      </c>
      <c r="H19" s="254" t="s">
        <v>2841</v>
      </c>
      <c r="I19" s="255" t="str">
        <f t="shared" si="5"/>
        <v>00688312f</v>
      </c>
      <c r="J19" s="232" t="str">
        <f t="shared" si="6"/>
        <v>00688312026 01</v>
      </c>
      <c r="K19" s="256"/>
      <c r="L19" s="232" t="str">
        <f t="shared" si="7"/>
        <v>00688312026 01B</v>
      </c>
      <c r="M19" s="256" t="str">
        <f t="shared" si="8"/>
        <v>Klub slovenských turistovfBznačenie turistických trás</v>
      </c>
      <c r="N19" s="243" t="str">
        <f t="shared" si="9"/>
        <v>00688312fB</v>
      </c>
    </row>
    <row r="20" spans="1:14" x14ac:dyDescent="0.25">
      <c r="A20" s="249" t="s">
        <v>1856</v>
      </c>
      <c r="B20" s="250" t="str">
        <f>VLOOKUP(A20,Adr!A:B,2,FALSE())</f>
        <v>MAMMAL - Slovenský zväz MMA</v>
      </c>
      <c r="C20" s="254" t="s">
        <v>387</v>
      </c>
      <c r="D20" s="257">
        <v>36300</v>
      </c>
      <c r="E20" s="258">
        <v>0</v>
      </c>
      <c r="F20" s="249" t="s">
        <v>386</v>
      </c>
      <c r="G20" s="254" t="s">
        <v>356</v>
      </c>
      <c r="H20" s="254" t="s">
        <v>2841</v>
      </c>
      <c r="I20" s="255" t="str">
        <f t="shared" si="5"/>
        <v>42269423g</v>
      </c>
      <c r="J20" s="232" t="str">
        <f t="shared" si="6"/>
        <v>42269423026 03</v>
      </c>
      <c r="K20" s="256"/>
      <c r="L20" s="232" t="str">
        <f t="shared" si="7"/>
        <v>42269423026 03B</v>
      </c>
      <c r="M20" s="256" t="str">
        <f t="shared" si="8"/>
        <v>MAMMAL - Slovenský zväz MMAgBrozvoj športov, ktoré nie sú uznanými podľa zákona č. 440/2015 Z. z.</v>
      </c>
      <c r="N20" s="243" t="str">
        <f t="shared" si="9"/>
        <v>42269423gB</v>
      </c>
    </row>
    <row r="21" spans="1:14" x14ac:dyDescent="0.25">
      <c r="A21" s="208" t="s">
        <v>1865</v>
      </c>
      <c r="B21" s="250" t="str">
        <f>VLOOKUP(A21,Adr!A:B,2,FALSE())</f>
        <v>Maratón klub Rajec </v>
      </c>
      <c r="C21" s="254" t="s">
        <v>2858</v>
      </c>
      <c r="D21" s="257">
        <v>10000</v>
      </c>
      <c r="E21" s="258">
        <v>0</v>
      </c>
      <c r="F21" s="249" t="s">
        <v>398</v>
      </c>
      <c r="G21" s="254" t="s">
        <v>356</v>
      </c>
      <c r="H21" s="254" t="s">
        <v>2841</v>
      </c>
      <c r="I21" s="255" t="str">
        <f t="shared" si="5"/>
        <v>00630616m</v>
      </c>
      <c r="J21" s="232" t="str">
        <f t="shared" si="6"/>
        <v>00630616026 03</v>
      </c>
      <c r="K21" s="256"/>
      <c r="L21" s="232" t="str">
        <f t="shared" si="7"/>
        <v>00630616026 03B</v>
      </c>
      <c r="M21" s="256" t="str">
        <f t="shared" si="8"/>
        <v>Maratón klub Rajec mB41. Ročník Rajeckého maratónu</v>
      </c>
      <c r="N21" s="243" t="str">
        <f t="shared" si="9"/>
        <v>00630616mB</v>
      </c>
    </row>
    <row r="22" spans="1:14" x14ac:dyDescent="0.25">
      <c r="A22" s="249" t="s">
        <v>1874</v>
      </c>
      <c r="B22" s="250" t="str">
        <f>VLOOKUP(A22,Adr!A:B,2,FALSE())</f>
        <v>Maratónsky klub Košice</v>
      </c>
      <c r="C22" s="262" t="s">
        <v>2859</v>
      </c>
      <c r="D22" s="263">
        <v>60000</v>
      </c>
      <c r="E22" s="253">
        <v>0</v>
      </c>
      <c r="F22" s="249" t="s">
        <v>382</v>
      </c>
      <c r="G22" s="254" t="s">
        <v>356</v>
      </c>
      <c r="H22" s="254" t="s">
        <v>2841</v>
      </c>
      <c r="I22" s="255" t="str">
        <f t="shared" si="5"/>
        <v>00595209e</v>
      </c>
      <c r="J22" s="232" t="str">
        <f t="shared" si="6"/>
        <v>00595209026 03</v>
      </c>
      <c r="K22" s="256"/>
      <c r="L22" s="232" t="str">
        <f t="shared" si="7"/>
        <v>00595209026 03B</v>
      </c>
      <c r="M22" s="256" t="str">
        <f t="shared" si="8"/>
        <v>Maratónsky klub KošiceeBMedzinárodný maratón mieru</v>
      </c>
      <c r="N22" s="243" t="str">
        <f t="shared" si="9"/>
        <v>00595209eB</v>
      </c>
    </row>
    <row r="23" spans="1:14" x14ac:dyDescent="0.25">
      <c r="A23" s="261">
        <v>35994134</v>
      </c>
      <c r="B23" s="250" t="str">
        <f>VLOOKUP(A23,Adr!A:B,2,FALSE())</f>
        <v>Mládežnícka basketbalová akadémia Prievidza </v>
      </c>
      <c r="C23" s="254" t="s">
        <v>2860</v>
      </c>
      <c r="D23" s="257">
        <v>9700</v>
      </c>
      <c r="E23" s="253">
        <v>0</v>
      </c>
      <c r="F23" s="249" t="s">
        <v>398</v>
      </c>
      <c r="G23" s="254" t="s">
        <v>356</v>
      </c>
      <c r="H23" s="254" t="s">
        <v>2841</v>
      </c>
      <c r="I23" s="255" t="str">
        <f t="shared" si="5"/>
        <v>35994134m</v>
      </c>
      <c r="J23" s="232" t="str">
        <f t="shared" si="6"/>
        <v>35994134026 03</v>
      </c>
      <c r="K23" s="256"/>
      <c r="L23" s="232" t="str">
        <f t="shared" si="7"/>
        <v>35994134026 03B</v>
      </c>
      <c r="M23" s="256" t="str">
        <f t="shared" si="8"/>
        <v>Mládežnícka basketbalová akadémia Prievidza mBDODO CUP</v>
      </c>
      <c r="N23" s="243" t="str">
        <f t="shared" si="9"/>
        <v>35994134mB</v>
      </c>
    </row>
    <row r="24" spans="1:14" x14ac:dyDescent="0.25">
      <c r="A24" s="249">
        <v>42136971</v>
      </c>
      <c r="B24" s="250" t="str">
        <f>VLOOKUP(A24,Adr!A:B,2,FALSE())</f>
        <v>PERUN o.z. </v>
      </c>
      <c r="C24" s="251" t="s">
        <v>2861</v>
      </c>
      <c r="D24" s="252">
        <v>5940</v>
      </c>
      <c r="E24" s="258">
        <v>0</v>
      </c>
      <c r="F24" s="249" t="s">
        <v>398</v>
      </c>
      <c r="G24" s="254" t="s">
        <v>356</v>
      </c>
      <c r="H24" s="254" t="s">
        <v>2841</v>
      </c>
      <c r="I24" s="255" t="str">
        <f t="shared" si="5"/>
        <v>42136971m</v>
      </c>
      <c r="J24" s="232" t="str">
        <f t="shared" si="6"/>
        <v>42136971026 03</v>
      </c>
      <c r="K24" s="256"/>
      <c r="L24" s="232" t="str">
        <f t="shared" si="7"/>
        <v>42136971026 03B</v>
      </c>
      <c r="M24" s="256" t="str">
        <f t="shared" si="8"/>
        <v>PERUN o.z. mBRačiansky kros LETO 2024</v>
      </c>
      <c r="N24" s="243" t="str">
        <f t="shared" si="9"/>
        <v>42136971mB</v>
      </c>
    </row>
    <row r="25" spans="1:14" x14ac:dyDescent="0.25">
      <c r="A25" s="208" t="s">
        <v>1927</v>
      </c>
      <c r="B25" s="250" t="str">
        <f>VLOOKUP(A25,Adr!A:B,2,FALSE())</f>
        <v>Slovenská asociácia amerického futbalu, o.z.</v>
      </c>
      <c r="C25" s="262" t="s">
        <v>2862</v>
      </c>
      <c r="D25" s="260">
        <v>32026</v>
      </c>
      <c r="E25" s="253">
        <v>0</v>
      </c>
      <c r="F25" s="249" t="s">
        <v>374</v>
      </c>
      <c r="G25" s="254" t="s">
        <v>354</v>
      </c>
      <c r="H25" s="254" t="s">
        <v>2841</v>
      </c>
      <c r="I25" s="255" t="str">
        <f t="shared" si="5"/>
        <v>30787009a</v>
      </c>
      <c r="J25" s="232" t="str">
        <f t="shared" si="6"/>
        <v>30787009026 02</v>
      </c>
      <c r="K25" s="256" t="s">
        <v>2863</v>
      </c>
      <c r="L25" s="232" t="str">
        <f t="shared" si="7"/>
        <v>30787009026 02B</v>
      </c>
      <c r="M25" s="256" t="str">
        <f t="shared" si="8"/>
        <v>Slovenská asociácia amerického futbalu, o.z.aBamerický futbal - bežné transfery</v>
      </c>
      <c r="N25" s="243" t="str">
        <f t="shared" si="9"/>
        <v>30787009aB</v>
      </c>
    </row>
    <row r="26" spans="1:14" x14ac:dyDescent="0.25">
      <c r="A26" s="261" t="s">
        <v>1927</v>
      </c>
      <c r="B26" s="250" t="str">
        <f>VLOOKUP(A26,Adr!A:B,2,FALSE())</f>
        <v>Slovenská asociácia amerického futbalu, o.z.</v>
      </c>
      <c r="C26" s="259" t="s">
        <v>2864</v>
      </c>
      <c r="D26" s="260">
        <v>6032</v>
      </c>
      <c r="E26" s="253">
        <v>0</v>
      </c>
      <c r="F26" s="249" t="s">
        <v>384</v>
      </c>
      <c r="G26" s="254" t="s">
        <v>356</v>
      </c>
      <c r="H26" s="254" t="s">
        <v>2841</v>
      </c>
      <c r="I26" s="255" t="str">
        <f t="shared" si="5"/>
        <v>30787009f</v>
      </c>
      <c r="J26" s="232" t="str">
        <f t="shared" si="6"/>
        <v>30787009026 03</v>
      </c>
      <c r="K26" s="256"/>
      <c r="L26" s="232" t="str">
        <f t="shared" si="7"/>
        <v>30787009026 03B</v>
      </c>
      <c r="M26" s="256" t="str">
        <f t="shared" si="8"/>
        <v>Slovenská asociácia amerického futbalu, o.z.fBamerický futbal - 20 % navýšenie</v>
      </c>
      <c r="N26" s="243" t="str">
        <f t="shared" si="9"/>
        <v>30787009fB</v>
      </c>
    </row>
    <row r="27" spans="1:14" x14ac:dyDescent="0.25">
      <c r="A27" s="261" t="s">
        <v>1935</v>
      </c>
      <c r="B27" s="250" t="str">
        <f>VLOOKUP(A27,Adr!A:B,2,FALSE())</f>
        <v>Slovenská Asociácia Bandy, skrátený názov SAB</v>
      </c>
      <c r="C27" s="262" t="s">
        <v>387</v>
      </c>
      <c r="D27" s="263">
        <v>36300</v>
      </c>
      <c r="E27" s="253">
        <v>0</v>
      </c>
      <c r="F27" s="249" t="s">
        <v>386</v>
      </c>
      <c r="G27" s="254" t="s">
        <v>356</v>
      </c>
      <c r="H27" s="254" t="s">
        <v>2841</v>
      </c>
      <c r="I27" s="255" t="str">
        <f t="shared" si="5"/>
        <v>50897152g</v>
      </c>
      <c r="J27" s="232" t="str">
        <f t="shared" si="6"/>
        <v>50897152026 03</v>
      </c>
      <c r="K27" s="256"/>
      <c r="L27" s="232" t="str">
        <f t="shared" si="7"/>
        <v>50897152026 03B</v>
      </c>
      <c r="M27" s="256" t="str">
        <f t="shared" si="8"/>
        <v>Slovenská Asociácia Bandy, skrátený názov SABgBrozvoj športov, ktoré nie sú uznanými podľa zákona č. 440/2015 Z. z.</v>
      </c>
      <c r="N27" s="243" t="str">
        <f t="shared" si="9"/>
        <v>50897152gB</v>
      </c>
    </row>
    <row r="28" spans="1:14" x14ac:dyDescent="0.25">
      <c r="A28" s="208" t="s">
        <v>1945</v>
      </c>
      <c r="B28" s="250" t="str">
        <f>VLOOKUP(A28,Adr!A:B,2,FALSE())</f>
        <v>Slovenská asociácia boccie</v>
      </c>
      <c r="C28" s="259" t="s">
        <v>2865</v>
      </c>
      <c r="D28" s="260">
        <v>32026</v>
      </c>
      <c r="E28" s="258">
        <v>0</v>
      </c>
      <c r="F28" s="249" t="s">
        <v>374</v>
      </c>
      <c r="G28" s="254" t="s">
        <v>354</v>
      </c>
      <c r="H28" s="254" t="s">
        <v>2841</v>
      </c>
      <c r="I28" s="255" t="str">
        <f t="shared" si="5"/>
        <v>00631655a</v>
      </c>
      <c r="J28" s="232" t="str">
        <f t="shared" si="6"/>
        <v>00631655026 02</v>
      </c>
      <c r="K28" s="256" t="s">
        <v>2866</v>
      </c>
      <c r="L28" s="232" t="str">
        <f t="shared" si="7"/>
        <v>00631655026 02B</v>
      </c>
      <c r="M28" s="256" t="str">
        <f t="shared" si="8"/>
        <v>Slovenská asociácia boccieaBboccia - bežné transfery</v>
      </c>
      <c r="N28" s="243" t="str">
        <f t="shared" si="9"/>
        <v>00631655aB</v>
      </c>
    </row>
    <row r="29" spans="1:14" x14ac:dyDescent="0.25">
      <c r="A29" s="208" t="s">
        <v>1945</v>
      </c>
      <c r="B29" s="250" t="str">
        <f>VLOOKUP(A29,Adr!A:B,2,FALSE())</f>
        <v>Slovenská asociácia boccie</v>
      </c>
      <c r="C29" s="259" t="s">
        <v>2867</v>
      </c>
      <c r="D29" s="260">
        <v>32026</v>
      </c>
      <c r="E29" s="253">
        <v>0</v>
      </c>
      <c r="F29" s="249" t="s">
        <v>374</v>
      </c>
      <c r="G29" s="254" t="s">
        <v>354</v>
      </c>
      <c r="H29" s="254" t="s">
        <v>2841</v>
      </c>
      <c r="I29" s="255" t="str">
        <f t="shared" si="5"/>
        <v>00631655a</v>
      </c>
      <c r="J29" s="232" t="str">
        <f t="shared" si="6"/>
        <v>00631655026 02</v>
      </c>
      <c r="K29" s="256" t="s">
        <v>2868</v>
      </c>
      <c r="L29" s="232" t="str">
        <f t="shared" si="7"/>
        <v>00631655026 02B</v>
      </c>
      <c r="M29" s="256" t="str">
        <f t="shared" si="8"/>
        <v>Slovenská asociácia boccieaBboule lyonnaise - bežné transfery</v>
      </c>
      <c r="N29" s="243" t="str">
        <f t="shared" si="9"/>
        <v>00631655aB</v>
      </c>
    </row>
    <row r="30" spans="1:14" x14ac:dyDescent="0.25">
      <c r="A30" s="261" t="s">
        <v>1945</v>
      </c>
      <c r="B30" s="250" t="str">
        <f>VLOOKUP(A30,Adr!A:B,2,FALSE())</f>
        <v>Slovenská asociácia boccie</v>
      </c>
      <c r="C30" s="259" t="s">
        <v>2869</v>
      </c>
      <c r="D30" s="260">
        <v>6032</v>
      </c>
      <c r="E30" s="258">
        <v>0</v>
      </c>
      <c r="F30" s="249" t="s">
        <v>384</v>
      </c>
      <c r="G30" s="254" t="s">
        <v>356</v>
      </c>
      <c r="H30" s="254" t="s">
        <v>2841</v>
      </c>
      <c r="I30" s="255" t="str">
        <f t="shared" si="5"/>
        <v>00631655f</v>
      </c>
      <c r="J30" s="232" t="str">
        <f t="shared" si="6"/>
        <v>00631655026 03</v>
      </c>
      <c r="K30" s="256"/>
      <c r="L30" s="232" t="str">
        <f t="shared" si="7"/>
        <v>00631655026 03B</v>
      </c>
      <c r="M30" s="256" t="str">
        <f t="shared" si="8"/>
        <v>Slovenská asociácia bocciefBboccia - 20 % navýšenie</v>
      </c>
      <c r="N30" s="243" t="str">
        <f t="shared" si="9"/>
        <v>00631655fB</v>
      </c>
    </row>
    <row r="31" spans="1:14" x14ac:dyDescent="0.25">
      <c r="A31" s="249" t="s">
        <v>1945</v>
      </c>
      <c r="B31" s="250" t="str">
        <f>VLOOKUP(A31,Adr!A:B,2,FALSE())</f>
        <v>Slovenská asociácia boccie</v>
      </c>
      <c r="C31" s="259" t="s">
        <v>2870</v>
      </c>
      <c r="D31" s="260">
        <v>6032</v>
      </c>
      <c r="E31" s="253">
        <v>0</v>
      </c>
      <c r="F31" s="249" t="s">
        <v>384</v>
      </c>
      <c r="G31" s="254" t="s">
        <v>356</v>
      </c>
      <c r="H31" s="254" t="s">
        <v>2841</v>
      </c>
      <c r="I31" s="255" t="str">
        <f t="shared" si="5"/>
        <v>00631655f</v>
      </c>
      <c r="J31" s="232" t="str">
        <f t="shared" si="6"/>
        <v>00631655026 03</v>
      </c>
      <c r="K31" s="256"/>
      <c r="L31" s="232" t="str">
        <f t="shared" si="7"/>
        <v>00631655026 03B</v>
      </c>
      <c r="M31" s="256" t="str">
        <f t="shared" si="8"/>
        <v>Slovenská asociácia bocciefBboule lyonnaise - 20 % navýšenie</v>
      </c>
      <c r="N31" s="243" t="str">
        <f t="shared" si="9"/>
        <v>00631655fB</v>
      </c>
    </row>
    <row r="32" spans="1:14" x14ac:dyDescent="0.25">
      <c r="A32" s="208" t="s">
        <v>1956</v>
      </c>
      <c r="B32" s="250" t="str">
        <f>VLOOKUP(A32,Adr!A:B,2,FALSE())</f>
        <v>Slovenská asociácia čínskeho wushu</v>
      </c>
      <c r="C32" s="259" t="s">
        <v>2871</v>
      </c>
      <c r="D32" s="260">
        <v>32026</v>
      </c>
      <c r="E32" s="258">
        <v>0</v>
      </c>
      <c r="F32" s="249" t="s">
        <v>374</v>
      </c>
      <c r="G32" s="254" t="s">
        <v>354</v>
      </c>
      <c r="H32" s="254" t="s">
        <v>2841</v>
      </c>
      <c r="I32" s="255" t="str">
        <f t="shared" si="5"/>
        <v>42019541a</v>
      </c>
      <c r="J32" s="232" t="str">
        <f t="shared" si="6"/>
        <v>42019541026 02</v>
      </c>
      <c r="K32" s="256" t="s">
        <v>2872</v>
      </c>
      <c r="L32" s="232" t="str">
        <f t="shared" si="7"/>
        <v>42019541026 02B</v>
      </c>
      <c r="M32" s="256" t="str">
        <f t="shared" si="8"/>
        <v>Slovenská asociácia čínskeho wushuaBwushu - bežné transfery</v>
      </c>
      <c r="N32" s="243" t="str">
        <f t="shared" si="9"/>
        <v>42019541aB</v>
      </c>
    </row>
    <row r="33" spans="1:14" x14ac:dyDescent="0.25">
      <c r="A33" s="249" t="s">
        <v>1956</v>
      </c>
      <c r="B33" s="250" t="str">
        <f>VLOOKUP(A33,Adr!A:B,2,FALSE())</f>
        <v>Slovenská asociácia čínskeho wushu</v>
      </c>
      <c r="C33" s="262" t="s">
        <v>2873</v>
      </c>
      <c r="D33" s="263">
        <v>6032</v>
      </c>
      <c r="E33" s="258">
        <v>0</v>
      </c>
      <c r="F33" s="249" t="s">
        <v>384</v>
      </c>
      <c r="G33" s="254" t="s">
        <v>356</v>
      </c>
      <c r="H33" s="254" t="s">
        <v>2841</v>
      </c>
      <c r="I33" s="255" t="str">
        <f t="shared" si="5"/>
        <v>42019541f</v>
      </c>
      <c r="J33" s="232" t="str">
        <f t="shared" si="6"/>
        <v>42019541026 03</v>
      </c>
      <c r="K33" s="256"/>
      <c r="L33" s="232" t="str">
        <f t="shared" si="7"/>
        <v>42019541026 03B</v>
      </c>
      <c r="M33" s="256" t="str">
        <f t="shared" si="8"/>
        <v>Slovenská asociácia čínskeho wushufBwushu - 20 % navýšenie</v>
      </c>
      <c r="N33" s="243" t="str">
        <f t="shared" si="9"/>
        <v>42019541fB</v>
      </c>
    </row>
    <row r="34" spans="1:14" x14ac:dyDescent="0.25">
      <c r="A34" s="261" t="s">
        <v>1964</v>
      </c>
      <c r="B34" s="250" t="str">
        <f>VLOOKUP(A34,Adr!A:B,2,FALSE())</f>
        <v>Slovenská Asociácia Dynamickej Streľby</v>
      </c>
      <c r="C34" s="259" t="s">
        <v>2874</v>
      </c>
      <c r="D34" s="260">
        <v>53394</v>
      </c>
      <c r="E34" s="253">
        <v>0</v>
      </c>
      <c r="F34" s="249" t="s">
        <v>374</v>
      </c>
      <c r="G34" s="254" t="s">
        <v>354</v>
      </c>
      <c r="H34" s="254" t="s">
        <v>2841</v>
      </c>
      <c r="I34" s="255" t="str">
        <f t="shared" si="5"/>
        <v>30810108a</v>
      </c>
      <c r="J34" s="232" t="str">
        <f t="shared" si="6"/>
        <v>30810108026 02</v>
      </c>
      <c r="K34" s="256" t="s">
        <v>2875</v>
      </c>
      <c r="L34" s="232" t="str">
        <f t="shared" si="7"/>
        <v>30810108026 02B</v>
      </c>
      <c r="M34" s="256" t="str">
        <f t="shared" si="8"/>
        <v>Slovenská Asociácia Dynamickej StreľbyaBdynamická streľba - bežné transfery</v>
      </c>
      <c r="N34" s="243" t="str">
        <f t="shared" si="9"/>
        <v>30810108aB</v>
      </c>
    </row>
    <row r="35" spans="1:14" x14ac:dyDescent="0.25">
      <c r="A35" s="261" t="s">
        <v>1964</v>
      </c>
      <c r="B35" s="250" t="str">
        <f>VLOOKUP(A35,Adr!A:B,2,FALSE())</f>
        <v>Slovenská Asociácia Dynamickej Streľby</v>
      </c>
      <c r="C35" s="259" t="s">
        <v>2876</v>
      </c>
      <c r="D35" s="260">
        <v>10057</v>
      </c>
      <c r="E35" s="253">
        <v>0</v>
      </c>
      <c r="F35" s="249" t="s">
        <v>384</v>
      </c>
      <c r="G35" s="254" t="s">
        <v>356</v>
      </c>
      <c r="H35" s="254" t="s">
        <v>2841</v>
      </c>
      <c r="I35" s="255" t="str">
        <f t="shared" si="5"/>
        <v>30810108f</v>
      </c>
      <c r="J35" s="232" t="str">
        <f t="shared" si="6"/>
        <v>30810108026 03</v>
      </c>
      <c r="K35" s="256"/>
      <c r="L35" s="232" t="str">
        <f t="shared" si="7"/>
        <v>30810108026 03B</v>
      </c>
      <c r="M35" s="256" t="str">
        <f t="shared" si="8"/>
        <v>Slovenská Asociácia Dynamickej StreľbyfBdynamická streľba - 20 % navýšenie</v>
      </c>
      <c r="N35" s="243" t="str">
        <f t="shared" si="9"/>
        <v>30810108fB</v>
      </c>
    </row>
    <row r="36" spans="1:14" x14ac:dyDescent="0.25">
      <c r="A36" s="261" t="s">
        <v>1971</v>
      </c>
      <c r="B36" s="250" t="str">
        <f>VLOOKUP(A36,Adr!A:B,2,FALSE())</f>
        <v>Slovenská asociácia fitnes, kulturistiky a silového trojboja</v>
      </c>
      <c r="C36" s="254" t="s">
        <v>2877</v>
      </c>
      <c r="D36" s="257">
        <v>775379</v>
      </c>
      <c r="E36" s="253">
        <v>0</v>
      </c>
      <c r="F36" s="249" t="s">
        <v>374</v>
      </c>
      <c r="G36" s="254" t="s">
        <v>354</v>
      </c>
      <c r="H36" s="254" t="s">
        <v>2841</v>
      </c>
      <c r="I36" s="255" t="str">
        <f t="shared" si="5"/>
        <v>30842069a</v>
      </c>
      <c r="J36" s="232" t="str">
        <f t="shared" si="6"/>
        <v>30842069026 02</v>
      </c>
      <c r="K36" s="256" t="s">
        <v>2878</v>
      </c>
      <c r="L36" s="232" t="str">
        <f t="shared" si="7"/>
        <v>30842069026 02B</v>
      </c>
      <c r="M36" s="256" t="str">
        <f t="shared" si="8"/>
        <v>Slovenská asociácia fitnes, kulturistiky a silového trojbojaaBfitnes a kulturistika - bežné transfery</v>
      </c>
      <c r="N36" s="243" t="str">
        <f t="shared" si="9"/>
        <v>30842069aB</v>
      </c>
    </row>
    <row r="37" spans="1:14" x14ac:dyDescent="0.25">
      <c r="A37" s="208" t="s">
        <v>1971</v>
      </c>
      <c r="B37" s="250" t="str">
        <f>VLOOKUP(A37,Adr!A:B,2,FALSE())</f>
        <v>Slovenská asociácia fitnes, kulturistiky a silového trojboja</v>
      </c>
      <c r="C37" s="259" t="s">
        <v>2879</v>
      </c>
      <c r="D37" s="260">
        <v>44417</v>
      </c>
      <c r="E37" s="258">
        <v>0</v>
      </c>
      <c r="F37" s="249" t="s">
        <v>374</v>
      </c>
      <c r="G37" s="254" t="s">
        <v>354</v>
      </c>
      <c r="H37" s="254" t="s">
        <v>2841</v>
      </c>
      <c r="I37" s="255" t="str">
        <f t="shared" si="5"/>
        <v>30842069a</v>
      </c>
      <c r="J37" s="232" t="str">
        <f t="shared" si="6"/>
        <v>30842069026 02</v>
      </c>
      <c r="K37" s="256" t="s">
        <v>2880</v>
      </c>
      <c r="L37" s="232" t="str">
        <f t="shared" si="7"/>
        <v>30842069026 02B</v>
      </c>
      <c r="M37" s="256" t="str">
        <f t="shared" si="8"/>
        <v>Slovenská asociácia fitnes, kulturistiky a silového trojbojaaBsilové športy - bežné transfery</v>
      </c>
      <c r="N37" s="243" t="str">
        <f t="shared" si="9"/>
        <v>30842069aB</v>
      </c>
    </row>
    <row r="38" spans="1:14" x14ac:dyDescent="0.25">
      <c r="A38" s="261" t="s">
        <v>1971</v>
      </c>
      <c r="B38" s="250" t="str">
        <f>VLOOKUP(A38,Adr!A:B,2,FALSE())</f>
        <v>Slovenská asociácia fitnes, kulturistiky a silového trojboja</v>
      </c>
      <c r="C38" s="259" t="s">
        <v>2881</v>
      </c>
      <c r="D38" s="260">
        <v>15000</v>
      </c>
      <c r="E38" s="253">
        <v>0</v>
      </c>
      <c r="F38" s="249" t="s">
        <v>380</v>
      </c>
      <c r="G38" s="254" t="s">
        <v>356</v>
      </c>
      <c r="H38" s="254" t="s">
        <v>2841</v>
      </c>
      <c r="I38" s="255" t="str">
        <f t="shared" si="5"/>
        <v>30842069d</v>
      </c>
      <c r="J38" s="232" t="str">
        <f t="shared" si="6"/>
        <v>30842069026 03</v>
      </c>
      <c r="K38" s="256"/>
      <c r="L38" s="232" t="str">
        <f t="shared" si="7"/>
        <v>30842069026 03B</v>
      </c>
      <c r="M38" s="256" t="str">
        <f t="shared" si="8"/>
        <v>Slovenská asociácia fitnes, kulturistiky a silového trojbojadBDraganovská Martina</v>
      </c>
      <c r="N38" s="243" t="str">
        <f t="shared" si="9"/>
        <v>30842069dB</v>
      </c>
    </row>
    <row r="39" spans="1:14" x14ac:dyDescent="0.25">
      <c r="A39" s="261" t="s">
        <v>1971</v>
      </c>
      <c r="B39" s="250" t="str">
        <f>VLOOKUP(A39,Adr!A:B,2,FALSE())</f>
        <v>Slovenská asociácia fitnes, kulturistiky a silového trojboja</v>
      </c>
      <c r="C39" s="259" t="s">
        <v>2882</v>
      </c>
      <c r="D39" s="260">
        <v>15000</v>
      </c>
      <c r="E39" s="258">
        <v>0</v>
      </c>
      <c r="F39" s="249" t="s">
        <v>380</v>
      </c>
      <c r="G39" s="254" t="s">
        <v>356</v>
      </c>
      <c r="H39" s="254" t="s">
        <v>2841</v>
      </c>
      <c r="I39" s="255" t="str">
        <f t="shared" si="5"/>
        <v>30842069d</v>
      </c>
      <c r="J39" s="232" t="str">
        <f t="shared" si="6"/>
        <v>30842069026 03</v>
      </c>
      <c r="K39" s="256"/>
      <c r="L39" s="232" t="str">
        <f t="shared" si="7"/>
        <v>30842069026 03B</v>
      </c>
      <c r="M39" s="256" t="str">
        <f t="shared" si="8"/>
        <v>Slovenská asociácia fitnes, kulturistiky a silového trojbojadBDudušová Rebeka</v>
      </c>
      <c r="N39" s="243" t="str">
        <f t="shared" si="9"/>
        <v>30842069dB</v>
      </c>
    </row>
    <row r="40" spans="1:14" x14ac:dyDescent="0.25">
      <c r="A40" s="261" t="s">
        <v>1971</v>
      </c>
      <c r="B40" s="250" t="str">
        <f>VLOOKUP(A40,Adr!A:B,2,FALSE())</f>
        <v>Slovenská asociácia fitnes, kulturistiky a silového trojboja</v>
      </c>
      <c r="C40" s="259" t="s">
        <v>2883</v>
      </c>
      <c r="D40" s="260">
        <v>15000</v>
      </c>
      <c r="E40" s="253">
        <v>0</v>
      </c>
      <c r="F40" s="249" t="s">
        <v>380</v>
      </c>
      <c r="G40" s="254" t="s">
        <v>356</v>
      </c>
      <c r="H40" s="254" t="s">
        <v>2841</v>
      </c>
      <c r="I40" s="255" t="str">
        <f t="shared" si="5"/>
        <v>30842069d</v>
      </c>
      <c r="J40" s="232" t="str">
        <f t="shared" si="6"/>
        <v>30842069026 03</v>
      </c>
      <c r="K40" s="256"/>
      <c r="L40" s="232" t="str">
        <f t="shared" si="7"/>
        <v>30842069026 03B</v>
      </c>
      <c r="M40" s="256" t="str">
        <f t="shared" si="8"/>
        <v>Slovenská asociácia fitnes, kulturistiky a silového trojbojadBHorná Ivana</v>
      </c>
      <c r="N40" s="243" t="str">
        <f t="shared" si="9"/>
        <v>30842069dB</v>
      </c>
    </row>
    <row r="41" spans="1:14" x14ac:dyDescent="0.25">
      <c r="A41" s="261" t="s">
        <v>1971</v>
      </c>
      <c r="B41" s="250" t="str">
        <f>VLOOKUP(A41,Adr!A:B,2,FALSE())</f>
        <v>Slovenská asociácia fitnes, kulturistiky a silového trojboja</v>
      </c>
      <c r="C41" s="259" t="s">
        <v>2884</v>
      </c>
      <c r="D41" s="260">
        <v>5000</v>
      </c>
      <c r="E41" s="258">
        <v>0</v>
      </c>
      <c r="F41" s="249" t="s">
        <v>380</v>
      </c>
      <c r="G41" s="254" t="s">
        <v>356</v>
      </c>
      <c r="H41" s="254" t="s">
        <v>2841</v>
      </c>
      <c r="I41" s="255" t="str">
        <f t="shared" si="5"/>
        <v>30842069d</v>
      </c>
      <c r="J41" s="232" t="str">
        <f t="shared" si="6"/>
        <v>30842069026 03</v>
      </c>
      <c r="K41" s="256"/>
      <c r="L41" s="232" t="str">
        <f t="shared" si="7"/>
        <v>30842069026 03B</v>
      </c>
      <c r="M41" s="256" t="str">
        <f t="shared" si="8"/>
        <v>Slovenská asociácia fitnes, kulturistiky a silového trojbojadBLáskavá Bianka</v>
      </c>
      <c r="N41" s="243" t="str">
        <f t="shared" si="9"/>
        <v>30842069dB</v>
      </c>
    </row>
    <row r="42" spans="1:14" x14ac:dyDescent="0.25">
      <c r="A42" s="261" t="s">
        <v>1971</v>
      </c>
      <c r="B42" s="250" t="str">
        <f>VLOOKUP(A42,Adr!A:B,2,FALSE())</f>
        <v>Slovenská asociácia fitnes, kulturistiky a silového trojboja</v>
      </c>
      <c r="C42" s="259" t="s">
        <v>2885</v>
      </c>
      <c r="D42" s="260">
        <v>5000</v>
      </c>
      <c r="E42" s="253">
        <v>0</v>
      </c>
      <c r="F42" s="249" t="s">
        <v>380</v>
      </c>
      <c r="G42" s="254" t="s">
        <v>356</v>
      </c>
      <c r="H42" s="254" t="s">
        <v>2841</v>
      </c>
      <c r="I42" s="255" t="str">
        <f t="shared" si="5"/>
        <v>30842069d</v>
      </c>
      <c r="J42" s="232" t="str">
        <f t="shared" si="6"/>
        <v>30842069026 03</v>
      </c>
      <c r="K42" s="256"/>
      <c r="L42" s="232" t="str">
        <f t="shared" si="7"/>
        <v>30842069026 03B</v>
      </c>
      <c r="M42" s="256" t="str">
        <f t="shared" si="8"/>
        <v>Slovenská asociácia fitnes, kulturistiky a silového trojbojadBSečkárová Barbora</v>
      </c>
      <c r="N42" s="243" t="str">
        <f t="shared" si="9"/>
        <v>30842069dB</v>
      </c>
    </row>
    <row r="43" spans="1:14" x14ac:dyDescent="0.25">
      <c r="A43" s="261" t="s">
        <v>1971</v>
      </c>
      <c r="B43" s="250" t="str">
        <f>VLOOKUP(A43,Adr!A:B,2,FALSE())</f>
        <v>Slovenská asociácia fitnes, kulturistiky a silového trojboja</v>
      </c>
      <c r="C43" s="259" t="s">
        <v>2886</v>
      </c>
      <c r="D43" s="260">
        <v>15000</v>
      </c>
      <c r="E43" s="258">
        <v>0</v>
      </c>
      <c r="F43" s="249" t="s">
        <v>380</v>
      </c>
      <c r="G43" s="254" t="s">
        <v>356</v>
      </c>
      <c r="H43" s="254" t="s">
        <v>2841</v>
      </c>
      <c r="I43" s="255" t="str">
        <f t="shared" si="5"/>
        <v>30842069d</v>
      </c>
      <c r="J43" s="232" t="str">
        <f t="shared" si="6"/>
        <v>30842069026 03</v>
      </c>
      <c r="K43" s="256"/>
      <c r="L43" s="232" t="str">
        <f t="shared" si="7"/>
        <v>30842069026 03B</v>
      </c>
      <c r="M43" s="256" t="str">
        <f t="shared" si="8"/>
        <v>Slovenská asociácia fitnes, kulturistiky a silového trojbojadBSilvester Silvia</v>
      </c>
      <c r="N43" s="243" t="str">
        <f t="shared" si="9"/>
        <v>30842069dB</v>
      </c>
    </row>
    <row r="44" spans="1:14" x14ac:dyDescent="0.25">
      <c r="A44" s="261" t="s">
        <v>1971</v>
      </c>
      <c r="B44" s="250" t="str">
        <f>VLOOKUP(A44,Adr!A:B,2,FALSE())</f>
        <v>Slovenská asociácia fitnes, kulturistiky a silového trojboja</v>
      </c>
      <c r="C44" s="259" t="s">
        <v>2887</v>
      </c>
      <c r="D44" s="260">
        <v>15000</v>
      </c>
      <c r="E44" s="253">
        <v>0</v>
      </c>
      <c r="F44" s="249" t="s">
        <v>380</v>
      </c>
      <c r="G44" s="254" t="s">
        <v>356</v>
      </c>
      <c r="H44" s="254" t="s">
        <v>2841</v>
      </c>
      <c r="I44" s="255" t="str">
        <f t="shared" si="5"/>
        <v>30842069d</v>
      </c>
      <c r="J44" s="232" t="str">
        <f t="shared" si="6"/>
        <v>30842069026 03</v>
      </c>
      <c r="K44" s="256"/>
      <c r="L44" s="232" t="str">
        <f t="shared" si="7"/>
        <v>30842069026 03B</v>
      </c>
      <c r="M44" s="256" t="str">
        <f t="shared" si="8"/>
        <v>Slovenská asociácia fitnes, kulturistiky a silového trojbojadBSoták Ján</v>
      </c>
      <c r="N44" s="243" t="str">
        <f t="shared" si="9"/>
        <v>30842069dB</v>
      </c>
    </row>
    <row r="45" spans="1:14" x14ac:dyDescent="0.25">
      <c r="A45" s="261" t="s">
        <v>1971</v>
      </c>
      <c r="B45" s="250" t="str">
        <f>VLOOKUP(A45,Adr!A:B,2,FALSE())</f>
        <v>Slovenská asociácia fitnes, kulturistiky a silového trojboja</v>
      </c>
      <c r="C45" s="259" t="s">
        <v>2888</v>
      </c>
      <c r="D45" s="260">
        <v>5000</v>
      </c>
      <c r="E45" s="258">
        <v>0</v>
      </c>
      <c r="F45" s="249" t="s">
        <v>380</v>
      </c>
      <c r="G45" s="254" t="s">
        <v>356</v>
      </c>
      <c r="H45" s="254" t="s">
        <v>2841</v>
      </c>
      <c r="I45" s="255" t="str">
        <f t="shared" si="5"/>
        <v>30842069d</v>
      </c>
      <c r="J45" s="232" t="str">
        <f t="shared" si="6"/>
        <v>30842069026 03</v>
      </c>
      <c r="K45" s="256"/>
      <c r="L45" s="232" t="str">
        <f t="shared" si="7"/>
        <v>30842069026 03B</v>
      </c>
      <c r="M45" s="256" t="str">
        <f t="shared" si="8"/>
        <v>Slovenská asociácia fitnes, kulturistiky a silového trojbojadBStachová Jana</v>
      </c>
      <c r="N45" s="243" t="str">
        <f t="shared" si="9"/>
        <v>30842069dB</v>
      </c>
    </row>
    <row r="46" spans="1:14" x14ac:dyDescent="0.25">
      <c r="A46" s="261" t="s">
        <v>1971</v>
      </c>
      <c r="B46" s="250" t="str">
        <f>VLOOKUP(A46,Adr!A:B,2,FALSE())</f>
        <v>Slovenská asociácia fitnes, kulturistiky a silového trojboja</v>
      </c>
      <c r="C46" s="259" t="s">
        <v>2889</v>
      </c>
      <c r="D46" s="260">
        <v>20000</v>
      </c>
      <c r="E46" s="253">
        <v>0</v>
      </c>
      <c r="F46" s="249" t="s">
        <v>380</v>
      </c>
      <c r="G46" s="254" t="s">
        <v>356</v>
      </c>
      <c r="H46" s="254" t="s">
        <v>2841</v>
      </c>
      <c r="I46" s="255" t="str">
        <f t="shared" si="5"/>
        <v>30842069d</v>
      </c>
      <c r="J46" s="232" t="str">
        <f t="shared" si="6"/>
        <v>30842069026 03</v>
      </c>
      <c r="K46" s="256"/>
      <c r="L46" s="232" t="str">
        <f t="shared" si="7"/>
        <v>30842069026 03B</v>
      </c>
      <c r="M46" s="256" t="str">
        <f t="shared" si="8"/>
        <v>Slovenská asociácia fitnes, kulturistiky a silového trojbojadBTichá Aneta</v>
      </c>
      <c r="N46" s="243" t="str">
        <f t="shared" si="9"/>
        <v>30842069dB</v>
      </c>
    </row>
    <row r="47" spans="1:14" x14ac:dyDescent="0.25">
      <c r="A47" s="261" t="s">
        <v>1971</v>
      </c>
      <c r="B47" s="250" t="str">
        <f>VLOOKUP(A47,Adr!A:B,2,FALSE())</f>
        <v>Slovenská asociácia fitnes, kulturistiky a silového trojboja</v>
      </c>
      <c r="C47" s="259" t="s">
        <v>2890</v>
      </c>
      <c r="D47" s="260">
        <v>20000</v>
      </c>
      <c r="E47" s="258">
        <v>0</v>
      </c>
      <c r="F47" s="249" t="s">
        <v>380</v>
      </c>
      <c r="G47" s="254" t="s">
        <v>356</v>
      </c>
      <c r="H47" s="254" t="s">
        <v>2841</v>
      </c>
      <c r="I47" s="255" t="str">
        <f t="shared" si="5"/>
        <v>30842069d</v>
      </c>
      <c r="J47" s="232" t="str">
        <f t="shared" si="6"/>
        <v>30842069026 03</v>
      </c>
      <c r="K47" s="256"/>
      <c r="L47" s="232" t="str">
        <f t="shared" si="7"/>
        <v>30842069026 03B</v>
      </c>
      <c r="M47" s="256" t="str">
        <f t="shared" si="8"/>
        <v>Slovenská asociácia fitnes, kulturistiky a silového trojbojadBWildová Diana</v>
      </c>
      <c r="N47" s="243" t="str">
        <f t="shared" si="9"/>
        <v>30842069dB</v>
      </c>
    </row>
    <row r="48" spans="1:14" x14ac:dyDescent="0.25">
      <c r="A48" s="261" t="s">
        <v>1971</v>
      </c>
      <c r="B48" s="250" t="str">
        <f>VLOOKUP(A48,Adr!A:B,2,FALSE())</f>
        <v>Slovenská asociácia fitnes, kulturistiky a silového trojboja</v>
      </c>
      <c r="C48" s="259" t="s">
        <v>2891</v>
      </c>
      <c r="D48" s="260">
        <v>146041</v>
      </c>
      <c r="E48" s="258">
        <v>0</v>
      </c>
      <c r="F48" s="249" t="s">
        <v>384</v>
      </c>
      <c r="G48" s="254" t="s">
        <v>356</v>
      </c>
      <c r="H48" s="254" t="s">
        <v>2841</v>
      </c>
      <c r="I48" s="255" t="str">
        <f t="shared" si="5"/>
        <v>30842069f</v>
      </c>
      <c r="J48" s="232" t="str">
        <f t="shared" si="6"/>
        <v>30842069026 03</v>
      </c>
      <c r="K48" s="256"/>
      <c r="L48" s="232" t="str">
        <f t="shared" si="7"/>
        <v>30842069026 03B</v>
      </c>
      <c r="M48" s="256" t="str">
        <f t="shared" si="8"/>
        <v>Slovenská asociácia fitnes, kulturistiky a silového trojbojafBfitnes a kulturistika - 20 % navýšenie</v>
      </c>
      <c r="N48" s="243" t="str">
        <f t="shared" si="9"/>
        <v>30842069fB</v>
      </c>
    </row>
    <row r="49" spans="1:14" x14ac:dyDescent="0.25">
      <c r="A49" s="261" t="s">
        <v>1971</v>
      </c>
      <c r="B49" s="250" t="str">
        <f>VLOOKUP(A49,Adr!A:B,2,FALSE())</f>
        <v>Slovenská asociácia fitnes, kulturistiky a silového trojboja</v>
      </c>
      <c r="C49" s="259" t="s">
        <v>2892</v>
      </c>
      <c r="D49" s="260">
        <v>8366</v>
      </c>
      <c r="E49" s="253">
        <v>0</v>
      </c>
      <c r="F49" s="249" t="s">
        <v>384</v>
      </c>
      <c r="G49" s="254" t="s">
        <v>356</v>
      </c>
      <c r="H49" s="254" t="s">
        <v>2841</v>
      </c>
      <c r="I49" s="255" t="str">
        <f t="shared" si="5"/>
        <v>30842069f</v>
      </c>
      <c r="J49" s="232" t="str">
        <f t="shared" si="6"/>
        <v>30842069026 03</v>
      </c>
      <c r="K49" s="256"/>
      <c r="L49" s="232" t="str">
        <f t="shared" si="7"/>
        <v>30842069026 03B</v>
      </c>
      <c r="M49" s="256" t="str">
        <f t="shared" si="8"/>
        <v>Slovenská asociácia fitnes, kulturistiky a silového trojbojafBsilový trojboj - 20 % navýšenie</v>
      </c>
      <c r="N49" s="243" t="str">
        <f t="shared" si="9"/>
        <v>30842069fB</v>
      </c>
    </row>
    <row r="50" spans="1:14" x14ac:dyDescent="0.25">
      <c r="A50" s="208" t="s">
        <v>1979</v>
      </c>
      <c r="B50" s="250" t="str">
        <f>VLOOKUP(A50,Adr!A:B,2,FALSE())</f>
        <v>Slovenská asociácia Frisbee</v>
      </c>
      <c r="C50" s="259" t="s">
        <v>2893</v>
      </c>
      <c r="D50" s="260">
        <v>125374</v>
      </c>
      <c r="E50" s="253">
        <v>0</v>
      </c>
      <c r="F50" s="249" t="s">
        <v>374</v>
      </c>
      <c r="G50" s="254" t="s">
        <v>354</v>
      </c>
      <c r="H50" s="254" t="s">
        <v>2841</v>
      </c>
      <c r="I50" s="255" t="str">
        <f t="shared" si="5"/>
        <v>31749852a</v>
      </c>
      <c r="J50" s="232" t="str">
        <f t="shared" si="6"/>
        <v>31749852026 02</v>
      </c>
      <c r="K50" s="256" t="s">
        <v>2894</v>
      </c>
      <c r="L50" s="232" t="str">
        <f t="shared" si="7"/>
        <v>31749852026 02B</v>
      </c>
      <c r="M50" s="256" t="str">
        <f t="shared" si="8"/>
        <v>Slovenská asociácia FrisbeeaBšporty s lietajúcim diskom - bežné transfery</v>
      </c>
      <c r="N50" s="243" t="str">
        <f t="shared" si="9"/>
        <v>31749852aB</v>
      </c>
    </row>
    <row r="51" spans="1:14" x14ac:dyDescent="0.25">
      <c r="A51" s="261" t="s">
        <v>1979</v>
      </c>
      <c r="B51" s="250" t="str">
        <f>VLOOKUP(A51,Adr!A:B,2,FALSE())</f>
        <v>Slovenská asociácia Frisbee</v>
      </c>
      <c r="C51" s="254" t="s">
        <v>2895</v>
      </c>
      <c r="D51" s="257">
        <v>23614</v>
      </c>
      <c r="E51" s="258">
        <v>0</v>
      </c>
      <c r="F51" s="249" t="s">
        <v>384</v>
      </c>
      <c r="G51" s="254" t="s">
        <v>356</v>
      </c>
      <c r="H51" s="254" t="s">
        <v>2841</v>
      </c>
      <c r="I51" s="255" t="str">
        <f t="shared" si="5"/>
        <v>31749852f</v>
      </c>
      <c r="J51" s="232" t="str">
        <f t="shared" si="6"/>
        <v>31749852026 03</v>
      </c>
      <c r="K51" s="256"/>
      <c r="L51" s="232" t="str">
        <f t="shared" si="7"/>
        <v>31749852026 03B</v>
      </c>
      <c r="M51" s="256" t="str">
        <f t="shared" si="8"/>
        <v>Slovenská asociácia FrisbeefBšporty s lietajúcim diskom - 20 % navýšenie</v>
      </c>
      <c r="N51" s="243" t="str">
        <f t="shared" si="9"/>
        <v>31749852fB</v>
      </c>
    </row>
    <row r="52" spans="1:14" x14ac:dyDescent="0.25">
      <c r="A52" s="261" t="s">
        <v>1988</v>
      </c>
      <c r="B52" s="250" t="str">
        <f>VLOOKUP(A52,Adr!A:B,2,FALSE())</f>
        <v>Slovenská asociácia go</v>
      </c>
      <c r="C52" s="259" t="s">
        <v>2896</v>
      </c>
      <c r="D52" s="260">
        <v>32026</v>
      </c>
      <c r="E52" s="258">
        <v>0</v>
      </c>
      <c r="F52" s="249" t="s">
        <v>374</v>
      </c>
      <c r="G52" s="254" t="s">
        <v>354</v>
      </c>
      <c r="H52" s="254" t="s">
        <v>2841</v>
      </c>
      <c r="I52" s="255" t="str">
        <f t="shared" si="5"/>
        <v>30844711a</v>
      </c>
      <c r="J52" s="232" t="str">
        <f t="shared" si="6"/>
        <v>30844711026 02</v>
      </c>
      <c r="K52" s="256" t="s">
        <v>2897</v>
      </c>
      <c r="L52" s="232" t="str">
        <f t="shared" si="7"/>
        <v>30844711026 02B</v>
      </c>
      <c r="M52" s="256" t="str">
        <f t="shared" si="8"/>
        <v>Slovenská asociácia goaBgo - bežné transfery</v>
      </c>
      <c r="N52" s="243" t="str">
        <f t="shared" si="9"/>
        <v>30844711aB</v>
      </c>
    </row>
    <row r="53" spans="1:14" x14ac:dyDescent="0.25">
      <c r="A53" s="261" t="s">
        <v>1988</v>
      </c>
      <c r="B53" s="250" t="str">
        <f>VLOOKUP(A53,Adr!A:B,2,FALSE())</f>
        <v>Slovenská asociácia go</v>
      </c>
      <c r="C53" s="262" t="s">
        <v>2898</v>
      </c>
      <c r="D53" s="263">
        <v>6032</v>
      </c>
      <c r="E53" s="253">
        <v>0</v>
      </c>
      <c r="F53" s="249" t="s">
        <v>384</v>
      </c>
      <c r="G53" s="254" t="s">
        <v>356</v>
      </c>
      <c r="H53" s="254" t="s">
        <v>2841</v>
      </c>
      <c r="I53" s="255" t="str">
        <f t="shared" si="5"/>
        <v>30844711f</v>
      </c>
      <c r="J53" s="232" t="str">
        <f t="shared" si="6"/>
        <v>30844711026 03</v>
      </c>
      <c r="K53" s="256"/>
      <c r="L53" s="232" t="str">
        <f t="shared" si="7"/>
        <v>30844711026 03B</v>
      </c>
      <c r="M53" s="256" t="str">
        <f t="shared" si="8"/>
        <v>Slovenská asociácia gofBgo - 20 % navýšenie</v>
      </c>
      <c r="N53" s="243" t="str">
        <f t="shared" si="9"/>
        <v>30844711fB</v>
      </c>
    </row>
    <row r="54" spans="1:14" x14ac:dyDescent="0.25">
      <c r="A54" s="208" t="s">
        <v>1994</v>
      </c>
      <c r="B54" s="250" t="str">
        <f>VLOOKUP(A54,Adr!A:B,2,FALSE())</f>
        <v>Slovenská asociácia korfbalu</v>
      </c>
      <c r="C54" s="254" t="s">
        <v>2899</v>
      </c>
      <c r="D54" s="257">
        <v>48259</v>
      </c>
      <c r="E54" s="258">
        <v>0</v>
      </c>
      <c r="F54" s="249" t="s">
        <v>374</v>
      </c>
      <c r="G54" s="254" t="s">
        <v>354</v>
      </c>
      <c r="H54" s="254" t="s">
        <v>2841</v>
      </c>
      <c r="I54" s="255" t="str">
        <f t="shared" si="5"/>
        <v>31940668a</v>
      </c>
      <c r="J54" s="232" t="str">
        <f t="shared" si="6"/>
        <v>31940668026 02</v>
      </c>
      <c r="K54" s="256" t="s">
        <v>2900</v>
      </c>
      <c r="L54" s="232" t="str">
        <f t="shared" si="7"/>
        <v>31940668026 02B</v>
      </c>
      <c r="M54" s="256" t="str">
        <f t="shared" si="8"/>
        <v>Slovenská asociácia korfbaluaBkorfbal - bežné transfery</v>
      </c>
      <c r="N54" s="243" t="str">
        <f t="shared" si="9"/>
        <v>31940668aB</v>
      </c>
    </row>
    <row r="55" spans="1:14" x14ac:dyDescent="0.25">
      <c r="A55" s="261" t="s">
        <v>1994</v>
      </c>
      <c r="B55" s="250" t="str">
        <f>VLOOKUP(A55,Adr!A:B,2,FALSE())</f>
        <v>Slovenská asociácia korfbalu</v>
      </c>
      <c r="C55" s="254" t="s">
        <v>2901</v>
      </c>
      <c r="D55" s="257">
        <v>9090</v>
      </c>
      <c r="E55" s="258">
        <v>0</v>
      </c>
      <c r="F55" s="249" t="s">
        <v>384</v>
      </c>
      <c r="G55" s="254" t="s">
        <v>356</v>
      </c>
      <c r="H55" s="254" t="s">
        <v>2841</v>
      </c>
      <c r="I55" s="255" t="str">
        <f t="shared" si="5"/>
        <v>31940668f</v>
      </c>
      <c r="J55" s="232" t="str">
        <f t="shared" si="6"/>
        <v>31940668026 03</v>
      </c>
      <c r="K55" s="256"/>
      <c r="L55" s="232" t="str">
        <f t="shared" si="7"/>
        <v>31940668026 03B</v>
      </c>
      <c r="M55" s="256" t="str">
        <f t="shared" si="8"/>
        <v>Slovenská asociácia korfbalufBkorfbal - 20 % navýšenie</v>
      </c>
      <c r="N55" s="243" t="str">
        <f t="shared" si="9"/>
        <v>31940668fB</v>
      </c>
    </row>
    <row r="56" spans="1:14" x14ac:dyDescent="0.25">
      <c r="A56" s="208" t="s">
        <v>2002</v>
      </c>
      <c r="B56" s="250" t="str">
        <f>VLOOKUP(A56,Adr!A:B,2,FALSE())</f>
        <v>Slovenská asociácia motoristického športu</v>
      </c>
      <c r="C56" s="259" t="s">
        <v>2902</v>
      </c>
      <c r="D56" s="260">
        <v>475622</v>
      </c>
      <c r="E56" s="258">
        <v>0</v>
      </c>
      <c r="F56" s="249" t="s">
        <v>374</v>
      </c>
      <c r="G56" s="254" t="s">
        <v>354</v>
      </c>
      <c r="H56" s="254" t="s">
        <v>2841</v>
      </c>
      <c r="I56" s="255" t="str">
        <f t="shared" si="5"/>
        <v>31824021a</v>
      </c>
      <c r="J56" s="232" t="str">
        <f t="shared" si="6"/>
        <v>31824021026 02</v>
      </c>
      <c r="K56" s="256" t="s">
        <v>2903</v>
      </c>
      <c r="L56" s="232" t="str">
        <f t="shared" si="7"/>
        <v>31824021026 02B</v>
      </c>
      <c r="M56" s="256" t="str">
        <f t="shared" si="8"/>
        <v>Slovenská asociácia motoristického športuaBautomobilový šport - bežné transfery</v>
      </c>
      <c r="N56" s="243" t="str">
        <f t="shared" si="9"/>
        <v>31824021aB</v>
      </c>
    </row>
    <row r="57" spans="1:14" x14ac:dyDescent="0.25">
      <c r="A57" s="208" t="s">
        <v>2002</v>
      </c>
      <c r="B57" s="250" t="str">
        <f>VLOOKUP(A57,Adr!A:B,2,FALSE())</f>
        <v>Slovenská asociácia motoristického športu</v>
      </c>
      <c r="C57" s="254" t="s">
        <v>2904</v>
      </c>
      <c r="D57" s="257">
        <v>31000</v>
      </c>
      <c r="E57" s="253">
        <v>0</v>
      </c>
      <c r="F57" s="249" t="s">
        <v>374</v>
      </c>
      <c r="G57" s="254" t="s">
        <v>354</v>
      </c>
      <c r="H57" s="254" t="s">
        <v>2905</v>
      </c>
      <c r="I57" s="255" t="str">
        <f t="shared" si="5"/>
        <v>31824021a</v>
      </c>
      <c r="J57" s="232" t="str">
        <f t="shared" si="6"/>
        <v>31824021026 02</v>
      </c>
      <c r="K57" s="256" t="s">
        <v>2903</v>
      </c>
      <c r="L57" s="232" t="str">
        <f t="shared" si="7"/>
        <v>31824021026 02K</v>
      </c>
      <c r="M57" s="256" t="str">
        <f t="shared" si="8"/>
        <v>Slovenská asociácia motoristického športuaKautomobilový šport - kapitálové transfery</v>
      </c>
      <c r="N57" s="243" t="str">
        <f t="shared" si="9"/>
        <v>31824021aK</v>
      </c>
    </row>
    <row r="58" spans="1:14" x14ac:dyDescent="0.25">
      <c r="A58" s="261" t="s">
        <v>2002</v>
      </c>
      <c r="B58" s="250" t="str">
        <f>VLOOKUP(A58,Adr!A:B,2,FALSE())</f>
        <v>Slovenská asociácia motoristického športu</v>
      </c>
      <c r="C58" s="262" t="s">
        <v>2906</v>
      </c>
      <c r="D58" s="263">
        <v>15000</v>
      </c>
      <c r="E58" s="253">
        <v>0</v>
      </c>
      <c r="F58" s="249" t="s">
        <v>382</v>
      </c>
      <c r="G58" s="254" t="s">
        <v>356</v>
      </c>
      <c r="H58" s="254" t="s">
        <v>2841</v>
      </c>
      <c r="I58" s="255" t="str">
        <f t="shared" si="5"/>
        <v>31824021e</v>
      </c>
      <c r="J58" s="232" t="str">
        <f t="shared" si="6"/>
        <v>31824021026 03</v>
      </c>
      <c r="K58" s="256"/>
      <c r="L58" s="232" t="str">
        <f t="shared" si="7"/>
        <v>31824021026 03B</v>
      </c>
      <c r="M58" s="256" t="str">
        <f t="shared" si="8"/>
        <v xml:space="preserve">Slovenská asociácia motoristického športueBPreteky do vrchu na Pezinskej Babe </v>
      </c>
      <c r="N58" s="243" t="str">
        <f t="shared" si="9"/>
        <v>31824021eB</v>
      </c>
    </row>
    <row r="59" spans="1:14" x14ac:dyDescent="0.25">
      <c r="A59" s="261" t="s">
        <v>2002</v>
      </c>
      <c r="B59" s="250" t="str">
        <f>VLOOKUP(A59,Adr!A:B,2,FALSE())</f>
        <v>Slovenská asociácia motoristického športu</v>
      </c>
      <c r="C59" s="259" t="s">
        <v>2907</v>
      </c>
      <c r="D59" s="263">
        <v>95422</v>
      </c>
      <c r="E59" s="253">
        <v>0</v>
      </c>
      <c r="F59" s="249" t="s">
        <v>384</v>
      </c>
      <c r="G59" s="254" t="s">
        <v>356</v>
      </c>
      <c r="H59" s="254" t="s">
        <v>2841</v>
      </c>
      <c r="I59" s="255" t="str">
        <f t="shared" si="5"/>
        <v>31824021f</v>
      </c>
      <c r="J59" s="232" t="str">
        <f t="shared" si="6"/>
        <v>31824021026 03</v>
      </c>
      <c r="K59" s="256"/>
      <c r="L59" s="232" t="str">
        <f t="shared" si="7"/>
        <v>31824021026 03B</v>
      </c>
      <c r="M59" s="256" t="str">
        <f t="shared" si="8"/>
        <v>Slovenská asociácia motoristického športufBautomobilový šport - 20 % navýšenie</v>
      </c>
      <c r="N59" s="243" t="str">
        <f t="shared" si="9"/>
        <v>31824021fB</v>
      </c>
    </row>
    <row r="60" spans="1:14" x14ac:dyDescent="0.25">
      <c r="A60" s="208" t="s">
        <v>2032</v>
      </c>
      <c r="B60" s="250" t="str">
        <f>VLOOKUP(A60,Adr!A:B,2,FALSE())</f>
        <v>Slovenská asociácia pretláčania rukou</v>
      </c>
      <c r="C60" s="254" t="s">
        <v>2908</v>
      </c>
      <c r="D60" s="257">
        <v>38932</v>
      </c>
      <c r="E60" s="258">
        <v>0</v>
      </c>
      <c r="F60" s="249" t="s">
        <v>374</v>
      </c>
      <c r="G60" s="254" t="s">
        <v>354</v>
      </c>
      <c r="H60" s="254" t="s">
        <v>2841</v>
      </c>
      <c r="I60" s="255" t="str">
        <f t="shared" si="5"/>
        <v>30811686a</v>
      </c>
      <c r="J60" s="232" t="str">
        <f t="shared" si="6"/>
        <v>30811686026 02</v>
      </c>
      <c r="K60" s="256" t="s">
        <v>2909</v>
      </c>
      <c r="L60" s="232" t="str">
        <f t="shared" si="7"/>
        <v>30811686026 02B</v>
      </c>
      <c r="M60" s="256" t="str">
        <f t="shared" si="8"/>
        <v>Slovenská asociácia pretláčania rukouaBpretláčanie rukou - bežné transfery</v>
      </c>
      <c r="N60" s="243" t="str">
        <f t="shared" si="9"/>
        <v>30811686aB</v>
      </c>
    </row>
    <row r="61" spans="1:14" x14ac:dyDescent="0.25">
      <c r="A61" s="249" t="s">
        <v>2032</v>
      </c>
      <c r="B61" s="250" t="str">
        <f>VLOOKUP(A61,Adr!A:B,2,FALSE())</f>
        <v>Slovenská asociácia pretláčania rukou</v>
      </c>
      <c r="C61" s="262" t="s">
        <v>2910</v>
      </c>
      <c r="D61" s="263">
        <v>51075</v>
      </c>
      <c r="E61" s="258">
        <v>0</v>
      </c>
      <c r="F61" s="249" t="s">
        <v>382</v>
      </c>
      <c r="G61" s="254" t="s">
        <v>356</v>
      </c>
      <c r="H61" s="254" t="s">
        <v>2841</v>
      </c>
      <c r="I61" s="255" t="str">
        <f t="shared" si="5"/>
        <v>30811686e</v>
      </c>
      <c r="J61" s="232" t="str">
        <f t="shared" si="6"/>
        <v>30811686026 03</v>
      </c>
      <c r="K61" s="256"/>
      <c r="L61" s="232" t="str">
        <f t="shared" si="7"/>
        <v>30811686026 03B</v>
      </c>
      <c r="M61" s="256" t="str">
        <f t="shared" si="8"/>
        <v>Slovenská asociácia pretláčania rukoueBMajstrovstvá Európy</v>
      </c>
      <c r="N61" s="243" t="str">
        <f t="shared" si="9"/>
        <v>30811686eB</v>
      </c>
    </row>
    <row r="62" spans="1:14" x14ac:dyDescent="0.25">
      <c r="A62" s="261" t="s">
        <v>2032</v>
      </c>
      <c r="B62" s="250" t="str">
        <f>VLOOKUP(A62,Adr!A:B,2,FALSE())</f>
        <v>Slovenská asociácia pretláčania rukou</v>
      </c>
      <c r="C62" s="262" t="s">
        <v>2911</v>
      </c>
      <c r="D62" s="263">
        <v>7333</v>
      </c>
      <c r="E62" s="258">
        <v>0</v>
      </c>
      <c r="F62" s="249" t="s">
        <v>384</v>
      </c>
      <c r="G62" s="254" t="s">
        <v>356</v>
      </c>
      <c r="H62" s="254" t="s">
        <v>2841</v>
      </c>
      <c r="I62" s="255" t="str">
        <f t="shared" si="5"/>
        <v>30811686f</v>
      </c>
      <c r="J62" s="232" t="str">
        <f t="shared" si="6"/>
        <v>30811686026 03</v>
      </c>
      <c r="K62" s="256"/>
      <c r="L62" s="232" t="str">
        <f t="shared" si="7"/>
        <v>30811686026 03B</v>
      </c>
      <c r="M62" s="256" t="str">
        <f t="shared" si="8"/>
        <v>Slovenská asociácia pretláčania rukoufBpretláčanie rukou - 20 % navýšenie</v>
      </c>
      <c r="N62" s="243" t="str">
        <f t="shared" si="9"/>
        <v>30811686fB</v>
      </c>
    </row>
    <row r="63" spans="1:14" x14ac:dyDescent="0.25">
      <c r="A63" s="208" t="s">
        <v>2042</v>
      </c>
      <c r="B63" s="250" t="str">
        <f>VLOOKUP(A63,Adr!A:B,2,FALSE())</f>
        <v>Slovenská asociácia taekwondo WT</v>
      </c>
      <c r="C63" s="262" t="s">
        <v>2912</v>
      </c>
      <c r="D63" s="263">
        <v>85279</v>
      </c>
      <c r="E63" s="253">
        <v>0</v>
      </c>
      <c r="F63" s="249" t="s">
        <v>374</v>
      </c>
      <c r="G63" s="254" t="s">
        <v>354</v>
      </c>
      <c r="H63" s="254" t="s">
        <v>2841</v>
      </c>
      <c r="I63" s="255" t="str">
        <f t="shared" si="5"/>
        <v>30814910a</v>
      </c>
      <c r="J63" s="232" t="str">
        <f t="shared" si="6"/>
        <v>30814910026 02</v>
      </c>
      <c r="K63" s="256" t="s">
        <v>2913</v>
      </c>
      <c r="L63" s="232" t="str">
        <f t="shared" si="7"/>
        <v>30814910026 02B</v>
      </c>
      <c r="M63" s="256" t="str">
        <f t="shared" si="8"/>
        <v>Slovenská asociácia taekwondo WTaBtaekwondo - bežné transfery</v>
      </c>
      <c r="N63" s="243" t="str">
        <f t="shared" si="9"/>
        <v>30814910aB</v>
      </c>
    </row>
    <row r="64" spans="1:14" x14ac:dyDescent="0.25">
      <c r="A64" s="208" t="s">
        <v>2042</v>
      </c>
      <c r="B64" s="250" t="str">
        <f>VLOOKUP(A64,Adr!A:B,2,FALSE())</f>
        <v>Slovenská asociácia taekwondo WT</v>
      </c>
      <c r="C64" s="259" t="s">
        <v>2914</v>
      </c>
      <c r="D64" s="260">
        <v>10804</v>
      </c>
      <c r="E64" s="258">
        <v>0</v>
      </c>
      <c r="F64" s="249" t="s">
        <v>378</v>
      </c>
      <c r="G64" s="254" t="s">
        <v>356</v>
      </c>
      <c r="H64" s="254" t="s">
        <v>2841</v>
      </c>
      <c r="I64" s="255" t="str">
        <f t="shared" si="5"/>
        <v>30814910c</v>
      </c>
      <c r="J64" s="232" t="str">
        <f t="shared" si="6"/>
        <v>30814910026 03</v>
      </c>
      <c r="K64" s="256"/>
      <c r="L64" s="232" t="str">
        <f t="shared" si="7"/>
        <v>30814910026 03B</v>
      </c>
      <c r="M64" s="256" t="str">
        <f t="shared" si="8"/>
        <v>Slovenská asociácia taekwondo WTcBzabezpečenie a rozvoj zdravotne postihnutých športovcov (SPV)</v>
      </c>
      <c r="N64" s="243" t="str">
        <f t="shared" si="9"/>
        <v>30814910cB</v>
      </c>
    </row>
    <row r="65" spans="1:14" x14ac:dyDescent="0.25">
      <c r="A65" s="249" t="s">
        <v>2042</v>
      </c>
      <c r="B65" s="250" t="str">
        <f>VLOOKUP(A65,Adr!A:B,2,FALSE())</f>
        <v>Slovenská asociácia taekwondo WT</v>
      </c>
      <c r="C65" s="262" t="s">
        <v>2915</v>
      </c>
      <c r="D65" s="263">
        <v>16062</v>
      </c>
      <c r="E65" s="253">
        <v>0</v>
      </c>
      <c r="F65" s="249" t="s">
        <v>384</v>
      </c>
      <c r="G65" s="254" t="s">
        <v>356</v>
      </c>
      <c r="H65" s="254" t="s">
        <v>2841</v>
      </c>
      <c r="I65" s="255" t="str">
        <f t="shared" si="5"/>
        <v>30814910f</v>
      </c>
      <c r="J65" s="232" t="str">
        <f t="shared" si="6"/>
        <v>30814910026 03</v>
      </c>
      <c r="K65" s="256"/>
      <c r="L65" s="232" t="str">
        <f t="shared" si="7"/>
        <v>30814910026 03B</v>
      </c>
      <c r="M65" s="256" t="str">
        <f t="shared" si="8"/>
        <v>Slovenská asociácia taekwondo WTfBtaekwondo - 20 % navýšenie</v>
      </c>
      <c r="N65" s="243" t="str">
        <f t="shared" si="9"/>
        <v>30814910fB</v>
      </c>
    </row>
    <row r="66" spans="1:14" x14ac:dyDescent="0.25">
      <c r="A66" s="264" t="s">
        <v>2050</v>
      </c>
      <c r="B66" s="250" t="str">
        <f>VLOOKUP(A66,Adr!A:B,2,FALSE())</f>
        <v>Slovenská asociácia univerzitného športu</v>
      </c>
      <c r="C66" s="259" t="s">
        <v>2916</v>
      </c>
      <c r="D66" s="260">
        <v>700840</v>
      </c>
      <c r="E66" s="258">
        <v>0</v>
      </c>
      <c r="F66" s="249" t="s">
        <v>384</v>
      </c>
      <c r="G66" s="254" t="s">
        <v>356</v>
      </c>
      <c r="H66" s="254" t="s">
        <v>2841</v>
      </c>
      <c r="I66" s="255" t="str">
        <f t="shared" si="5"/>
        <v>17316731f</v>
      </c>
      <c r="J66" s="232" t="str">
        <f t="shared" si="6"/>
        <v>17316731026 03</v>
      </c>
      <c r="K66" s="256"/>
      <c r="L66" s="232" t="str">
        <f t="shared" si="7"/>
        <v>17316731026 03B</v>
      </c>
      <c r="M66" s="256" t="str">
        <f t="shared" si="8"/>
        <v>Slovenská asociácia univerzitného športufBAktivity a úlohy v oblasti univerzitného športu v roku 2024</v>
      </c>
      <c r="N66" s="243" t="str">
        <f t="shared" si="9"/>
        <v>17316731fB</v>
      </c>
    </row>
    <row r="67" spans="1:14" x14ac:dyDescent="0.25">
      <c r="A67" s="208" t="s">
        <v>2059</v>
      </c>
      <c r="B67" s="250" t="str">
        <f>VLOOKUP(A67,Adr!A:B,2,FALSE())</f>
        <v>Slovenská asociácia zrakovo postihnutých športovcov</v>
      </c>
      <c r="C67" s="254" t="s">
        <v>2842</v>
      </c>
      <c r="D67" s="257">
        <v>180069</v>
      </c>
      <c r="E67" s="253">
        <v>0</v>
      </c>
      <c r="F67" s="249" t="s">
        <v>378</v>
      </c>
      <c r="G67" s="254" t="s">
        <v>356</v>
      </c>
      <c r="H67" s="254" t="s">
        <v>2841</v>
      </c>
      <c r="I67" s="255" t="str">
        <f t="shared" si="5"/>
        <v>30841798c</v>
      </c>
      <c r="J67" s="232" t="str">
        <f t="shared" si="6"/>
        <v>30841798026 03</v>
      </c>
      <c r="K67" s="256"/>
      <c r="L67" s="232" t="str">
        <f t="shared" si="7"/>
        <v>30841798026 03B</v>
      </c>
      <c r="M67" s="256" t="str">
        <f t="shared" si="8"/>
        <v>Slovenská asociácia zrakovo postihnutých športovcovcBzabezpečenie činnosti a úloh v roku 2024</v>
      </c>
      <c r="N67" s="243" t="str">
        <f t="shared" si="9"/>
        <v>30841798cB</v>
      </c>
    </row>
    <row r="68" spans="1:14" x14ac:dyDescent="0.25">
      <c r="A68" s="208" t="s">
        <v>2068</v>
      </c>
      <c r="B68" s="250" t="str">
        <f>VLOOKUP(A68,Adr!A:B,2,FALSE())</f>
        <v>Slovenská baseballová federácia</v>
      </c>
      <c r="C68" s="259" t="s">
        <v>2917</v>
      </c>
      <c r="D68" s="260">
        <v>248397</v>
      </c>
      <c r="E68" s="253">
        <v>0</v>
      </c>
      <c r="F68" s="249" t="s">
        <v>374</v>
      </c>
      <c r="G68" s="254" t="s">
        <v>354</v>
      </c>
      <c r="H68" s="254" t="s">
        <v>2841</v>
      </c>
      <c r="I68" s="255" t="str">
        <f t="shared" si="5"/>
        <v>30844568a</v>
      </c>
      <c r="J68" s="232" t="str">
        <f t="shared" si="6"/>
        <v>30844568026 02</v>
      </c>
      <c r="K68" s="256" t="s">
        <v>2918</v>
      </c>
      <c r="L68" s="232" t="str">
        <f t="shared" si="7"/>
        <v>30844568026 02B</v>
      </c>
      <c r="M68" s="256" t="str">
        <f t="shared" si="8"/>
        <v>Slovenská baseballová federáciaaBbaseball - bežné transfery</v>
      </c>
      <c r="N68" s="243" t="str">
        <f t="shared" si="9"/>
        <v>30844568aB</v>
      </c>
    </row>
    <row r="69" spans="1:14" x14ac:dyDescent="0.25">
      <c r="A69" s="226" t="s">
        <v>2068</v>
      </c>
      <c r="B69" s="250" t="str">
        <f>VLOOKUP(A69,Adr!A:B,2,FALSE())</f>
        <v>Slovenská baseballová federácia</v>
      </c>
      <c r="C69" s="254" t="s">
        <v>2919</v>
      </c>
      <c r="D69" s="257">
        <v>46785</v>
      </c>
      <c r="E69" s="258">
        <v>0</v>
      </c>
      <c r="F69" s="249" t="s">
        <v>384</v>
      </c>
      <c r="G69" s="254" t="s">
        <v>356</v>
      </c>
      <c r="H69" s="254" t="s">
        <v>2841</v>
      </c>
      <c r="I69" s="255" t="str">
        <f t="shared" si="5"/>
        <v>30844568f</v>
      </c>
      <c r="J69" s="232" t="str">
        <f t="shared" si="6"/>
        <v>30844568026 03</v>
      </c>
      <c r="K69" s="256"/>
      <c r="L69" s="232" t="str">
        <f t="shared" si="7"/>
        <v>30844568026 03B</v>
      </c>
      <c r="M69" s="256" t="str">
        <f t="shared" si="8"/>
        <v>Slovenská baseballová federáciafBbaseball - 20 % navýšenie</v>
      </c>
      <c r="N69" s="243" t="str">
        <f t="shared" si="9"/>
        <v>30844568fB</v>
      </c>
    </row>
    <row r="70" spans="1:14" x14ac:dyDescent="0.25">
      <c r="A70" s="208" t="s">
        <v>2075</v>
      </c>
      <c r="B70" s="250" t="str">
        <f>VLOOKUP(A70,Adr!A:B,2,FALSE())</f>
        <v>Slovenská basketbalová asociácia</v>
      </c>
      <c r="C70" s="259" t="s">
        <v>2920</v>
      </c>
      <c r="D70" s="257">
        <v>1567670</v>
      </c>
      <c r="E70" s="258">
        <v>0</v>
      </c>
      <c r="F70" s="249" t="s">
        <v>374</v>
      </c>
      <c r="G70" s="254" t="s">
        <v>354</v>
      </c>
      <c r="H70" s="254" t="s">
        <v>2841</v>
      </c>
      <c r="I70" s="255" t="str">
        <f t="shared" si="5"/>
        <v>17315166a</v>
      </c>
      <c r="J70" s="232" t="str">
        <f t="shared" si="6"/>
        <v>17315166026 02</v>
      </c>
      <c r="K70" s="256" t="s">
        <v>2921</v>
      </c>
      <c r="L70" s="232" t="str">
        <f t="shared" si="7"/>
        <v>17315166026 02B</v>
      </c>
      <c r="M70" s="256" t="str">
        <f t="shared" si="8"/>
        <v>Slovenská basketbalová asociáciaaBbasketbal - bežné transfery</v>
      </c>
      <c r="N70" s="243" t="str">
        <f t="shared" si="9"/>
        <v>17315166aB</v>
      </c>
    </row>
    <row r="71" spans="1:14" x14ac:dyDescent="0.25">
      <c r="A71" s="249" t="s">
        <v>2075</v>
      </c>
      <c r="B71" s="250" t="str">
        <f>VLOOKUP(A71,Adr!A:B,2,FALSE())</f>
        <v>Slovenská basketbalová asociácia</v>
      </c>
      <c r="C71" s="262" t="s">
        <v>2922</v>
      </c>
      <c r="D71" s="263">
        <v>295268</v>
      </c>
      <c r="E71" s="253">
        <v>0</v>
      </c>
      <c r="F71" s="249" t="s">
        <v>384</v>
      </c>
      <c r="G71" s="254" t="s">
        <v>356</v>
      </c>
      <c r="H71" s="254" t="s">
        <v>2841</v>
      </c>
      <c r="I71" s="255" t="str">
        <f t="shared" si="5"/>
        <v>17315166f</v>
      </c>
      <c r="J71" s="232" t="str">
        <f t="shared" si="6"/>
        <v>17315166026 03</v>
      </c>
      <c r="K71" s="256"/>
      <c r="L71" s="232" t="str">
        <f t="shared" si="7"/>
        <v>17315166026 03B</v>
      </c>
      <c r="M71" s="256" t="str">
        <f t="shared" si="8"/>
        <v>Slovenská basketbalová asociáciafBbasketbal - 20 % navýšenie</v>
      </c>
      <c r="N71" s="243" t="str">
        <f t="shared" si="9"/>
        <v>17315166fB</v>
      </c>
    </row>
    <row r="72" spans="1:14" ht="21" x14ac:dyDescent="0.25">
      <c r="A72" s="249" t="s">
        <v>2075</v>
      </c>
      <c r="B72" s="250" t="str">
        <f>VLOOKUP(A72,Adr!A:B,2,FALSE())</f>
        <v>Slovenská basketbalová asociácia</v>
      </c>
      <c r="C72" s="262" t="s">
        <v>2923</v>
      </c>
      <c r="D72" s="263">
        <v>30600</v>
      </c>
      <c r="E72" s="258">
        <v>0</v>
      </c>
      <c r="F72" s="249" t="s">
        <v>392</v>
      </c>
      <c r="G72" s="254" t="s">
        <v>356</v>
      </c>
      <c r="H72" s="254" t="s">
        <v>2841</v>
      </c>
      <c r="I72" s="255" t="str">
        <f t="shared" si="5"/>
        <v>17315166j</v>
      </c>
      <c r="J72" s="232" t="str">
        <f t="shared" si="6"/>
        <v>17315166026 03</v>
      </c>
      <c r="K72" s="256"/>
      <c r="L72" s="232" t="str">
        <f t="shared" si="7"/>
        <v>17315166026 03B</v>
      </c>
      <c r="M72" s="256" t="str">
        <f t="shared" si="8"/>
        <v>Slovenská basketbalová asociáciajBZabezpečenie finále školských športových súťaží (Piešťany 2024) v súťažiach kategórie "A" v basketbale stredných škôl</v>
      </c>
      <c r="N72" s="243" t="str">
        <f t="shared" si="9"/>
        <v>17315166jB</v>
      </c>
    </row>
    <row r="73" spans="1:14" x14ac:dyDescent="0.25">
      <c r="A73" s="249" t="s">
        <v>2075</v>
      </c>
      <c r="B73" s="250" t="str">
        <f>VLOOKUP(A73,Adr!A:B,2,FALSE())</f>
        <v>Slovenská basketbalová asociácia</v>
      </c>
      <c r="C73" s="259" t="s">
        <v>2924</v>
      </c>
      <c r="D73" s="260">
        <v>19637</v>
      </c>
      <c r="E73" s="253">
        <v>0</v>
      </c>
      <c r="F73" s="249" t="s">
        <v>392</v>
      </c>
      <c r="G73" s="254" t="s">
        <v>356</v>
      </c>
      <c r="H73" s="254" t="s">
        <v>2841</v>
      </c>
      <c r="I73" s="255" t="str">
        <f t="shared" si="5"/>
        <v>17315166j</v>
      </c>
      <c r="J73" s="232" t="str">
        <f t="shared" si="6"/>
        <v>17315166026 03</v>
      </c>
      <c r="K73" s="256"/>
      <c r="L73" s="232" t="str">
        <f t="shared" si="7"/>
        <v>17315166026 03B</v>
      </c>
      <c r="M73" s="256" t="str">
        <f t="shared" si="8"/>
        <v>Slovenská basketbalová asociáciajBZabezpečenie finále školských športových súťaží (Šamorín 2024) v súťažiach kategórie "A" v basketbale základných škôl</v>
      </c>
      <c r="N73" s="243" t="str">
        <f t="shared" si="9"/>
        <v>17315166jB</v>
      </c>
    </row>
    <row r="74" spans="1:14" x14ac:dyDescent="0.25">
      <c r="A74" s="208" t="s">
        <v>2082</v>
      </c>
      <c r="B74" s="250" t="str">
        <f>VLOOKUP(A74,Adr!A:B,2,FALSE())</f>
        <v>Slovenská boxerská federácia</v>
      </c>
      <c r="C74" s="259" t="s">
        <v>2925</v>
      </c>
      <c r="D74" s="260">
        <v>351911</v>
      </c>
      <c r="E74" s="258">
        <v>0</v>
      </c>
      <c r="F74" s="249" t="s">
        <v>374</v>
      </c>
      <c r="G74" s="254" t="s">
        <v>354</v>
      </c>
      <c r="H74" s="254" t="s">
        <v>2841</v>
      </c>
      <c r="I74" s="255" t="str">
        <f t="shared" ref="I74:I99" si="10">A74&amp;F74</f>
        <v>31744621a</v>
      </c>
      <c r="J74" s="232" t="str">
        <f t="shared" ref="J74:J99" si="11">A74&amp;G74</f>
        <v>31744621026 02</v>
      </c>
      <c r="K74" s="256" t="s">
        <v>2926</v>
      </c>
      <c r="L74" s="232" t="str">
        <f t="shared" ref="L74:L99" si="12">A74&amp;G74&amp;H74</f>
        <v>31744621026 02B</v>
      </c>
      <c r="M74" s="256" t="str">
        <f t="shared" ref="M74:M99" si="13">B74&amp;F74&amp;H74&amp;C74</f>
        <v>Slovenská boxerská federáciaaBbox - bežné transfery</v>
      </c>
      <c r="N74" s="243" t="str">
        <f t="shared" ref="N74:N99" si="14">+I74&amp;H74</f>
        <v>31744621aB</v>
      </c>
    </row>
    <row r="75" spans="1:14" x14ac:dyDescent="0.25">
      <c r="A75" s="208" t="s">
        <v>2082</v>
      </c>
      <c r="B75" s="250" t="str">
        <f>VLOOKUP(A75,Adr!A:B,2,FALSE())</f>
        <v>Slovenská boxerská federácia</v>
      </c>
      <c r="C75" s="259" t="s">
        <v>2927</v>
      </c>
      <c r="D75" s="260">
        <v>60000</v>
      </c>
      <c r="E75" s="253">
        <v>0</v>
      </c>
      <c r="F75" s="249" t="s">
        <v>374</v>
      </c>
      <c r="G75" s="254" t="s">
        <v>354</v>
      </c>
      <c r="H75" s="254" t="s">
        <v>2905</v>
      </c>
      <c r="I75" s="255" t="str">
        <f t="shared" si="10"/>
        <v>31744621a</v>
      </c>
      <c r="J75" s="232" t="str">
        <f t="shared" si="11"/>
        <v>31744621026 02</v>
      </c>
      <c r="K75" s="256" t="s">
        <v>2926</v>
      </c>
      <c r="L75" s="232" t="str">
        <f t="shared" si="12"/>
        <v>31744621026 02K</v>
      </c>
      <c r="M75" s="256" t="str">
        <f t="shared" si="13"/>
        <v>Slovenská boxerská federáciaaKbox - kapitálové transfery</v>
      </c>
      <c r="N75" s="243" t="str">
        <f t="shared" si="14"/>
        <v>31744621aK</v>
      </c>
    </row>
    <row r="76" spans="1:14" x14ac:dyDescent="0.25">
      <c r="A76" s="264" t="s">
        <v>2082</v>
      </c>
      <c r="B76" s="250" t="str">
        <f>VLOOKUP(A76,Adr!A:B,2,FALSE())</f>
        <v>Slovenská boxerská federácia</v>
      </c>
      <c r="C76" s="259" t="s">
        <v>2928</v>
      </c>
      <c r="D76" s="260">
        <v>15000</v>
      </c>
      <c r="E76" s="253">
        <v>0</v>
      </c>
      <c r="F76" s="249" t="s">
        <v>380</v>
      </c>
      <c r="G76" s="254" t="s">
        <v>356</v>
      </c>
      <c r="H76" s="254" t="s">
        <v>2841</v>
      </c>
      <c r="I76" s="255" t="str">
        <f t="shared" si="10"/>
        <v>31744621d</v>
      </c>
      <c r="J76" s="232" t="str">
        <f t="shared" si="11"/>
        <v>31744621026 03</v>
      </c>
      <c r="K76" s="256"/>
      <c r="L76" s="232" t="str">
        <f t="shared" si="12"/>
        <v>31744621026 03B</v>
      </c>
      <c r="M76" s="256" t="str">
        <f t="shared" si="13"/>
        <v>Slovenská boxerská federáciadBĎuríková Nicole</v>
      </c>
      <c r="N76" s="243" t="str">
        <f t="shared" si="14"/>
        <v>31744621dB</v>
      </c>
    </row>
    <row r="77" spans="1:14" x14ac:dyDescent="0.25">
      <c r="A77" s="264" t="s">
        <v>2082</v>
      </c>
      <c r="B77" s="250" t="str">
        <f>VLOOKUP(A77,Adr!A:B,2,FALSE())</f>
        <v>Slovenská boxerská federácia</v>
      </c>
      <c r="C77" s="259" t="s">
        <v>2929</v>
      </c>
      <c r="D77" s="260">
        <v>10000</v>
      </c>
      <c r="E77" s="258">
        <v>0</v>
      </c>
      <c r="F77" s="249" t="s">
        <v>380</v>
      </c>
      <c r="G77" s="254" t="s">
        <v>356</v>
      </c>
      <c r="H77" s="254" t="s">
        <v>2841</v>
      </c>
      <c r="I77" s="255" t="str">
        <f t="shared" si="10"/>
        <v>31744621d</v>
      </c>
      <c r="J77" s="232" t="str">
        <f t="shared" si="11"/>
        <v>31744621026 03</v>
      </c>
      <c r="K77" s="256"/>
      <c r="L77" s="232" t="str">
        <f t="shared" si="12"/>
        <v>31744621026 03B</v>
      </c>
      <c r="M77" s="256" t="str">
        <f t="shared" si="13"/>
        <v>Slovenská boxerská federáciadBHorváth Roman</v>
      </c>
      <c r="N77" s="243" t="str">
        <f t="shared" si="14"/>
        <v>31744621dB</v>
      </c>
    </row>
    <row r="78" spans="1:14" x14ac:dyDescent="0.25">
      <c r="A78" s="264" t="s">
        <v>2082</v>
      </c>
      <c r="B78" s="250" t="str">
        <f>VLOOKUP(A78,Adr!A:B,2,FALSE())</f>
        <v>Slovenská boxerská federácia</v>
      </c>
      <c r="C78" s="259" t="s">
        <v>2930</v>
      </c>
      <c r="D78" s="260">
        <v>26500</v>
      </c>
      <c r="E78" s="253">
        <v>0</v>
      </c>
      <c r="F78" s="249" t="s">
        <v>380</v>
      </c>
      <c r="G78" s="254" t="s">
        <v>356</v>
      </c>
      <c r="H78" s="254" t="s">
        <v>2841</v>
      </c>
      <c r="I78" s="255" t="str">
        <f t="shared" si="10"/>
        <v>31744621d</v>
      </c>
      <c r="J78" s="232" t="str">
        <f t="shared" si="11"/>
        <v>31744621026 03</v>
      </c>
      <c r="K78" s="256"/>
      <c r="L78" s="232" t="str">
        <f t="shared" si="12"/>
        <v>31744621026 03B</v>
      </c>
      <c r="M78" s="256" t="str">
        <f t="shared" si="13"/>
        <v>Slovenská boxerská federáciadBJedináková Miroslava</v>
      </c>
      <c r="N78" s="243" t="str">
        <f t="shared" si="14"/>
        <v>31744621dB</v>
      </c>
    </row>
    <row r="79" spans="1:14" x14ac:dyDescent="0.25">
      <c r="A79" s="264" t="s">
        <v>2082</v>
      </c>
      <c r="B79" s="250" t="str">
        <f>VLOOKUP(A79,Adr!A:B,2,FALSE())</f>
        <v>Slovenská boxerská federácia</v>
      </c>
      <c r="C79" s="259" t="s">
        <v>2931</v>
      </c>
      <c r="D79" s="260">
        <v>15000</v>
      </c>
      <c r="E79" s="258">
        <v>0</v>
      </c>
      <c r="F79" s="249" t="s">
        <v>380</v>
      </c>
      <c r="G79" s="254" t="s">
        <v>356</v>
      </c>
      <c r="H79" s="254" t="s">
        <v>2841</v>
      </c>
      <c r="I79" s="255" t="str">
        <f t="shared" si="10"/>
        <v>31744621d</v>
      </c>
      <c r="J79" s="232" t="str">
        <f t="shared" si="11"/>
        <v>31744621026 03</v>
      </c>
      <c r="K79" s="256"/>
      <c r="L79" s="232" t="str">
        <f t="shared" si="12"/>
        <v>31744621026 03B</v>
      </c>
      <c r="M79" s="256" t="str">
        <f t="shared" si="13"/>
        <v>Slovenská boxerská federáciadBKostúr Joseph</v>
      </c>
      <c r="N79" s="243" t="str">
        <f t="shared" si="14"/>
        <v>31744621dB</v>
      </c>
    </row>
    <row r="80" spans="1:14" x14ac:dyDescent="0.25">
      <c r="A80" s="264" t="s">
        <v>2082</v>
      </c>
      <c r="B80" s="250" t="str">
        <f>VLOOKUP(A80,Adr!A:B,2,FALSE())</f>
        <v>Slovenská boxerská federácia</v>
      </c>
      <c r="C80" s="259" t="s">
        <v>2932</v>
      </c>
      <c r="D80" s="260">
        <v>31800</v>
      </c>
      <c r="E80" s="253">
        <v>0</v>
      </c>
      <c r="F80" s="249" t="s">
        <v>380</v>
      </c>
      <c r="G80" s="254" t="s">
        <v>356</v>
      </c>
      <c r="H80" s="254" t="s">
        <v>2841</v>
      </c>
      <c r="I80" s="255" t="str">
        <f t="shared" si="10"/>
        <v>31744621d</v>
      </c>
      <c r="J80" s="232" t="str">
        <f t="shared" si="11"/>
        <v>31744621026 03</v>
      </c>
      <c r="K80" s="256"/>
      <c r="L80" s="232" t="str">
        <f t="shared" si="12"/>
        <v>31744621026 03B</v>
      </c>
      <c r="M80" s="256" t="str">
        <f t="shared" si="13"/>
        <v>Slovenská boxerská federáciadBKubalová Tamara</v>
      </c>
      <c r="N80" s="243" t="str">
        <f t="shared" si="14"/>
        <v>31744621dB</v>
      </c>
    </row>
    <row r="81" spans="1:14" x14ac:dyDescent="0.25">
      <c r="A81" s="264" t="s">
        <v>2082</v>
      </c>
      <c r="B81" s="250" t="str">
        <f>VLOOKUP(A81,Adr!A:B,2,FALSE())</f>
        <v>Slovenská boxerská federácia</v>
      </c>
      <c r="C81" s="259" t="s">
        <v>2933</v>
      </c>
      <c r="D81" s="260">
        <v>15000</v>
      </c>
      <c r="E81" s="258">
        <v>0</v>
      </c>
      <c r="F81" s="249" t="s">
        <v>380</v>
      </c>
      <c r="G81" s="254" t="s">
        <v>356</v>
      </c>
      <c r="H81" s="254" t="s">
        <v>2841</v>
      </c>
      <c r="I81" s="255" t="str">
        <f t="shared" si="10"/>
        <v>31744621d</v>
      </c>
      <c r="J81" s="232" t="str">
        <f t="shared" si="11"/>
        <v>31744621026 03</v>
      </c>
      <c r="K81" s="256"/>
      <c r="L81" s="232" t="str">
        <f t="shared" si="12"/>
        <v>31744621026 03B</v>
      </c>
      <c r="M81" s="256" t="str">
        <f t="shared" si="13"/>
        <v>Slovenská boxerská federáciadBLovašová Bibiana</v>
      </c>
      <c r="N81" s="243" t="str">
        <f t="shared" si="14"/>
        <v>31744621dB</v>
      </c>
    </row>
    <row r="82" spans="1:14" x14ac:dyDescent="0.25">
      <c r="A82" s="264" t="s">
        <v>2082</v>
      </c>
      <c r="B82" s="250" t="str">
        <f>VLOOKUP(A82,Adr!A:B,2,FALSE())</f>
        <v>Slovenská boxerská federácia</v>
      </c>
      <c r="C82" s="259" t="s">
        <v>2934</v>
      </c>
      <c r="D82" s="260">
        <v>15000</v>
      </c>
      <c r="E82" s="253">
        <v>0</v>
      </c>
      <c r="F82" s="249" t="s">
        <v>380</v>
      </c>
      <c r="G82" s="254" t="s">
        <v>356</v>
      </c>
      <c r="H82" s="254" t="s">
        <v>2841</v>
      </c>
      <c r="I82" s="255" t="str">
        <f t="shared" si="10"/>
        <v>31744621d</v>
      </c>
      <c r="J82" s="232" t="str">
        <f t="shared" si="11"/>
        <v>31744621026 03</v>
      </c>
      <c r="K82" s="256"/>
      <c r="L82" s="232" t="str">
        <f t="shared" si="12"/>
        <v>31744621026 03B</v>
      </c>
      <c r="M82" s="256" t="str">
        <f t="shared" si="13"/>
        <v>Slovenská boxerská federáciadBTankó Viliam</v>
      </c>
      <c r="N82" s="243" t="str">
        <f t="shared" si="14"/>
        <v>31744621dB</v>
      </c>
    </row>
    <row r="83" spans="1:14" x14ac:dyDescent="0.25">
      <c r="A83" s="264" t="s">
        <v>2082</v>
      </c>
      <c r="B83" s="250" t="str">
        <f>VLOOKUP(A83,Adr!A:B,2,FALSE())</f>
        <v>Slovenská boxerská federácia</v>
      </c>
      <c r="C83" s="259" t="s">
        <v>2935</v>
      </c>
      <c r="D83" s="260">
        <v>15000</v>
      </c>
      <c r="E83" s="258">
        <v>0</v>
      </c>
      <c r="F83" s="249" t="s">
        <v>380</v>
      </c>
      <c r="G83" s="254" t="s">
        <v>356</v>
      </c>
      <c r="H83" s="254" t="s">
        <v>2841</v>
      </c>
      <c r="I83" s="255" t="str">
        <f t="shared" si="10"/>
        <v>31744621d</v>
      </c>
      <c r="J83" s="232" t="str">
        <f t="shared" si="11"/>
        <v>31744621026 03</v>
      </c>
      <c r="K83" s="256"/>
      <c r="L83" s="232" t="str">
        <f t="shared" si="12"/>
        <v>31744621026 03B</v>
      </c>
      <c r="M83" s="256" t="str">
        <f t="shared" si="13"/>
        <v>Slovenská boxerská federáciadBTriebeľová Jessica</v>
      </c>
      <c r="N83" s="243" t="str">
        <f t="shared" si="14"/>
        <v>31744621dB</v>
      </c>
    </row>
    <row r="84" spans="1:14" x14ac:dyDescent="0.25">
      <c r="A84" s="261" t="s">
        <v>2082</v>
      </c>
      <c r="B84" s="250" t="str">
        <f>VLOOKUP(A84,Adr!A:B,2,FALSE())</f>
        <v>Slovenská boxerská federácia</v>
      </c>
      <c r="C84" s="259" t="s">
        <v>2936</v>
      </c>
      <c r="D84" s="260">
        <v>10000</v>
      </c>
      <c r="E84" s="253">
        <v>0</v>
      </c>
      <c r="F84" s="249" t="s">
        <v>380</v>
      </c>
      <c r="G84" s="254" t="s">
        <v>356</v>
      </c>
      <c r="H84" s="254" t="s">
        <v>2841</v>
      </c>
      <c r="I84" s="255" t="str">
        <f t="shared" si="10"/>
        <v>31744621d</v>
      </c>
      <c r="J84" s="232" t="str">
        <f t="shared" si="11"/>
        <v>31744621026 03</v>
      </c>
      <c r="K84" s="256"/>
      <c r="L84" s="232" t="str">
        <f t="shared" si="12"/>
        <v>31744621026 03B</v>
      </c>
      <c r="M84" s="256" t="str">
        <f t="shared" si="13"/>
        <v>Slovenská boxerská federáciadBVymyslický Lukáš</v>
      </c>
      <c r="N84" s="243" t="str">
        <f t="shared" si="14"/>
        <v>31744621dB</v>
      </c>
    </row>
    <row r="85" spans="1:14" x14ac:dyDescent="0.25">
      <c r="A85" s="264" t="s">
        <v>2082</v>
      </c>
      <c r="B85" s="250" t="str">
        <f>VLOOKUP(A85,Adr!A:B,2,FALSE())</f>
        <v>Slovenská boxerská federácia</v>
      </c>
      <c r="C85" s="259" t="s">
        <v>2937</v>
      </c>
      <c r="D85" s="260">
        <v>77583</v>
      </c>
      <c r="E85" s="258">
        <v>0</v>
      </c>
      <c r="F85" s="249" t="s">
        <v>384</v>
      </c>
      <c r="G85" s="254" t="s">
        <v>356</v>
      </c>
      <c r="H85" s="254" t="s">
        <v>2841</v>
      </c>
      <c r="I85" s="255" t="str">
        <f t="shared" si="10"/>
        <v>31744621f</v>
      </c>
      <c r="J85" s="232" t="str">
        <f t="shared" si="11"/>
        <v>31744621026 03</v>
      </c>
      <c r="K85" s="256"/>
      <c r="L85" s="232" t="str">
        <f t="shared" si="12"/>
        <v>31744621026 03B</v>
      </c>
      <c r="M85" s="256" t="str">
        <f t="shared" si="13"/>
        <v>Slovenská boxerská federáciafBbox - 20 % navýšenie</v>
      </c>
      <c r="N85" s="243" t="str">
        <f t="shared" si="14"/>
        <v>31744621fB</v>
      </c>
    </row>
    <row r="86" spans="1:14" x14ac:dyDescent="0.25">
      <c r="A86" s="261" t="s">
        <v>2091</v>
      </c>
      <c r="B86" s="250" t="str">
        <f>VLOOKUP(A86,Adr!A:B,2,FALSE())</f>
        <v>SLOVENSKÁ CYKLOTRIALOVÁ ÚNIA</v>
      </c>
      <c r="C86" s="265" t="s">
        <v>387</v>
      </c>
      <c r="D86" s="257">
        <v>36300</v>
      </c>
      <c r="E86" s="258">
        <v>0</v>
      </c>
      <c r="F86" s="249" t="s">
        <v>386</v>
      </c>
      <c r="G86" s="254" t="s">
        <v>356</v>
      </c>
      <c r="H86" s="254" t="s">
        <v>2841</v>
      </c>
      <c r="I86" s="255" t="str">
        <f t="shared" si="10"/>
        <v>34056939g</v>
      </c>
      <c r="J86" s="232" t="str">
        <f t="shared" si="11"/>
        <v>34056939026 03</v>
      </c>
      <c r="K86" s="256"/>
      <c r="L86" s="232" t="str">
        <f t="shared" si="12"/>
        <v>34056939026 03B</v>
      </c>
      <c r="M86" s="256" t="str">
        <f t="shared" si="13"/>
        <v>SLOVENSKÁ CYKLOTRIALOVÁ ÚNIAgBrozvoj športov, ktoré nie sú uznanými podľa zákona č. 440/2015 Z. z.</v>
      </c>
      <c r="N86" s="243" t="str">
        <f t="shared" si="14"/>
        <v>34056939gB</v>
      </c>
    </row>
    <row r="87" spans="1:14" x14ac:dyDescent="0.25">
      <c r="A87" s="249" t="s">
        <v>2100</v>
      </c>
      <c r="B87" s="250" t="str">
        <f>VLOOKUP(A87,Adr!A:B,2,FALSE())</f>
        <v>Slovenská federácia karate a bojových umení</v>
      </c>
      <c r="C87" s="259" t="s">
        <v>387</v>
      </c>
      <c r="D87" s="260">
        <v>154300</v>
      </c>
      <c r="E87" s="253">
        <v>0</v>
      </c>
      <c r="F87" s="249" t="s">
        <v>386</v>
      </c>
      <c r="G87" s="254" t="s">
        <v>356</v>
      </c>
      <c r="H87" s="254" t="s">
        <v>2841</v>
      </c>
      <c r="I87" s="255" t="str">
        <f t="shared" si="10"/>
        <v>34003975g</v>
      </c>
      <c r="J87" s="232" t="str">
        <f t="shared" si="11"/>
        <v>34003975026 03</v>
      </c>
      <c r="K87" s="256"/>
      <c r="L87" s="232" t="str">
        <f t="shared" si="12"/>
        <v>34003975026 03B</v>
      </c>
      <c r="M87" s="256" t="str">
        <f t="shared" si="13"/>
        <v>Slovenská federácia karate a bojových umenígBrozvoj športov, ktoré nie sú uznanými podľa zákona č. 440/2015 Z. z.</v>
      </c>
      <c r="N87" s="243" t="str">
        <f t="shared" si="14"/>
        <v>34003975gB</v>
      </c>
    </row>
    <row r="88" spans="1:14" x14ac:dyDescent="0.25">
      <c r="A88" s="249" t="s">
        <v>2100</v>
      </c>
      <c r="B88" s="250" t="str">
        <f>VLOOKUP(A88,Adr!A:B,2,FALSE())</f>
        <v>Slovenská federácia karate a bojových umení</v>
      </c>
      <c r="C88" s="259" t="s">
        <v>2938</v>
      </c>
      <c r="D88" s="260">
        <v>6209.94</v>
      </c>
      <c r="E88" s="253">
        <v>0</v>
      </c>
      <c r="F88" s="249" t="s">
        <v>398</v>
      </c>
      <c r="G88" s="254" t="s">
        <v>356</v>
      </c>
      <c r="H88" s="254" t="s">
        <v>2841</v>
      </c>
      <c r="I88" s="255" t="str">
        <f t="shared" si="10"/>
        <v>34003975m</v>
      </c>
      <c r="J88" s="232" t="str">
        <f t="shared" si="11"/>
        <v>34003975026 03</v>
      </c>
      <c r="K88" s="256"/>
      <c r="L88" s="232" t="str">
        <f t="shared" si="12"/>
        <v>34003975026 03B</v>
      </c>
      <c r="M88" s="256" t="str">
        <f t="shared" si="13"/>
        <v>Slovenská federácia karate a bojových umenímBXXVII. Slovakia open</v>
      </c>
      <c r="N88" s="243" t="str">
        <f t="shared" si="14"/>
        <v>34003975mB</v>
      </c>
    </row>
    <row r="89" spans="1:14" x14ac:dyDescent="0.25">
      <c r="A89" s="208" t="s">
        <v>2107</v>
      </c>
      <c r="B89" s="250" t="str">
        <f>VLOOKUP(A89,Adr!A:B,2,FALSE())</f>
        <v>Slovenská federácia pétanque</v>
      </c>
      <c r="C89" s="259" t="s">
        <v>2939</v>
      </c>
      <c r="D89" s="260">
        <v>32026</v>
      </c>
      <c r="E89" s="258">
        <v>0</v>
      </c>
      <c r="F89" s="249" t="s">
        <v>374</v>
      </c>
      <c r="G89" s="254" t="s">
        <v>354</v>
      </c>
      <c r="H89" s="254" t="s">
        <v>2841</v>
      </c>
      <c r="I89" s="255" t="str">
        <f t="shared" si="10"/>
        <v>36064742a</v>
      </c>
      <c r="J89" s="232" t="str">
        <f t="shared" si="11"/>
        <v>36064742026 02</v>
      </c>
      <c r="K89" s="256" t="s">
        <v>2940</v>
      </c>
      <c r="L89" s="232" t="str">
        <f t="shared" si="12"/>
        <v>36064742026 02B</v>
      </c>
      <c r="M89" s="256" t="str">
        <f t="shared" si="13"/>
        <v>Slovenská federácia pétanqueaBpétanque - bežné transfery</v>
      </c>
      <c r="N89" s="243" t="str">
        <f t="shared" si="14"/>
        <v>36064742aB</v>
      </c>
    </row>
    <row r="90" spans="1:14" x14ac:dyDescent="0.25">
      <c r="A90" s="249" t="s">
        <v>2107</v>
      </c>
      <c r="B90" s="250" t="str">
        <f>VLOOKUP(A90,Adr!A:B,2,FALSE())</f>
        <v>Slovenská federácia pétanque</v>
      </c>
      <c r="C90" s="262" t="s">
        <v>2941</v>
      </c>
      <c r="D90" s="260">
        <v>6032</v>
      </c>
      <c r="E90" s="253">
        <v>0</v>
      </c>
      <c r="F90" s="249" t="s">
        <v>384</v>
      </c>
      <c r="G90" s="254" t="s">
        <v>356</v>
      </c>
      <c r="H90" s="254" t="s">
        <v>2841</v>
      </c>
      <c r="I90" s="255" t="str">
        <f t="shared" si="10"/>
        <v>36064742f</v>
      </c>
      <c r="J90" s="232" t="str">
        <f t="shared" si="11"/>
        <v>36064742026 03</v>
      </c>
      <c r="K90" s="256"/>
      <c r="L90" s="232" t="str">
        <f t="shared" si="12"/>
        <v>36064742026 03B</v>
      </c>
      <c r="M90" s="256" t="str">
        <f t="shared" si="13"/>
        <v>Slovenská federácia pétanquefBpetanque - 20 % navýšenie</v>
      </c>
      <c r="N90" s="243" t="str">
        <f t="shared" si="14"/>
        <v>36064742fB</v>
      </c>
    </row>
    <row r="91" spans="1:14" x14ac:dyDescent="0.25">
      <c r="A91" s="261" t="s">
        <v>2115</v>
      </c>
      <c r="B91" s="250" t="str">
        <f>VLOOKUP(A91,Adr!A:B,2,FALSE())</f>
        <v>Slovenská footgolfová asociácia</v>
      </c>
      <c r="C91" s="262" t="s">
        <v>387</v>
      </c>
      <c r="D91" s="263">
        <v>87300</v>
      </c>
      <c r="E91" s="258">
        <v>0</v>
      </c>
      <c r="F91" s="249" t="s">
        <v>386</v>
      </c>
      <c r="G91" s="254" t="s">
        <v>356</v>
      </c>
      <c r="H91" s="254" t="s">
        <v>2841</v>
      </c>
      <c r="I91" s="255" t="str">
        <f t="shared" si="10"/>
        <v>42361885g</v>
      </c>
      <c r="J91" s="232" t="str">
        <f t="shared" si="11"/>
        <v>42361885026 03</v>
      </c>
      <c r="K91" s="256"/>
      <c r="L91" s="232" t="str">
        <f t="shared" si="12"/>
        <v>42361885026 03B</v>
      </c>
      <c r="M91" s="256" t="str">
        <f t="shared" si="13"/>
        <v>Slovenská footgolfová asociáciagBrozvoj športov, ktoré nie sú uznanými podľa zákona č. 440/2015 Z. z.</v>
      </c>
      <c r="N91" s="243" t="str">
        <f t="shared" si="14"/>
        <v>42361885gB</v>
      </c>
    </row>
    <row r="92" spans="1:14" x14ac:dyDescent="0.25">
      <c r="A92" s="208" t="s">
        <v>2124</v>
      </c>
      <c r="B92" s="250" t="str">
        <f>VLOOKUP(A92,Adr!A:B,2,FALSE())</f>
        <v>Slovenská golfová asociácia</v>
      </c>
      <c r="C92" s="259" t="s">
        <v>2942</v>
      </c>
      <c r="D92" s="260">
        <v>506905</v>
      </c>
      <c r="E92" s="258">
        <v>0</v>
      </c>
      <c r="F92" s="249" t="s">
        <v>374</v>
      </c>
      <c r="G92" s="254" t="s">
        <v>354</v>
      </c>
      <c r="H92" s="254" t="s">
        <v>2841</v>
      </c>
      <c r="I92" s="255" t="str">
        <f t="shared" si="10"/>
        <v>50284363a</v>
      </c>
      <c r="J92" s="232" t="str">
        <f t="shared" si="11"/>
        <v>50284363026 02</v>
      </c>
      <c r="K92" s="256" t="s">
        <v>2943</v>
      </c>
      <c r="L92" s="232" t="str">
        <f t="shared" si="12"/>
        <v>50284363026 02B</v>
      </c>
      <c r="M92" s="256" t="str">
        <f t="shared" si="13"/>
        <v>Slovenská golfová asociáciaaBgolf - bežné transfery</v>
      </c>
      <c r="N92" s="243" t="str">
        <f t="shared" si="14"/>
        <v>50284363aB</v>
      </c>
    </row>
    <row r="93" spans="1:14" x14ac:dyDescent="0.25">
      <c r="A93" s="208" t="s">
        <v>2124</v>
      </c>
      <c r="B93" s="250" t="str">
        <f>VLOOKUP(A93,Adr!A:B,2,FALSE())</f>
        <v>Slovenská golfová asociácia</v>
      </c>
      <c r="C93" s="259" t="s">
        <v>2914</v>
      </c>
      <c r="D93" s="260">
        <v>5403</v>
      </c>
      <c r="E93" s="253">
        <v>0</v>
      </c>
      <c r="F93" s="249" t="s">
        <v>378</v>
      </c>
      <c r="G93" s="254" t="s">
        <v>356</v>
      </c>
      <c r="H93" s="254" t="s">
        <v>2841</v>
      </c>
      <c r="I93" s="255" t="str">
        <f t="shared" si="10"/>
        <v>50284363c</v>
      </c>
      <c r="J93" s="232" t="str">
        <f t="shared" si="11"/>
        <v>50284363026 03</v>
      </c>
      <c r="K93" s="256"/>
      <c r="L93" s="232" t="str">
        <f t="shared" si="12"/>
        <v>50284363026 03B</v>
      </c>
      <c r="M93" s="256" t="str">
        <f t="shared" si="13"/>
        <v>Slovenská golfová asociáciacBzabezpečenie a rozvoj zdravotne postihnutých športovcov (SPV)</v>
      </c>
      <c r="N93" s="243" t="str">
        <f t="shared" si="14"/>
        <v>50284363cB</v>
      </c>
    </row>
    <row r="94" spans="1:14" x14ac:dyDescent="0.25">
      <c r="A94" s="249" t="s">
        <v>2124</v>
      </c>
      <c r="B94" s="250" t="str">
        <f>VLOOKUP(A94,Adr!A:B,2,FALSE())</f>
        <v>Slovenská golfová asociácia</v>
      </c>
      <c r="C94" s="262" t="s">
        <v>2944</v>
      </c>
      <c r="D94" s="263">
        <v>40000</v>
      </c>
      <c r="E94" s="258">
        <v>0</v>
      </c>
      <c r="F94" s="249" t="s">
        <v>380</v>
      </c>
      <c r="G94" s="254" t="s">
        <v>356</v>
      </c>
      <c r="H94" s="254" t="s">
        <v>2841</v>
      </c>
      <c r="I94" s="255" t="str">
        <f t="shared" si="10"/>
        <v>50284363d</v>
      </c>
      <c r="J94" s="232" t="str">
        <f t="shared" si="11"/>
        <v>50284363026 03</v>
      </c>
      <c r="K94" s="256"/>
      <c r="L94" s="232" t="str">
        <f t="shared" si="12"/>
        <v>50284363026 03B</v>
      </c>
      <c r="M94" s="256" t="str">
        <f t="shared" si="13"/>
        <v>Slovenská golfová asociáciadBSabbatini Rory</v>
      </c>
      <c r="N94" s="243" t="str">
        <f t="shared" si="14"/>
        <v>50284363dB</v>
      </c>
    </row>
    <row r="95" spans="1:14" x14ac:dyDescent="0.25">
      <c r="A95" s="264" t="s">
        <v>2124</v>
      </c>
      <c r="B95" s="250" t="str">
        <f>VLOOKUP(A95,Adr!A:B,2,FALSE())</f>
        <v>Slovenská golfová asociácia</v>
      </c>
      <c r="C95" s="259" t="s">
        <v>2945</v>
      </c>
      <c r="D95" s="260">
        <v>13120</v>
      </c>
      <c r="E95" s="253">
        <v>0</v>
      </c>
      <c r="F95" s="249" t="s">
        <v>382</v>
      </c>
      <c r="G95" s="254" t="s">
        <v>356</v>
      </c>
      <c r="H95" s="254" t="s">
        <v>2841</v>
      </c>
      <c r="I95" s="255" t="str">
        <f t="shared" si="10"/>
        <v>50284363e</v>
      </c>
      <c r="J95" s="232" t="str">
        <f t="shared" si="11"/>
        <v>50284363026 03</v>
      </c>
      <c r="K95" s="256"/>
      <c r="L95" s="232" t="str">
        <f t="shared" si="12"/>
        <v>50284363026 03B</v>
      </c>
      <c r="M95" s="256" t="str">
        <f t="shared" si="13"/>
        <v>Slovenská golfová asociáciaeBEuropean Young Masters</v>
      </c>
      <c r="N95" s="243" t="str">
        <f t="shared" si="14"/>
        <v>50284363eB</v>
      </c>
    </row>
    <row r="96" spans="1:14" x14ac:dyDescent="0.25">
      <c r="A96" s="261" t="s">
        <v>2124</v>
      </c>
      <c r="B96" s="250" t="str">
        <f>VLOOKUP(A96,Adr!A:B,2,FALSE())</f>
        <v>Slovenská golfová asociácia</v>
      </c>
      <c r="C96" s="259" t="s">
        <v>2946</v>
      </c>
      <c r="D96" s="260">
        <v>11850</v>
      </c>
      <c r="E96" s="258">
        <v>0</v>
      </c>
      <c r="F96" s="249" t="s">
        <v>382</v>
      </c>
      <c r="G96" s="254" t="s">
        <v>356</v>
      </c>
      <c r="H96" s="254" t="s">
        <v>2841</v>
      </c>
      <c r="I96" s="255" t="str">
        <f t="shared" si="10"/>
        <v>50284363e</v>
      </c>
      <c r="J96" s="232" t="str">
        <f t="shared" si="11"/>
        <v>50284363026 03</v>
      </c>
      <c r="K96" s="256"/>
      <c r="L96" s="232" t="str">
        <f t="shared" si="12"/>
        <v>50284363026 03B</v>
      </c>
      <c r="M96" s="256" t="str">
        <f t="shared" si="13"/>
        <v>Slovenská golfová asociáciaeBMajstrovstvá Európy tímov žien</v>
      </c>
      <c r="N96" s="243" t="str">
        <f t="shared" si="14"/>
        <v>50284363eB</v>
      </c>
    </row>
    <row r="97" spans="1:14" x14ac:dyDescent="0.25">
      <c r="A97" s="249" t="s">
        <v>2124</v>
      </c>
      <c r="B97" s="250" t="str">
        <f>VLOOKUP(A97,Adr!A:B,2,FALSE())</f>
        <v>Slovenská golfová asociácia</v>
      </c>
      <c r="C97" s="262" t="s">
        <v>2947</v>
      </c>
      <c r="D97" s="263">
        <v>50000</v>
      </c>
      <c r="E97" s="258">
        <v>0</v>
      </c>
      <c r="F97" s="249" t="s">
        <v>382</v>
      </c>
      <c r="G97" s="254" t="s">
        <v>356</v>
      </c>
      <c r="H97" s="254" t="s">
        <v>2841</v>
      </c>
      <c r="I97" s="255" t="str">
        <f t="shared" si="10"/>
        <v>50284363e</v>
      </c>
      <c r="J97" s="232" t="str">
        <f t="shared" si="11"/>
        <v>50284363026 03</v>
      </c>
      <c r="K97" s="256"/>
      <c r="L97" s="232" t="str">
        <f t="shared" si="12"/>
        <v>50284363026 03B</v>
      </c>
      <c r="M97" s="256" t="str">
        <f t="shared" si="13"/>
        <v>Slovenská golfová asociáciaeBSlovak Ladies Slovak Golf Open</v>
      </c>
      <c r="N97" s="243" t="str">
        <f t="shared" si="14"/>
        <v>50284363eB</v>
      </c>
    </row>
    <row r="98" spans="1:14" x14ac:dyDescent="0.25">
      <c r="A98" s="226" t="s">
        <v>2124</v>
      </c>
      <c r="B98" s="250" t="str">
        <f>VLOOKUP(A98,Adr!A:B,2,FALSE())</f>
        <v>Slovenská golfová asociácia</v>
      </c>
      <c r="C98" s="254" t="s">
        <v>2948</v>
      </c>
      <c r="D98" s="257">
        <v>95475</v>
      </c>
      <c r="E98" s="258">
        <v>0</v>
      </c>
      <c r="F98" s="249" t="s">
        <v>384</v>
      </c>
      <c r="G98" s="254" t="s">
        <v>356</v>
      </c>
      <c r="H98" s="254" t="s">
        <v>2841</v>
      </c>
      <c r="I98" s="255" t="str">
        <f t="shared" si="10"/>
        <v>50284363f</v>
      </c>
      <c r="J98" s="232" t="str">
        <f t="shared" si="11"/>
        <v>50284363026 03</v>
      </c>
      <c r="K98" s="256"/>
      <c r="L98" s="232" t="str">
        <f t="shared" si="12"/>
        <v>50284363026 03B</v>
      </c>
      <c r="M98" s="256" t="str">
        <f t="shared" si="13"/>
        <v>Slovenská golfová asociáciafBgolf - 20 % navýšenie</v>
      </c>
      <c r="N98" s="243" t="str">
        <f t="shared" si="14"/>
        <v>50284363fB</v>
      </c>
    </row>
    <row r="99" spans="1:14" x14ac:dyDescent="0.25">
      <c r="A99" s="249" t="s">
        <v>2124</v>
      </c>
      <c r="B99" s="250" t="str">
        <f>VLOOKUP(A99,Adr!A:B,2,FALSE())</f>
        <v>Slovenská golfová asociácia</v>
      </c>
      <c r="C99" s="259" t="s">
        <v>2949</v>
      </c>
      <c r="D99" s="260">
        <v>5480.06</v>
      </c>
      <c r="E99" s="258">
        <v>0</v>
      </c>
      <c r="F99" s="249" t="s">
        <v>398</v>
      </c>
      <c r="G99" s="254" t="s">
        <v>356</v>
      </c>
      <c r="H99" s="254" t="s">
        <v>2841</v>
      </c>
      <c r="I99" s="255" t="str">
        <f t="shared" si="10"/>
        <v>50284363m</v>
      </c>
      <c r="J99" s="232" t="str">
        <f t="shared" si="11"/>
        <v>50284363026 03</v>
      </c>
      <c r="K99" s="256"/>
      <c r="L99" s="232" t="str">
        <f t="shared" si="12"/>
        <v>50284363026 03B</v>
      </c>
      <c r="M99" s="256" t="str">
        <f t="shared" si="13"/>
        <v>Slovenská golfová asociáciamBFALDO SERIES</v>
      </c>
      <c r="N99" s="243" t="str">
        <f t="shared" si="14"/>
        <v>50284363mB</v>
      </c>
    </row>
    <row r="100" spans="1:14" x14ac:dyDescent="0.25">
      <c r="A100" s="208" t="s">
        <v>2134</v>
      </c>
      <c r="B100" s="250" t="str">
        <f>VLOOKUP(A100,Adr!A:B,2,FALSE())</f>
        <v>Slovenská gymnastická federácia</v>
      </c>
      <c r="C100" s="259" t="s">
        <v>2950</v>
      </c>
      <c r="D100" s="260">
        <v>1195399</v>
      </c>
      <c r="E100" s="253">
        <v>0</v>
      </c>
      <c r="F100" s="249" t="s">
        <v>374</v>
      </c>
      <c r="G100" s="254" t="s">
        <v>354</v>
      </c>
      <c r="H100" s="254" t="s">
        <v>2841</v>
      </c>
      <c r="I100" s="255" t="str">
        <f t="shared" ref="I100:I163" si="15">A100&amp;F100</f>
        <v>00688321a</v>
      </c>
      <c r="J100" s="232" t="str">
        <f t="shared" ref="J100:J163" si="16">A100&amp;G100</f>
        <v>00688321026 02</v>
      </c>
      <c r="K100" s="256" t="s">
        <v>2951</v>
      </c>
      <c r="L100" s="232" t="str">
        <f t="shared" ref="L100:L163" si="17">A100&amp;G100&amp;H100</f>
        <v>00688321026 02B</v>
      </c>
      <c r="M100" s="256" t="str">
        <f t="shared" ref="M100:M163" si="18">B100&amp;F100&amp;H100&amp;C100</f>
        <v>Slovenská gymnastická federáciaaBgymnastika - bežné transfery</v>
      </c>
      <c r="N100" s="243" t="str">
        <f t="shared" ref="N100:N163" si="19">+I100&amp;H100</f>
        <v>00688321aB</v>
      </c>
    </row>
    <row r="101" spans="1:14" x14ac:dyDescent="0.25">
      <c r="A101" s="208" t="s">
        <v>2134</v>
      </c>
      <c r="B101" s="250" t="str">
        <f>VLOOKUP(A101,Adr!A:B,2,FALSE())</f>
        <v>Slovenská gymnastická federácia</v>
      </c>
      <c r="C101" s="259" t="s">
        <v>2952</v>
      </c>
      <c r="D101" s="260">
        <v>35000</v>
      </c>
      <c r="E101" s="253">
        <v>0</v>
      </c>
      <c r="F101" s="249" t="s">
        <v>374</v>
      </c>
      <c r="G101" s="254" t="s">
        <v>354</v>
      </c>
      <c r="H101" s="254" t="s">
        <v>2905</v>
      </c>
      <c r="I101" s="255" t="str">
        <f t="shared" si="15"/>
        <v>00688321a</v>
      </c>
      <c r="J101" s="232" t="str">
        <f t="shared" si="16"/>
        <v>00688321026 02</v>
      </c>
      <c r="K101" s="256" t="s">
        <v>2951</v>
      </c>
      <c r="L101" s="232" t="str">
        <f t="shared" si="17"/>
        <v>00688321026 02K</v>
      </c>
      <c r="M101" s="256" t="str">
        <f t="shared" si="18"/>
        <v>Slovenská gymnastická federáciaaKgymnastika - kapitálové transfery</v>
      </c>
      <c r="N101" s="243" t="str">
        <f t="shared" si="19"/>
        <v>00688321aK</v>
      </c>
    </row>
    <row r="102" spans="1:14" x14ac:dyDescent="0.25">
      <c r="A102" s="249" t="s">
        <v>2134</v>
      </c>
      <c r="B102" s="250" t="str">
        <f>VLOOKUP(A102,Adr!A:B,2,FALSE())</f>
        <v>Slovenská gymnastická federácia</v>
      </c>
      <c r="C102" s="259" t="s">
        <v>2953</v>
      </c>
      <c r="D102" s="260">
        <v>10000</v>
      </c>
      <c r="E102" s="253">
        <v>0</v>
      </c>
      <c r="F102" s="249" t="s">
        <v>380</v>
      </c>
      <c r="G102" s="254" t="s">
        <v>356</v>
      </c>
      <c r="H102" s="254" t="s">
        <v>2841</v>
      </c>
      <c r="I102" s="255" t="str">
        <f t="shared" si="15"/>
        <v>00688321d</v>
      </c>
      <c r="J102" s="232" t="str">
        <f t="shared" si="16"/>
        <v>00688321026 03</v>
      </c>
      <c r="K102" s="256"/>
      <c r="L102" s="232" t="str">
        <f t="shared" si="17"/>
        <v>00688321026 03B</v>
      </c>
      <c r="M102" s="256" t="str">
        <f t="shared" si="18"/>
        <v>Slovenská gymnastická federáciadBDobrocká Lucia</v>
      </c>
      <c r="N102" s="243" t="str">
        <f t="shared" si="19"/>
        <v>00688321dB</v>
      </c>
    </row>
    <row r="103" spans="1:14" x14ac:dyDescent="0.25">
      <c r="A103" s="226" t="s">
        <v>2134</v>
      </c>
      <c r="B103" s="250" t="str">
        <f>VLOOKUP(A103,Adr!A:B,2,FALSE())</f>
        <v>Slovenská gymnastická federácia</v>
      </c>
      <c r="C103" s="265" t="s">
        <v>2954</v>
      </c>
      <c r="D103" s="257">
        <v>231743</v>
      </c>
      <c r="E103" s="253">
        <v>0</v>
      </c>
      <c r="F103" s="249" t="s">
        <v>384</v>
      </c>
      <c r="G103" s="254" t="s">
        <v>356</v>
      </c>
      <c r="H103" s="254" t="s">
        <v>2841</v>
      </c>
      <c r="I103" s="255" t="str">
        <f t="shared" si="15"/>
        <v>00688321f</v>
      </c>
      <c r="J103" s="232" t="str">
        <f t="shared" si="16"/>
        <v>00688321026 03</v>
      </c>
      <c r="K103" s="256"/>
      <c r="L103" s="232" t="str">
        <f t="shared" si="17"/>
        <v>00688321026 03B</v>
      </c>
      <c r="M103" s="256" t="str">
        <f t="shared" si="18"/>
        <v>Slovenská gymnastická federáciafBgymnastika - 20 % navýšenie</v>
      </c>
      <c r="N103" s="243" t="str">
        <f t="shared" si="19"/>
        <v>00688321fB</v>
      </c>
    </row>
    <row r="104" spans="1:14" ht="21" x14ac:dyDescent="0.25">
      <c r="A104" s="249" t="s">
        <v>2134</v>
      </c>
      <c r="B104" s="250" t="str">
        <f>VLOOKUP(A104,Adr!A:B,2,FALSE())</f>
        <v>Slovenská gymnastická federácia</v>
      </c>
      <c r="C104" s="262" t="s">
        <v>2955</v>
      </c>
      <c r="D104" s="263">
        <v>21494</v>
      </c>
      <c r="E104" s="253">
        <v>0</v>
      </c>
      <c r="F104" s="249" t="s">
        <v>392</v>
      </c>
      <c r="G104" s="254" t="s">
        <v>356</v>
      </c>
      <c r="H104" s="254" t="s">
        <v>2841</v>
      </c>
      <c r="I104" s="255" t="str">
        <f t="shared" si="15"/>
        <v>00688321j</v>
      </c>
      <c r="J104" s="232" t="str">
        <f t="shared" si="16"/>
        <v>00688321026 03</v>
      </c>
      <c r="K104" s="256"/>
      <c r="L104" s="232" t="str">
        <f t="shared" si="17"/>
        <v>00688321026 03B</v>
      </c>
      <c r="M104" s="256" t="str">
        <f t="shared" si="18"/>
        <v>Slovenská gymnastická federáciajBZabezpečenie finále školských športových súťaží (Šamorín 2024) v súťažiach kategórie "A" v gymnastike základných škôl</v>
      </c>
      <c r="N104" s="243" t="str">
        <f t="shared" si="19"/>
        <v>00688321jB</v>
      </c>
    </row>
    <row r="105" spans="1:14" x14ac:dyDescent="0.25">
      <c r="A105" s="264" t="s">
        <v>2134</v>
      </c>
      <c r="B105" s="250" t="str">
        <f>VLOOKUP(A105,Adr!A:B,2,FALSE())</f>
        <v>Slovenská gymnastická federácia</v>
      </c>
      <c r="C105" s="259" t="s">
        <v>2956</v>
      </c>
      <c r="D105" s="260">
        <v>5770</v>
      </c>
      <c r="E105" s="258">
        <v>0</v>
      </c>
      <c r="F105" s="249" t="s">
        <v>392</v>
      </c>
      <c r="G105" s="254" t="s">
        <v>356</v>
      </c>
      <c r="H105" s="254" t="s">
        <v>2841</v>
      </c>
      <c r="I105" s="255" t="str">
        <f t="shared" si="15"/>
        <v>00688321j</v>
      </c>
      <c r="J105" s="232" t="str">
        <f t="shared" si="16"/>
        <v>00688321026 03</v>
      </c>
      <c r="K105" s="256"/>
      <c r="L105" s="232" t="str">
        <f t="shared" si="17"/>
        <v>00688321026 03B</v>
      </c>
      <c r="M105" s="256" t="str">
        <f t="shared" si="18"/>
        <v>Slovenská gymnastická federáciajBZabezpečenie finále školských športových súťaží (Šamorín 2024) v súťažiach kategórie "A" v parkoure základných škôl</v>
      </c>
      <c r="N105" s="243" t="str">
        <f t="shared" si="19"/>
        <v>00688321jB</v>
      </c>
    </row>
    <row r="106" spans="1:14" x14ac:dyDescent="0.25">
      <c r="A106" s="249" t="s">
        <v>2141</v>
      </c>
      <c r="B106" s="250" t="str">
        <f>VLOOKUP(A106,Adr!A:B,2,FALSE())</f>
        <v>Slovenská hokejbalová únia</v>
      </c>
      <c r="C106" s="262" t="s">
        <v>2957</v>
      </c>
      <c r="D106" s="263">
        <v>18500</v>
      </c>
      <c r="E106" s="253">
        <v>0</v>
      </c>
      <c r="F106" s="249" t="s">
        <v>382</v>
      </c>
      <c r="G106" s="254" t="s">
        <v>356</v>
      </c>
      <c r="H106" s="254" t="s">
        <v>2841</v>
      </c>
      <c r="I106" s="255" t="str">
        <f t="shared" si="15"/>
        <v>00603091e</v>
      </c>
      <c r="J106" s="232" t="str">
        <f t="shared" si="16"/>
        <v>00603091026 03</v>
      </c>
      <c r="K106" s="256"/>
      <c r="L106" s="232" t="str">
        <f t="shared" si="17"/>
        <v>00603091026 03B</v>
      </c>
      <c r="M106" s="256" t="str">
        <f t="shared" si="18"/>
        <v>Slovenská hokejbalová úniaeBMajstrovstvá sveta v hokejbale juniorov 2024</v>
      </c>
      <c r="N106" s="243" t="str">
        <f t="shared" si="19"/>
        <v>00603091eB</v>
      </c>
    </row>
    <row r="107" spans="1:14" x14ac:dyDescent="0.25">
      <c r="A107" s="249" t="s">
        <v>2141</v>
      </c>
      <c r="B107" s="250" t="str">
        <f>VLOOKUP(A107,Adr!A:B,2,FALSE())</f>
        <v>Slovenská hokejbalová únia</v>
      </c>
      <c r="C107" s="259" t="s">
        <v>387</v>
      </c>
      <c r="D107" s="260">
        <v>250000</v>
      </c>
      <c r="E107" s="253">
        <v>0</v>
      </c>
      <c r="F107" s="249" t="s">
        <v>386</v>
      </c>
      <c r="G107" s="254" t="s">
        <v>356</v>
      </c>
      <c r="H107" s="254" t="s">
        <v>2841</v>
      </c>
      <c r="I107" s="255" t="str">
        <f t="shared" si="15"/>
        <v>00603091g</v>
      </c>
      <c r="J107" s="232" t="str">
        <f t="shared" si="16"/>
        <v>00603091026 03</v>
      </c>
      <c r="K107" s="256"/>
      <c r="L107" s="232" t="str">
        <f t="shared" si="17"/>
        <v>00603091026 03B</v>
      </c>
      <c r="M107" s="256" t="str">
        <f t="shared" si="18"/>
        <v>Slovenská hokejbalová úniagBrozvoj športov, ktoré nie sú uznanými podľa zákona č. 440/2015 Z. z.</v>
      </c>
      <c r="N107" s="243" t="str">
        <f t="shared" si="19"/>
        <v>00603091gB</v>
      </c>
    </row>
    <row r="108" spans="1:14" x14ac:dyDescent="0.25">
      <c r="A108" s="261" t="s">
        <v>2147</v>
      </c>
      <c r="B108" s="250" t="str">
        <f>VLOOKUP(A108,Adr!A:B,2,FALSE())</f>
        <v>SLOVENSKÁ CHEERLEADING ÚNIA</v>
      </c>
      <c r="C108" s="259" t="s">
        <v>2958</v>
      </c>
      <c r="D108" s="260">
        <v>32026</v>
      </c>
      <c r="E108" s="253">
        <v>0</v>
      </c>
      <c r="F108" s="249" t="s">
        <v>374</v>
      </c>
      <c r="G108" s="254" t="s">
        <v>354</v>
      </c>
      <c r="H108" s="254" t="s">
        <v>2841</v>
      </c>
      <c r="I108" s="255" t="str">
        <f t="shared" si="15"/>
        <v>54041368a</v>
      </c>
      <c r="J108" s="232" t="str">
        <f t="shared" si="16"/>
        <v>54041368026 02</v>
      </c>
      <c r="K108" s="256" t="s">
        <v>2959</v>
      </c>
      <c r="L108" s="232" t="str">
        <f t="shared" si="17"/>
        <v>54041368026 02B</v>
      </c>
      <c r="M108" s="256" t="str">
        <f t="shared" si="18"/>
        <v>SLOVENSKÁ CHEERLEADING ÚNIAaBcheerleading - bežné transfery</v>
      </c>
      <c r="N108" s="243" t="str">
        <f t="shared" si="19"/>
        <v>54041368aB</v>
      </c>
    </row>
    <row r="109" spans="1:14" x14ac:dyDescent="0.25">
      <c r="A109" s="249" t="s">
        <v>2147</v>
      </c>
      <c r="B109" s="250" t="str">
        <f>VLOOKUP(A109,Adr!A:B,2,FALSE())</f>
        <v>SLOVENSKÁ CHEERLEADING ÚNIA</v>
      </c>
      <c r="C109" s="262" t="s">
        <v>2960</v>
      </c>
      <c r="D109" s="263">
        <v>6032</v>
      </c>
      <c r="E109" s="258">
        <v>0</v>
      </c>
      <c r="F109" s="249" t="s">
        <v>384</v>
      </c>
      <c r="G109" s="254" t="s">
        <v>356</v>
      </c>
      <c r="H109" s="254" t="s">
        <v>2841</v>
      </c>
      <c r="I109" s="255" t="str">
        <f t="shared" si="15"/>
        <v>54041368f</v>
      </c>
      <c r="J109" s="232" t="str">
        <f t="shared" si="16"/>
        <v>54041368026 03</v>
      </c>
      <c r="K109" s="256"/>
      <c r="L109" s="232" t="str">
        <f t="shared" si="17"/>
        <v>54041368026 03B</v>
      </c>
      <c r="M109" s="256" t="str">
        <f t="shared" si="18"/>
        <v>SLOVENSKÁ CHEERLEADING ÚNIAfBcheerleading - 20 % navýšenie</v>
      </c>
      <c r="N109" s="243" t="str">
        <f t="shared" si="19"/>
        <v>54041368fB</v>
      </c>
    </row>
    <row r="110" spans="1:14" x14ac:dyDescent="0.25">
      <c r="A110" s="208" t="s">
        <v>2154</v>
      </c>
      <c r="B110" s="250" t="str">
        <f>VLOOKUP(A110,Adr!A:B,2,FALSE())</f>
        <v>SLOVENSKÁ JAZDECKÁ FEDERÁCIA</v>
      </c>
      <c r="C110" s="259" t="s">
        <v>2961</v>
      </c>
      <c r="D110" s="260">
        <v>223628</v>
      </c>
      <c r="E110" s="253">
        <v>0</v>
      </c>
      <c r="F110" s="249" t="s">
        <v>374</v>
      </c>
      <c r="G110" s="254" t="s">
        <v>354</v>
      </c>
      <c r="H110" s="254" t="s">
        <v>2841</v>
      </c>
      <c r="I110" s="255" t="str">
        <f t="shared" si="15"/>
        <v>31787801a</v>
      </c>
      <c r="J110" s="232" t="str">
        <f t="shared" si="16"/>
        <v>31787801026 02</v>
      </c>
      <c r="K110" s="256" t="s">
        <v>2962</v>
      </c>
      <c r="L110" s="232" t="str">
        <f t="shared" si="17"/>
        <v>31787801026 02B</v>
      </c>
      <c r="M110" s="256" t="str">
        <f t="shared" si="18"/>
        <v>SLOVENSKÁ JAZDECKÁ FEDERÁCIAaBjazdectvo - bežné transfery</v>
      </c>
      <c r="N110" s="243" t="str">
        <f t="shared" si="19"/>
        <v>31787801aB</v>
      </c>
    </row>
    <row r="111" spans="1:14" x14ac:dyDescent="0.25">
      <c r="A111" s="261" t="s">
        <v>2154</v>
      </c>
      <c r="B111" s="250" t="str">
        <f>VLOOKUP(A111,Adr!A:B,2,FALSE())</f>
        <v>SLOVENSKÁ JAZDECKÁ FEDERÁCIA</v>
      </c>
      <c r="C111" s="262" t="s">
        <v>2963</v>
      </c>
      <c r="D111" s="263">
        <v>42120</v>
      </c>
      <c r="E111" s="253">
        <v>0</v>
      </c>
      <c r="F111" s="249" t="s">
        <v>384</v>
      </c>
      <c r="G111" s="254" t="s">
        <v>356</v>
      </c>
      <c r="H111" s="254" t="s">
        <v>2841</v>
      </c>
      <c r="I111" s="255" t="str">
        <f t="shared" si="15"/>
        <v>31787801f</v>
      </c>
      <c r="J111" s="232" t="str">
        <f t="shared" si="16"/>
        <v>31787801026 03</v>
      </c>
      <c r="K111" s="256"/>
      <c r="L111" s="232" t="str">
        <f t="shared" si="17"/>
        <v>31787801026 03B</v>
      </c>
      <c r="M111" s="256" t="str">
        <f t="shared" si="18"/>
        <v>SLOVENSKÁ JAZDECKÁ FEDERÁCIAfBjazdectvo - 20 % navýšenie</v>
      </c>
      <c r="N111" s="243" t="str">
        <f t="shared" si="19"/>
        <v>31787801fB</v>
      </c>
    </row>
    <row r="112" spans="1:14" x14ac:dyDescent="0.25">
      <c r="A112" s="261" t="s">
        <v>2161</v>
      </c>
      <c r="B112" s="250" t="str">
        <f>VLOOKUP(A112,Adr!A:B,2,FALSE())</f>
        <v>Slovenská kanoistika</v>
      </c>
      <c r="C112" s="259" t="s">
        <v>2964</v>
      </c>
      <c r="D112" s="260">
        <v>2172410</v>
      </c>
      <c r="E112" s="258">
        <v>0</v>
      </c>
      <c r="F112" s="249" t="s">
        <v>374</v>
      </c>
      <c r="G112" s="254" t="s">
        <v>354</v>
      </c>
      <c r="H112" s="254" t="s">
        <v>2841</v>
      </c>
      <c r="I112" s="255" t="str">
        <f t="shared" si="15"/>
        <v>50434101a</v>
      </c>
      <c r="J112" s="232" t="str">
        <f t="shared" si="16"/>
        <v>50434101026 02</v>
      </c>
      <c r="K112" s="256" t="s">
        <v>2965</v>
      </c>
      <c r="L112" s="232" t="str">
        <f t="shared" si="17"/>
        <v>50434101026 02B</v>
      </c>
      <c r="M112" s="256" t="str">
        <f t="shared" si="18"/>
        <v>Slovenská kanoistikaaBkanoistika - bežné transfery</v>
      </c>
      <c r="N112" s="243" t="str">
        <f t="shared" si="19"/>
        <v>50434101aB</v>
      </c>
    </row>
    <row r="113" spans="1:14" x14ac:dyDescent="0.25">
      <c r="A113" s="261" t="s">
        <v>2161</v>
      </c>
      <c r="B113" s="250" t="str">
        <f>VLOOKUP(A113,Adr!A:B,2,FALSE())</f>
        <v>Slovenská kanoistika</v>
      </c>
      <c r="C113" s="259" t="s">
        <v>2966</v>
      </c>
      <c r="D113" s="260">
        <v>12500</v>
      </c>
      <c r="E113" s="253">
        <v>0</v>
      </c>
      <c r="F113" s="249" t="s">
        <v>374</v>
      </c>
      <c r="G113" s="254" t="s">
        <v>354</v>
      </c>
      <c r="H113" s="254" t="s">
        <v>2905</v>
      </c>
      <c r="I113" s="255" t="str">
        <f t="shared" si="15"/>
        <v>50434101a</v>
      </c>
      <c r="J113" s="232" t="str">
        <f t="shared" si="16"/>
        <v>50434101026 02</v>
      </c>
      <c r="K113" s="256" t="s">
        <v>2965</v>
      </c>
      <c r="L113" s="232" t="str">
        <f t="shared" si="17"/>
        <v>50434101026 02K</v>
      </c>
      <c r="M113" s="256" t="str">
        <f t="shared" si="18"/>
        <v>Slovenská kanoistikaaKkanoistika - kapitálové transfery</v>
      </c>
      <c r="N113" s="243" t="str">
        <f t="shared" si="19"/>
        <v>50434101aK</v>
      </c>
    </row>
    <row r="114" spans="1:14" x14ac:dyDescent="0.25">
      <c r="A114" s="208" t="s">
        <v>2161</v>
      </c>
      <c r="B114" s="250" t="str">
        <f>VLOOKUP(A114,Adr!A:B,2,FALSE())</f>
        <v>Slovenská kanoistika</v>
      </c>
      <c r="C114" s="254" t="s">
        <v>2967</v>
      </c>
      <c r="D114" s="257">
        <v>7800</v>
      </c>
      <c r="E114" s="258">
        <v>0</v>
      </c>
      <c r="F114" s="249" t="s">
        <v>380</v>
      </c>
      <c r="G114" s="254" t="s">
        <v>356</v>
      </c>
      <c r="H114" s="254" t="s">
        <v>2841</v>
      </c>
      <c r="I114" s="255" t="str">
        <f t="shared" si="15"/>
        <v>50434101d</v>
      </c>
      <c r="J114" s="232" t="str">
        <f t="shared" si="16"/>
        <v>50434101026 03</v>
      </c>
      <c r="K114" s="256"/>
      <c r="L114" s="232" t="str">
        <f t="shared" si="17"/>
        <v>50434101026 03B</v>
      </c>
      <c r="M114" s="256" t="str">
        <f t="shared" si="18"/>
        <v>Slovenská kanoistikadBBábik Martin</v>
      </c>
      <c r="N114" s="243" t="str">
        <f t="shared" si="19"/>
        <v>50434101dB</v>
      </c>
    </row>
    <row r="115" spans="1:14" x14ac:dyDescent="0.25">
      <c r="A115" s="249" t="s">
        <v>2161</v>
      </c>
      <c r="B115" s="250" t="str">
        <f>VLOOKUP(A115,Adr!A:B,2,FALSE())</f>
        <v>Slovenská kanoistika</v>
      </c>
      <c r="C115" s="262" t="s">
        <v>2968</v>
      </c>
      <c r="D115" s="263">
        <v>25000</v>
      </c>
      <c r="E115" s="253">
        <v>0</v>
      </c>
      <c r="F115" s="249" t="s">
        <v>380</v>
      </c>
      <c r="G115" s="254" t="s">
        <v>356</v>
      </c>
      <c r="H115" s="254" t="s">
        <v>2841</v>
      </c>
      <c r="I115" s="255" t="str">
        <f t="shared" si="15"/>
        <v>50434101d</v>
      </c>
      <c r="J115" s="232" t="str">
        <f t="shared" si="16"/>
        <v>50434101026 03</v>
      </c>
      <c r="K115" s="256"/>
      <c r="L115" s="232" t="str">
        <f t="shared" si="17"/>
        <v>50434101026 03B</v>
      </c>
      <c r="M115" s="256" t="str">
        <f t="shared" si="18"/>
        <v>Slovenská kanoistikadBBaláž Samuel</v>
      </c>
      <c r="N115" s="243" t="str">
        <f t="shared" si="19"/>
        <v>50434101dB</v>
      </c>
    </row>
    <row r="116" spans="1:14" x14ac:dyDescent="0.25">
      <c r="A116" s="249" t="s">
        <v>2161</v>
      </c>
      <c r="B116" s="250" t="str">
        <f>VLOOKUP(A116,Adr!A:B,2,FALSE())</f>
        <v>Slovenská kanoistika</v>
      </c>
      <c r="C116" s="262" t="s">
        <v>2969</v>
      </c>
      <c r="D116" s="263">
        <v>60000</v>
      </c>
      <c r="E116" s="258">
        <v>0</v>
      </c>
      <c r="F116" s="249" t="s">
        <v>380</v>
      </c>
      <c r="G116" s="254" t="s">
        <v>356</v>
      </c>
      <c r="H116" s="254" t="s">
        <v>2841</v>
      </c>
      <c r="I116" s="255" t="str">
        <f t="shared" si="15"/>
        <v>50434101d</v>
      </c>
      <c r="J116" s="232" t="str">
        <f t="shared" si="16"/>
        <v>50434101026 03</v>
      </c>
      <c r="K116" s="256"/>
      <c r="L116" s="232" t="str">
        <f t="shared" si="17"/>
        <v>50434101026 03B</v>
      </c>
      <c r="M116" s="256" t="str">
        <f t="shared" si="18"/>
        <v>Slovenská kanoistikadBBeňuš Matej</v>
      </c>
      <c r="N116" s="243" t="str">
        <f t="shared" si="19"/>
        <v>50434101dB</v>
      </c>
    </row>
    <row r="117" spans="1:14" x14ac:dyDescent="0.25">
      <c r="A117" s="249" t="s">
        <v>2161</v>
      </c>
      <c r="B117" s="250" t="str">
        <f>VLOOKUP(A117,Adr!A:B,2,FALSE())</f>
        <v>Slovenská kanoistika</v>
      </c>
      <c r="C117" s="262" t="s">
        <v>2970</v>
      </c>
      <c r="D117" s="263">
        <v>17500</v>
      </c>
      <c r="E117" s="253">
        <v>0</v>
      </c>
      <c r="F117" s="249" t="s">
        <v>380</v>
      </c>
      <c r="G117" s="254" t="s">
        <v>356</v>
      </c>
      <c r="H117" s="254" t="s">
        <v>2841</v>
      </c>
      <c r="I117" s="255" t="str">
        <f t="shared" si="15"/>
        <v>50434101d</v>
      </c>
      <c r="J117" s="232" t="str">
        <f t="shared" si="16"/>
        <v>50434101026 03</v>
      </c>
      <c r="K117" s="256"/>
      <c r="L117" s="232" t="str">
        <f t="shared" si="17"/>
        <v>50434101026 03B</v>
      </c>
      <c r="M117" s="256" t="str">
        <f t="shared" si="18"/>
        <v>Slovenská kanoistikadBBergendi Marko</v>
      </c>
      <c r="N117" s="243" t="str">
        <f t="shared" si="19"/>
        <v>50434101dB</v>
      </c>
    </row>
    <row r="118" spans="1:14" x14ac:dyDescent="0.25">
      <c r="A118" s="261" t="s">
        <v>2161</v>
      </c>
      <c r="B118" s="250" t="str">
        <f>VLOOKUP(A118,Adr!A:B,2,FALSE())</f>
        <v>Slovenská kanoistika</v>
      </c>
      <c r="C118" s="254" t="s">
        <v>2971</v>
      </c>
      <c r="D118" s="257">
        <v>25000</v>
      </c>
      <c r="E118" s="258">
        <v>0</v>
      </c>
      <c r="F118" s="249" t="s">
        <v>380</v>
      </c>
      <c r="G118" s="254" t="s">
        <v>356</v>
      </c>
      <c r="H118" s="254" t="s">
        <v>2841</v>
      </c>
      <c r="I118" s="255" t="str">
        <f t="shared" si="15"/>
        <v>50434101d</v>
      </c>
      <c r="J118" s="232" t="str">
        <f t="shared" si="16"/>
        <v>50434101026 03</v>
      </c>
      <c r="K118" s="256"/>
      <c r="L118" s="232" t="str">
        <f t="shared" si="17"/>
        <v>50434101026 03B</v>
      </c>
      <c r="M118" s="256" t="str">
        <f t="shared" si="18"/>
        <v>Slovenská kanoistikadBBotek Adam</v>
      </c>
      <c r="N118" s="243" t="str">
        <f t="shared" si="19"/>
        <v>50434101dB</v>
      </c>
    </row>
    <row r="119" spans="1:14" x14ac:dyDescent="0.25">
      <c r="A119" s="208" t="s">
        <v>2161</v>
      </c>
      <c r="B119" s="250" t="str">
        <f>VLOOKUP(A119,Adr!A:B,2,FALSE())</f>
        <v>Slovenská kanoistika</v>
      </c>
      <c r="C119" s="254" t="s">
        <v>2972</v>
      </c>
      <c r="D119" s="257">
        <v>26200</v>
      </c>
      <c r="E119" s="253">
        <v>0</v>
      </c>
      <c r="F119" s="249" t="s">
        <v>380</v>
      </c>
      <c r="G119" s="254" t="s">
        <v>356</v>
      </c>
      <c r="H119" s="254" t="s">
        <v>2841</v>
      </c>
      <c r="I119" s="255" t="str">
        <f t="shared" si="15"/>
        <v>50434101d</v>
      </c>
      <c r="J119" s="232" t="str">
        <f t="shared" si="16"/>
        <v>50434101026 03</v>
      </c>
      <c r="K119" s="256"/>
      <c r="L119" s="232" t="str">
        <f t="shared" si="17"/>
        <v>50434101026 03B</v>
      </c>
      <c r="M119" s="256" t="str">
        <f t="shared" si="18"/>
        <v>Slovenská kanoistikadBBugár Reka</v>
      </c>
      <c r="N119" s="243" t="str">
        <f t="shared" si="19"/>
        <v>50434101dB</v>
      </c>
    </row>
    <row r="120" spans="1:14" x14ac:dyDescent="0.25">
      <c r="A120" s="208" t="s">
        <v>2161</v>
      </c>
      <c r="B120" s="250" t="str">
        <f>VLOOKUP(A120,Adr!A:B,2,FALSE())</f>
        <v>Slovenská kanoistika</v>
      </c>
      <c r="C120" s="254" t="s">
        <v>2973</v>
      </c>
      <c r="D120" s="257">
        <v>18500</v>
      </c>
      <c r="E120" s="258">
        <v>0</v>
      </c>
      <c r="F120" s="249" t="s">
        <v>380</v>
      </c>
      <c r="G120" s="254" t="s">
        <v>356</v>
      </c>
      <c r="H120" s="254" t="s">
        <v>2841</v>
      </c>
      <c r="I120" s="255" t="str">
        <f t="shared" si="15"/>
        <v>50434101d</v>
      </c>
      <c r="J120" s="232" t="str">
        <f t="shared" si="16"/>
        <v>50434101026 03</v>
      </c>
      <c r="K120" s="256"/>
      <c r="L120" s="232" t="str">
        <f t="shared" si="17"/>
        <v>50434101026 03B</v>
      </c>
      <c r="M120" s="256" t="str">
        <f t="shared" si="18"/>
        <v>Slovenská kanoistikadBČulenová Dagmar</v>
      </c>
      <c r="N120" s="243" t="str">
        <f t="shared" si="19"/>
        <v>50434101dB</v>
      </c>
    </row>
    <row r="121" spans="1:14" x14ac:dyDescent="0.25">
      <c r="A121" s="208" t="s">
        <v>2161</v>
      </c>
      <c r="B121" s="250" t="str">
        <f>VLOOKUP(A121,Adr!A:B,2,FALSE())</f>
        <v>Slovenská kanoistika</v>
      </c>
      <c r="C121" s="254" t="s">
        <v>2974</v>
      </c>
      <c r="D121" s="257">
        <v>9300</v>
      </c>
      <c r="E121" s="253">
        <v>0</v>
      </c>
      <c r="F121" s="249" t="s">
        <v>380</v>
      </c>
      <c r="G121" s="254" t="s">
        <v>356</v>
      </c>
      <c r="H121" s="254" t="s">
        <v>2841</v>
      </c>
      <c r="I121" s="255" t="str">
        <f t="shared" si="15"/>
        <v>50434101d</v>
      </c>
      <c r="J121" s="232" t="str">
        <f t="shared" si="16"/>
        <v>50434101026 03</v>
      </c>
      <c r="K121" s="256"/>
      <c r="L121" s="232" t="str">
        <f t="shared" si="17"/>
        <v>50434101026 03B</v>
      </c>
      <c r="M121" s="256" t="str">
        <f t="shared" si="18"/>
        <v>Slovenská kanoistikadBDoktorík Dominik</v>
      </c>
      <c r="N121" s="243" t="str">
        <f t="shared" si="19"/>
        <v>50434101dB</v>
      </c>
    </row>
    <row r="122" spans="1:14" x14ac:dyDescent="0.25">
      <c r="A122" s="208" t="s">
        <v>2161</v>
      </c>
      <c r="B122" s="250" t="str">
        <f>VLOOKUP(A122,Adr!A:B,2,FALSE())</f>
        <v>Slovenská kanoistika</v>
      </c>
      <c r="C122" s="254" t="s">
        <v>2975</v>
      </c>
      <c r="D122" s="257">
        <v>12500</v>
      </c>
      <c r="E122" s="258">
        <v>0</v>
      </c>
      <c r="F122" s="249" t="s">
        <v>380</v>
      </c>
      <c r="G122" s="254" t="s">
        <v>356</v>
      </c>
      <c r="H122" s="254" t="s">
        <v>2841</v>
      </c>
      <c r="I122" s="255" t="str">
        <f t="shared" si="15"/>
        <v>50434101d</v>
      </c>
      <c r="J122" s="232" t="str">
        <f t="shared" si="16"/>
        <v>50434101026 03</v>
      </c>
      <c r="K122" s="256"/>
      <c r="L122" s="232" t="str">
        <f t="shared" si="17"/>
        <v>50434101026 03B</v>
      </c>
      <c r="M122" s="256" t="str">
        <f t="shared" si="18"/>
        <v>Slovenská kanoistikadBDorner Milan</v>
      </c>
      <c r="N122" s="243" t="str">
        <f t="shared" si="19"/>
        <v>50434101dB</v>
      </c>
    </row>
    <row r="123" spans="1:14" x14ac:dyDescent="0.25">
      <c r="A123" s="249" t="s">
        <v>2161</v>
      </c>
      <c r="B123" s="250" t="str">
        <f>VLOOKUP(A123,Adr!A:B,2,FALSE())</f>
        <v>Slovenská kanoistika</v>
      </c>
      <c r="C123" s="262" t="s">
        <v>2976</v>
      </c>
      <c r="D123" s="263">
        <v>11200</v>
      </c>
      <c r="E123" s="253">
        <v>0</v>
      </c>
      <c r="F123" s="249" t="s">
        <v>380</v>
      </c>
      <c r="G123" s="254" t="s">
        <v>356</v>
      </c>
      <c r="H123" s="254" t="s">
        <v>2841</v>
      </c>
      <c r="I123" s="255" t="str">
        <f t="shared" si="15"/>
        <v>50434101d</v>
      </c>
      <c r="J123" s="232" t="str">
        <f t="shared" si="16"/>
        <v>50434101026 03</v>
      </c>
      <c r="K123" s="256"/>
      <c r="L123" s="232" t="str">
        <f t="shared" si="17"/>
        <v>50434101026 03B</v>
      </c>
      <c r="M123" s="256" t="str">
        <f t="shared" si="18"/>
        <v>Slovenská kanoistikadBGacsal Ákos</v>
      </c>
      <c r="N123" s="243" t="str">
        <f t="shared" si="19"/>
        <v>50434101dB</v>
      </c>
    </row>
    <row r="124" spans="1:14" x14ac:dyDescent="0.25">
      <c r="A124" s="261" t="s">
        <v>2161</v>
      </c>
      <c r="B124" s="250" t="str">
        <f>VLOOKUP(A124,Adr!A:B,2,FALSE())</f>
        <v>Slovenská kanoistika</v>
      </c>
      <c r="C124" s="254" t="s">
        <v>2977</v>
      </c>
      <c r="D124" s="257">
        <v>10000</v>
      </c>
      <c r="E124" s="258">
        <v>0</v>
      </c>
      <c r="F124" s="249" t="s">
        <v>380</v>
      </c>
      <c r="G124" s="254" t="s">
        <v>356</v>
      </c>
      <c r="H124" s="254" t="s">
        <v>2841</v>
      </c>
      <c r="I124" s="255" t="str">
        <f t="shared" si="15"/>
        <v>50434101d</v>
      </c>
      <c r="J124" s="232" t="str">
        <f t="shared" si="16"/>
        <v>50434101026 03</v>
      </c>
      <c r="K124" s="256"/>
      <c r="L124" s="232" t="str">
        <f t="shared" si="17"/>
        <v>50434101026 03B</v>
      </c>
      <c r="M124" s="256" t="str">
        <f t="shared" si="18"/>
        <v>Slovenská kanoistikadBGavorová Hana</v>
      </c>
      <c r="N124" s="243" t="str">
        <f t="shared" si="19"/>
        <v>50434101dB</v>
      </c>
    </row>
    <row r="125" spans="1:14" x14ac:dyDescent="0.25">
      <c r="A125" s="208" t="s">
        <v>2161</v>
      </c>
      <c r="B125" s="250" t="str">
        <f>VLOOKUP(A125,Adr!A:B,2,FALSE())</f>
        <v>Slovenská kanoistika</v>
      </c>
      <c r="C125" s="254" t="s">
        <v>2978</v>
      </c>
      <c r="D125" s="257">
        <v>10000</v>
      </c>
      <c r="E125" s="253">
        <v>0</v>
      </c>
      <c r="F125" s="249" t="s">
        <v>380</v>
      </c>
      <c r="G125" s="254" t="s">
        <v>356</v>
      </c>
      <c r="H125" s="254" t="s">
        <v>2841</v>
      </c>
      <c r="I125" s="255" t="str">
        <f t="shared" si="15"/>
        <v>50434101d</v>
      </c>
      <c r="J125" s="232" t="str">
        <f t="shared" si="16"/>
        <v>50434101026 03</v>
      </c>
      <c r="K125" s="256"/>
      <c r="L125" s="232" t="str">
        <f t="shared" si="17"/>
        <v>50434101026 03B</v>
      </c>
      <c r="M125" s="256" t="str">
        <f t="shared" si="18"/>
        <v>Slovenská kanoistikadBGlejteková Simona</v>
      </c>
      <c r="N125" s="243" t="str">
        <f t="shared" si="19"/>
        <v>50434101dB</v>
      </c>
    </row>
    <row r="126" spans="1:14" x14ac:dyDescent="0.25">
      <c r="A126" s="261" t="s">
        <v>2161</v>
      </c>
      <c r="B126" s="250" t="str">
        <f>VLOOKUP(A126,Adr!A:B,2,FALSE())</f>
        <v>Slovenská kanoistika</v>
      </c>
      <c r="C126" s="259" t="s">
        <v>2979</v>
      </c>
      <c r="D126" s="260">
        <v>78000</v>
      </c>
      <c r="E126" s="258">
        <v>0</v>
      </c>
      <c r="F126" s="249" t="s">
        <v>380</v>
      </c>
      <c r="G126" s="254" t="s">
        <v>356</v>
      </c>
      <c r="H126" s="254" t="s">
        <v>2841</v>
      </c>
      <c r="I126" s="255" t="str">
        <f t="shared" si="15"/>
        <v>50434101d</v>
      </c>
      <c r="J126" s="232" t="str">
        <f t="shared" si="16"/>
        <v>50434101026 03</v>
      </c>
      <c r="K126" s="256"/>
      <c r="L126" s="232" t="str">
        <f t="shared" si="17"/>
        <v>50434101026 03B</v>
      </c>
      <c r="M126" s="256" t="str">
        <f t="shared" si="18"/>
        <v>Slovenská kanoistikadBGrigar Jakub</v>
      </c>
      <c r="N126" s="243" t="str">
        <f t="shared" si="19"/>
        <v>50434101dB</v>
      </c>
    </row>
    <row r="127" spans="1:14" x14ac:dyDescent="0.25">
      <c r="A127" s="261" t="s">
        <v>2161</v>
      </c>
      <c r="B127" s="250" t="str">
        <f>VLOOKUP(A127,Adr!A:B,2,FALSE())</f>
        <v>Slovenská kanoistika</v>
      </c>
      <c r="C127" s="265" t="s">
        <v>2980</v>
      </c>
      <c r="D127" s="257">
        <v>25000</v>
      </c>
      <c r="E127" s="253">
        <v>0</v>
      </c>
      <c r="F127" s="249" t="s">
        <v>380</v>
      </c>
      <c r="G127" s="254" t="s">
        <v>356</v>
      </c>
      <c r="H127" s="254" t="s">
        <v>2841</v>
      </c>
      <c r="I127" s="255" t="str">
        <f t="shared" si="15"/>
        <v>50434101d</v>
      </c>
      <c r="J127" s="232" t="str">
        <f t="shared" si="16"/>
        <v>50434101026 03</v>
      </c>
      <c r="K127" s="256"/>
      <c r="L127" s="232" t="str">
        <f t="shared" si="17"/>
        <v>50434101026 03B</v>
      </c>
      <c r="M127" s="256" t="str">
        <f t="shared" si="18"/>
        <v>Slovenská kanoistikadBHalčin Martin</v>
      </c>
      <c r="N127" s="243" t="str">
        <f t="shared" si="19"/>
        <v>50434101dB</v>
      </c>
    </row>
    <row r="128" spans="1:14" x14ac:dyDescent="0.25">
      <c r="A128" s="249" t="s">
        <v>2161</v>
      </c>
      <c r="B128" s="250" t="str">
        <f>VLOOKUP(A128,Adr!A:B,2,FALSE())</f>
        <v>Slovenská kanoistika</v>
      </c>
      <c r="C128" s="259" t="s">
        <v>2981</v>
      </c>
      <c r="D128" s="260">
        <v>7800</v>
      </c>
      <c r="E128" s="258">
        <v>0</v>
      </c>
      <c r="F128" s="249" t="s">
        <v>380</v>
      </c>
      <c r="G128" s="254" t="s">
        <v>356</v>
      </c>
      <c r="H128" s="254" t="s">
        <v>2841</v>
      </c>
      <c r="I128" s="255" t="str">
        <f t="shared" si="15"/>
        <v>50434101d</v>
      </c>
      <c r="J128" s="232" t="str">
        <f t="shared" si="16"/>
        <v>50434101026 03</v>
      </c>
      <c r="K128" s="256"/>
      <c r="L128" s="232" t="str">
        <f t="shared" si="17"/>
        <v>50434101026 03B</v>
      </c>
      <c r="M128" s="256" t="str">
        <f t="shared" si="18"/>
        <v>Slovenská kanoistikadBHusariková Diana</v>
      </c>
      <c r="N128" s="243" t="str">
        <f t="shared" si="19"/>
        <v>50434101dB</v>
      </c>
    </row>
    <row r="129" spans="1:14" x14ac:dyDescent="0.25">
      <c r="A129" s="249" t="s">
        <v>2161</v>
      </c>
      <c r="B129" s="250" t="str">
        <f>VLOOKUP(A129,Adr!A:B,2,FALSE())</f>
        <v>Slovenská kanoistika</v>
      </c>
      <c r="C129" s="254" t="s">
        <v>2982</v>
      </c>
      <c r="D129" s="257">
        <v>12500</v>
      </c>
      <c r="E129" s="253">
        <v>0</v>
      </c>
      <c r="F129" s="249" t="s">
        <v>380</v>
      </c>
      <c r="G129" s="254" t="s">
        <v>356</v>
      </c>
      <c r="H129" s="254" t="s">
        <v>2841</v>
      </c>
      <c r="I129" s="255" t="str">
        <f t="shared" si="15"/>
        <v>50434101d</v>
      </c>
      <c r="J129" s="232" t="str">
        <f t="shared" si="16"/>
        <v>50434101026 03</v>
      </c>
      <c r="K129" s="256"/>
      <c r="L129" s="232" t="str">
        <f t="shared" si="17"/>
        <v>50434101026 03B</v>
      </c>
      <c r="M129" s="256" t="str">
        <f t="shared" si="18"/>
        <v>Slovenská kanoistikadBChlebová Ivana</v>
      </c>
      <c r="N129" s="243" t="str">
        <f t="shared" si="19"/>
        <v>50434101dB</v>
      </c>
    </row>
    <row r="130" spans="1:14" x14ac:dyDescent="0.25">
      <c r="A130" s="264" t="s">
        <v>2161</v>
      </c>
      <c r="B130" s="250" t="str">
        <f>VLOOKUP(A130,Adr!A:B,2,FALSE())</f>
        <v>Slovenská kanoistika</v>
      </c>
      <c r="C130" s="259" t="s">
        <v>2983</v>
      </c>
      <c r="D130" s="260">
        <v>10000</v>
      </c>
      <c r="E130" s="258">
        <v>0</v>
      </c>
      <c r="F130" s="249" t="s">
        <v>380</v>
      </c>
      <c r="G130" s="254" t="s">
        <v>356</v>
      </c>
      <c r="H130" s="254" t="s">
        <v>2841</v>
      </c>
      <c r="I130" s="255" t="str">
        <f t="shared" si="15"/>
        <v>50434101d</v>
      </c>
      <c r="J130" s="232" t="str">
        <f t="shared" si="16"/>
        <v>50434101026 03</v>
      </c>
      <c r="K130" s="256"/>
      <c r="L130" s="232" t="str">
        <f t="shared" si="17"/>
        <v>50434101026 03B</v>
      </c>
      <c r="M130" s="256" t="str">
        <f t="shared" si="18"/>
        <v>Slovenská kanoistikadBIvanecký Jaromír</v>
      </c>
      <c r="N130" s="243" t="str">
        <f t="shared" si="19"/>
        <v>50434101dB</v>
      </c>
    </row>
    <row r="131" spans="1:14" x14ac:dyDescent="0.25">
      <c r="A131" s="261" t="s">
        <v>2161</v>
      </c>
      <c r="B131" s="250" t="str">
        <f>VLOOKUP(A131,Adr!A:B,2,FALSE())</f>
        <v>Slovenská kanoistika</v>
      </c>
      <c r="C131" s="259" t="s">
        <v>2984</v>
      </c>
      <c r="D131" s="260">
        <v>9300</v>
      </c>
      <c r="E131" s="253">
        <v>0</v>
      </c>
      <c r="F131" s="249" t="s">
        <v>380</v>
      </c>
      <c r="G131" s="254" t="s">
        <v>356</v>
      </c>
      <c r="H131" s="254" t="s">
        <v>2841</v>
      </c>
      <c r="I131" s="255" t="str">
        <f t="shared" si="15"/>
        <v>50434101d</v>
      </c>
      <c r="J131" s="232" t="str">
        <f t="shared" si="16"/>
        <v>50434101026 03</v>
      </c>
      <c r="K131" s="256"/>
      <c r="L131" s="232" t="str">
        <f t="shared" si="17"/>
        <v>50434101026 03B</v>
      </c>
      <c r="M131" s="256" t="str">
        <f t="shared" si="18"/>
        <v>Slovenská kanoistikadBKizek Peter</v>
      </c>
      <c r="N131" s="243" t="str">
        <f t="shared" si="19"/>
        <v>50434101dB</v>
      </c>
    </row>
    <row r="132" spans="1:14" x14ac:dyDescent="0.25">
      <c r="A132" s="261" t="s">
        <v>2161</v>
      </c>
      <c r="B132" s="250" t="str">
        <f>VLOOKUP(A132,Adr!A:B,2,FALSE())</f>
        <v>Slovenská kanoistika</v>
      </c>
      <c r="C132" s="259" t="s">
        <v>2985</v>
      </c>
      <c r="D132" s="260">
        <v>25000</v>
      </c>
      <c r="E132" s="258">
        <v>0</v>
      </c>
      <c r="F132" s="249" t="s">
        <v>380</v>
      </c>
      <c r="G132" s="254" t="s">
        <v>356</v>
      </c>
      <c r="H132" s="254" t="s">
        <v>2841</v>
      </c>
      <c r="I132" s="255" t="str">
        <f t="shared" si="15"/>
        <v>50434101d</v>
      </c>
      <c r="J132" s="232" t="str">
        <f t="shared" si="16"/>
        <v>50434101026 03</v>
      </c>
      <c r="K132" s="256"/>
      <c r="L132" s="232" t="str">
        <f t="shared" si="17"/>
        <v>50434101026 03B</v>
      </c>
      <c r="M132" s="256" t="str">
        <f t="shared" si="18"/>
        <v>Slovenská kanoistikadBKrajčí Samuel</v>
      </c>
      <c r="N132" s="243" t="str">
        <f t="shared" si="19"/>
        <v>50434101dB</v>
      </c>
    </row>
    <row r="133" spans="1:14" x14ac:dyDescent="0.25">
      <c r="A133" s="261" t="s">
        <v>2161</v>
      </c>
      <c r="B133" s="250" t="str">
        <f>VLOOKUP(A133,Adr!A:B,2,FALSE())</f>
        <v>Slovenská kanoistika</v>
      </c>
      <c r="C133" s="262" t="s">
        <v>2986</v>
      </c>
      <c r="D133" s="263">
        <v>7800</v>
      </c>
      <c r="E133" s="253">
        <v>0</v>
      </c>
      <c r="F133" s="249" t="s">
        <v>380</v>
      </c>
      <c r="G133" s="254" t="s">
        <v>356</v>
      </c>
      <c r="H133" s="254" t="s">
        <v>2841</v>
      </c>
      <c r="I133" s="255" t="str">
        <f t="shared" si="15"/>
        <v>50434101d</v>
      </c>
      <c r="J133" s="232" t="str">
        <f t="shared" si="16"/>
        <v>50434101026 03</v>
      </c>
      <c r="K133" s="256"/>
      <c r="L133" s="232" t="str">
        <f t="shared" si="17"/>
        <v>50434101026 03B</v>
      </c>
      <c r="M133" s="256" t="str">
        <f t="shared" si="18"/>
        <v>Slovenská kanoistikadBLepi Máté</v>
      </c>
      <c r="N133" s="243" t="str">
        <f t="shared" si="19"/>
        <v>50434101dB</v>
      </c>
    </row>
    <row r="134" spans="1:14" x14ac:dyDescent="0.25">
      <c r="A134" s="249" t="s">
        <v>2161</v>
      </c>
      <c r="B134" s="250" t="str">
        <f>VLOOKUP(A134,Adr!A:B,2,FALSE())</f>
        <v>Slovenská kanoistika</v>
      </c>
      <c r="C134" s="262" t="s">
        <v>2987</v>
      </c>
      <c r="D134" s="263">
        <v>35000</v>
      </c>
      <c r="E134" s="258">
        <v>0</v>
      </c>
      <c r="F134" s="249" t="s">
        <v>380</v>
      </c>
      <c r="G134" s="254" t="s">
        <v>356</v>
      </c>
      <c r="H134" s="254" t="s">
        <v>2841</v>
      </c>
      <c r="I134" s="255" t="str">
        <f t="shared" si="15"/>
        <v>50434101d</v>
      </c>
      <c r="J134" s="232" t="str">
        <f t="shared" si="16"/>
        <v>50434101026 03</v>
      </c>
      <c r="K134" s="256"/>
      <c r="L134" s="232" t="str">
        <f t="shared" si="17"/>
        <v>50434101026 03B</v>
      </c>
      <c r="M134" s="256" t="str">
        <f t="shared" si="18"/>
        <v>Slovenská kanoistikadBLuknárová Emanuela</v>
      </c>
      <c r="N134" s="243" t="str">
        <f t="shared" si="19"/>
        <v>50434101dB</v>
      </c>
    </row>
    <row r="135" spans="1:14" x14ac:dyDescent="0.25">
      <c r="A135" s="264" t="s">
        <v>2161</v>
      </c>
      <c r="B135" s="250" t="str">
        <f>VLOOKUP(A135,Adr!A:B,2,FALSE())</f>
        <v>Slovenská kanoistika</v>
      </c>
      <c r="C135" s="259" t="s">
        <v>2988</v>
      </c>
      <c r="D135" s="260">
        <v>10000</v>
      </c>
      <c r="E135" s="253">
        <v>0</v>
      </c>
      <c r="F135" s="249" t="s">
        <v>380</v>
      </c>
      <c r="G135" s="254" t="s">
        <v>356</v>
      </c>
      <c r="H135" s="254" t="s">
        <v>2841</v>
      </c>
      <c r="I135" s="255" t="str">
        <f t="shared" si="15"/>
        <v>50434101d</v>
      </c>
      <c r="J135" s="232" t="str">
        <f t="shared" si="16"/>
        <v>50434101026 03</v>
      </c>
      <c r="K135" s="256"/>
      <c r="L135" s="232" t="str">
        <f t="shared" si="17"/>
        <v>50434101026 03B</v>
      </c>
      <c r="M135" s="256" t="str">
        <f t="shared" si="18"/>
        <v>Slovenská kanoistikadBMacúš Ondrej</v>
      </c>
      <c r="N135" s="243" t="str">
        <f t="shared" si="19"/>
        <v>50434101dB</v>
      </c>
    </row>
    <row r="136" spans="1:14" x14ac:dyDescent="0.25">
      <c r="A136" s="208" t="s">
        <v>2161</v>
      </c>
      <c r="B136" s="250" t="str">
        <f>VLOOKUP(A136,Adr!A:B,2,FALSE())</f>
        <v>Slovenská kanoistika</v>
      </c>
      <c r="C136" s="259" t="s">
        <v>2989</v>
      </c>
      <c r="D136" s="260">
        <v>7800</v>
      </c>
      <c r="E136" s="258">
        <v>0</v>
      </c>
      <c r="F136" s="249" t="s">
        <v>380</v>
      </c>
      <c r="G136" s="254" t="s">
        <v>356</v>
      </c>
      <c r="H136" s="254" t="s">
        <v>2841</v>
      </c>
      <c r="I136" s="255" t="str">
        <f t="shared" si="15"/>
        <v>50434101d</v>
      </c>
      <c r="J136" s="232" t="str">
        <f t="shared" si="16"/>
        <v>50434101026 03</v>
      </c>
      <c r="K136" s="256"/>
      <c r="L136" s="232" t="str">
        <f t="shared" si="17"/>
        <v>50434101026 03B</v>
      </c>
      <c r="M136" s="256" t="str">
        <f t="shared" si="18"/>
        <v>Slovenská kanoistikadBMarsal Máté</v>
      </c>
      <c r="N136" s="243" t="str">
        <f t="shared" si="19"/>
        <v>50434101dB</v>
      </c>
    </row>
    <row r="137" spans="1:14" x14ac:dyDescent="0.25">
      <c r="A137" s="261" t="s">
        <v>2161</v>
      </c>
      <c r="B137" s="250" t="str">
        <f>VLOOKUP(A137,Adr!A:B,2,FALSE())</f>
        <v>Slovenská kanoistika</v>
      </c>
      <c r="C137" s="254" t="s">
        <v>2990</v>
      </c>
      <c r="D137" s="257">
        <v>10000</v>
      </c>
      <c r="E137" s="253">
        <v>0</v>
      </c>
      <c r="F137" s="249" t="s">
        <v>380</v>
      </c>
      <c r="G137" s="254" t="s">
        <v>356</v>
      </c>
      <c r="H137" s="254" t="s">
        <v>2841</v>
      </c>
      <c r="I137" s="255" t="str">
        <f t="shared" si="15"/>
        <v>50434101d</v>
      </c>
      <c r="J137" s="232" t="str">
        <f t="shared" si="16"/>
        <v>50434101026 03</v>
      </c>
      <c r="K137" s="256"/>
      <c r="L137" s="232" t="str">
        <f t="shared" si="17"/>
        <v>50434101026 03B</v>
      </c>
      <c r="M137" s="256" t="str">
        <f t="shared" si="18"/>
        <v>Slovenská kanoistikadBMartikán Michal</v>
      </c>
      <c r="N137" s="243" t="str">
        <f t="shared" si="19"/>
        <v>50434101dB</v>
      </c>
    </row>
    <row r="138" spans="1:14" x14ac:dyDescent="0.25">
      <c r="A138" s="208" t="s">
        <v>2161</v>
      </c>
      <c r="B138" s="250" t="str">
        <f>VLOOKUP(A138,Adr!A:B,2,FALSE())</f>
        <v>Slovenská kanoistika</v>
      </c>
      <c r="C138" s="259" t="s">
        <v>2991</v>
      </c>
      <c r="D138" s="260">
        <v>60000</v>
      </c>
      <c r="E138" s="258">
        <v>0</v>
      </c>
      <c r="F138" s="249" t="s">
        <v>380</v>
      </c>
      <c r="G138" s="254" t="s">
        <v>356</v>
      </c>
      <c r="H138" s="254" t="s">
        <v>2841</v>
      </c>
      <c r="I138" s="255" t="str">
        <f t="shared" si="15"/>
        <v>50434101d</v>
      </c>
      <c r="J138" s="232" t="str">
        <f t="shared" si="16"/>
        <v>50434101026 03</v>
      </c>
      <c r="K138" s="256"/>
      <c r="L138" s="232" t="str">
        <f t="shared" si="17"/>
        <v>50434101026 03B</v>
      </c>
      <c r="M138" s="256" t="str">
        <f t="shared" si="18"/>
        <v>Slovenská kanoistikadBMintálová Eliška</v>
      </c>
      <c r="N138" s="243" t="str">
        <f t="shared" si="19"/>
        <v>50434101dB</v>
      </c>
    </row>
    <row r="139" spans="1:14" x14ac:dyDescent="0.25">
      <c r="A139" s="264" t="s">
        <v>2161</v>
      </c>
      <c r="B139" s="250" t="str">
        <f>VLOOKUP(A139,Adr!A:B,2,FALSE())</f>
        <v>Slovenská kanoistika</v>
      </c>
      <c r="C139" s="259" t="s">
        <v>2992</v>
      </c>
      <c r="D139" s="260">
        <v>15000</v>
      </c>
      <c r="E139" s="253">
        <v>0</v>
      </c>
      <c r="F139" s="249" t="s">
        <v>380</v>
      </c>
      <c r="G139" s="254" t="s">
        <v>356</v>
      </c>
      <c r="H139" s="254" t="s">
        <v>2841</v>
      </c>
      <c r="I139" s="255" t="str">
        <f t="shared" si="15"/>
        <v>50434101d</v>
      </c>
      <c r="J139" s="232" t="str">
        <f t="shared" si="16"/>
        <v>50434101026 03</v>
      </c>
      <c r="K139" s="256"/>
      <c r="L139" s="232" t="str">
        <f t="shared" si="17"/>
        <v>50434101026 03B</v>
      </c>
      <c r="M139" s="256" t="str">
        <f t="shared" si="18"/>
        <v>Slovenská kanoistikadBMirgorodský Marko</v>
      </c>
      <c r="N139" s="243" t="str">
        <f t="shared" si="19"/>
        <v>50434101dB</v>
      </c>
    </row>
    <row r="140" spans="1:14" x14ac:dyDescent="0.25">
      <c r="A140" s="264" t="s">
        <v>2161</v>
      </c>
      <c r="B140" s="250" t="str">
        <f>VLOOKUP(A140,Adr!A:B,2,FALSE())</f>
        <v>Slovenská kanoistika</v>
      </c>
      <c r="C140" s="259" t="s">
        <v>2993</v>
      </c>
      <c r="D140" s="260">
        <v>7800</v>
      </c>
      <c r="E140" s="258">
        <v>0</v>
      </c>
      <c r="F140" s="249" t="s">
        <v>380</v>
      </c>
      <c r="G140" s="254" t="s">
        <v>356</v>
      </c>
      <c r="H140" s="254" t="s">
        <v>2841</v>
      </c>
      <c r="I140" s="255" t="str">
        <f t="shared" si="15"/>
        <v>50434101d</v>
      </c>
      <c r="J140" s="232" t="str">
        <f t="shared" si="16"/>
        <v>50434101026 03</v>
      </c>
      <c r="K140" s="256"/>
      <c r="L140" s="232" t="str">
        <f t="shared" si="17"/>
        <v>50434101026 03B</v>
      </c>
      <c r="M140" s="256" t="str">
        <f t="shared" si="18"/>
        <v>Slovenská kanoistikadBMuková Alena</v>
      </c>
      <c r="N140" s="243" t="str">
        <f t="shared" si="19"/>
        <v>50434101dB</v>
      </c>
    </row>
    <row r="141" spans="1:14" x14ac:dyDescent="0.25">
      <c r="A141" s="249" t="s">
        <v>2161</v>
      </c>
      <c r="B141" s="250" t="str">
        <f>VLOOKUP(A141,Adr!A:B,2,FALSE())</f>
        <v>Slovenská kanoistika</v>
      </c>
      <c r="C141" s="262" t="s">
        <v>2994</v>
      </c>
      <c r="D141" s="263">
        <v>25000</v>
      </c>
      <c r="E141" s="253">
        <v>0</v>
      </c>
      <c r="F141" s="249" t="s">
        <v>380</v>
      </c>
      <c r="G141" s="254" t="s">
        <v>356</v>
      </c>
      <c r="H141" s="254" t="s">
        <v>2841</v>
      </c>
      <c r="I141" s="255" t="str">
        <f t="shared" si="15"/>
        <v>50434101d</v>
      </c>
      <c r="J141" s="232" t="str">
        <f t="shared" si="16"/>
        <v>50434101026 03</v>
      </c>
      <c r="K141" s="256"/>
      <c r="L141" s="232" t="str">
        <f t="shared" si="17"/>
        <v>50434101026 03B</v>
      </c>
      <c r="M141" s="256" t="str">
        <f t="shared" si="18"/>
        <v>Slovenská kanoistikadBMyšák Denis</v>
      </c>
      <c r="N141" s="243" t="str">
        <f t="shared" si="19"/>
        <v>50434101dB</v>
      </c>
    </row>
    <row r="142" spans="1:14" x14ac:dyDescent="0.25">
      <c r="A142" s="249" t="s">
        <v>2161</v>
      </c>
      <c r="B142" s="250" t="str">
        <f>VLOOKUP(A142,Adr!A:B,2,FALSE())</f>
        <v>Slovenská kanoistika</v>
      </c>
      <c r="C142" s="262" t="s">
        <v>2995</v>
      </c>
      <c r="D142" s="263">
        <v>40000</v>
      </c>
      <c r="E142" s="258">
        <v>0</v>
      </c>
      <c r="F142" s="249" t="s">
        <v>380</v>
      </c>
      <c r="G142" s="254" t="s">
        <v>356</v>
      </c>
      <c r="H142" s="254" t="s">
        <v>2841</v>
      </c>
      <c r="I142" s="255" t="str">
        <f t="shared" si="15"/>
        <v>50434101d</v>
      </c>
      <c r="J142" s="232" t="str">
        <f t="shared" si="16"/>
        <v>50434101026 03</v>
      </c>
      <c r="K142" s="256"/>
      <c r="L142" s="232" t="str">
        <f t="shared" si="17"/>
        <v>50434101026 03B</v>
      </c>
      <c r="M142" s="256" t="str">
        <f t="shared" si="18"/>
        <v>Slovenská kanoistikadBPaňková Zuzana</v>
      </c>
      <c r="N142" s="243" t="str">
        <f t="shared" si="19"/>
        <v>50434101dB</v>
      </c>
    </row>
    <row r="143" spans="1:14" x14ac:dyDescent="0.25">
      <c r="A143" s="249" t="s">
        <v>2161</v>
      </c>
      <c r="B143" s="250" t="str">
        <f>VLOOKUP(A143,Adr!A:B,2,FALSE())</f>
        <v>Slovenská kanoistika</v>
      </c>
      <c r="C143" s="262" t="s">
        <v>2996</v>
      </c>
      <c r="D143" s="263">
        <v>18600</v>
      </c>
      <c r="E143" s="253">
        <v>0</v>
      </c>
      <c r="F143" s="249" t="s">
        <v>380</v>
      </c>
      <c r="G143" s="254" t="s">
        <v>356</v>
      </c>
      <c r="H143" s="254" t="s">
        <v>2841</v>
      </c>
      <c r="I143" s="255" t="str">
        <f t="shared" si="15"/>
        <v>50434101d</v>
      </c>
      <c r="J143" s="232" t="str">
        <f t="shared" si="16"/>
        <v>50434101026 03</v>
      </c>
      <c r="K143" s="256"/>
      <c r="L143" s="232" t="str">
        <f t="shared" si="17"/>
        <v>50434101026 03B</v>
      </c>
      <c r="M143" s="256" t="str">
        <f t="shared" si="18"/>
        <v>Slovenská kanoistikadBPetrušová Mariana</v>
      </c>
      <c r="N143" s="243" t="str">
        <f t="shared" si="19"/>
        <v>50434101dB</v>
      </c>
    </row>
    <row r="144" spans="1:14" x14ac:dyDescent="0.25">
      <c r="A144" s="249" t="s">
        <v>2161</v>
      </c>
      <c r="B144" s="250" t="str">
        <f>VLOOKUP(A144,Adr!A:B,2,FALSE())</f>
        <v>Slovenská kanoistika</v>
      </c>
      <c r="C144" s="265" t="s">
        <v>2997</v>
      </c>
      <c r="D144" s="257">
        <v>15000</v>
      </c>
      <c r="E144" s="258">
        <v>0</v>
      </c>
      <c r="F144" s="249" t="s">
        <v>380</v>
      </c>
      <c r="G144" s="254" t="s">
        <v>356</v>
      </c>
      <c r="H144" s="254" t="s">
        <v>2841</v>
      </c>
      <c r="I144" s="255" t="str">
        <f t="shared" si="15"/>
        <v>50434101d</v>
      </c>
      <c r="J144" s="232" t="str">
        <f t="shared" si="16"/>
        <v>50434101026 03</v>
      </c>
      <c r="K144" s="256"/>
      <c r="L144" s="232" t="str">
        <f t="shared" si="17"/>
        <v>50434101026 03B</v>
      </c>
      <c r="M144" s="256" t="str">
        <f t="shared" si="18"/>
        <v>Slovenská kanoistikadBRumanský Richard</v>
      </c>
      <c r="N144" s="243" t="str">
        <f t="shared" si="19"/>
        <v>50434101dB</v>
      </c>
    </row>
    <row r="145" spans="1:14" x14ac:dyDescent="0.25">
      <c r="A145" s="249" t="s">
        <v>2161</v>
      </c>
      <c r="B145" s="250" t="str">
        <f>VLOOKUP(A145,Adr!A:B,2,FALSE())</f>
        <v>Slovenská kanoistika</v>
      </c>
      <c r="C145" s="262" t="s">
        <v>2998</v>
      </c>
      <c r="D145" s="263">
        <v>10000</v>
      </c>
      <c r="E145" s="253">
        <v>0</v>
      </c>
      <c r="F145" s="249" t="s">
        <v>380</v>
      </c>
      <c r="G145" s="254" t="s">
        <v>356</v>
      </c>
      <c r="H145" s="254" t="s">
        <v>2841</v>
      </c>
      <c r="I145" s="255" t="str">
        <f t="shared" si="15"/>
        <v>50434101d</v>
      </c>
      <c r="J145" s="232" t="str">
        <f t="shared" si="16"/>
        <v>50434101026 03</v>
      </c>
      <c r="K145" s="256"/>
      <c r="L145" s="232" t="str">
        <f t="shared" si="17"/>
        <v>50434101026 03B</v>
      </c>
      <c r="M145" s="256" t="str">
        <f t="shared" si="18"/>
        <v>Slovenská kanoistikadBRužič Patrik</v>
      </c>
      <c r="N145" s="243" t="str">
        <f t="shared" si="19"/>
        <v>50434101dB</v>
      </c>
    </row>
    <row r="146" spans="1:14" x14ac:dyDescent="0.25">
      <c r="A146" s="264" t="s">
        <v>2161</v>
      </c>
      <c r="B146" s="250" t="str">
        <f>VLOOKUP(A146,Adr!A:B,2,FALSE())</f>
        <v>Slovenská kanoistika</v>
      </c>
      <c r="C146" s="259" t="s">
        <v>2999</v>
      </c>
      <c r="D146" s="260">
        <v>35000</v>
      </c>
      <c r="E146" s="258">
        <v>0</v>
      </c>
      <c r="F146" s="249" t="s">
        <v>380</v>
      </c>
      <c r="G146" s="254" t="s">
        <v>356</v>
      </c>
      <c r="H146" s="254" t="s">
        <v>2841</v>
      </c>
      <c r="I146" s="255" t="str">
        <f t="shared" si="15"/>
        <v>50434101d</v>
      </c>
      <c r="J146" s="232" t="str">
        <f t="shared" si="16"/>
        <v>50434101026 03</v>
      </c>
      <c r="K146" s="256"/>
      <c r="L146" s="232" t="str">
        <f t="shared" si="17"/>
        <v>50434101026 03B</v>
      </c>
      <c r="M146" s="256" t="str">
        <f t="shared" si="18"/>
        <v>Slovenská kanoistikadBSidová Bianka</v>
      </c>
      <c r="N146" s="243" t="str">
        <f t="shared" si="19"/>
        <v>50434101dB</v>
      </c>
    </row>
    <row r="147" spans="1:14" x14ac:dyDescent="0.25">
      <c r="A147" s="249" t="s">
        <v>2161</v>
      </c>
      <c r="B147" s="250" t="str">
        <f>VLOOKUP(A147,Adr!A:B,2,FALSE())</f>
        <v>Slovenská kanoistika</v>
      </c>
      <c r="C147" s="262" t="s">
        <v>3000</v>
      </c>
      <c r="D147" s="263">
        <v>30000</v>
      </c>
      <c r="E147" s="253">
        <v>0</v>
      </c>
      <c r="F147" s="249" t="s">
        <v>380</v>
      </c>
      <c r="G147" s="254" t="s">
        <v>356</v>
      </c>
      <c r="H147" s="254" t="s">
        <v>2841</v>
      </c>
      <c r="I147" s="255" t="str">
        <f t="shared" si="15"/>
        <v>50434101d</v>
      </c>
      <c r="J147" s="232" t="str">
        <f t="shared" si="16"/>
        <v>50434101026 03</v>
      </c>
      <c r="K147" s="256"/>
      <c r="L147" s="232" t="str">
        <f t="shared" si="17"/>
        <v>50434101026 03B</v>
      </c>
      <c r="M147" s="256" t="str">
        <f t="shared" si="18"/>
        <v>Slovenská kanoistikadBSlafkovský Alexander</v>
      </c>
      <c r="N147" s="243" t="str">
        <f t="shared" si="19"/>
        <v>50434101dB</v>
      </c>
    </row>
    <row r="148" spans="1:14" x14ac:dyDescent="0.25">
      <c r="A148" s="261" t="s">
        <v>2161</v>
      </c>
      <c r="B148" s="250" t="str">
        <f>VLOOKUP(A148,Adr!A:B,2,FALSE())</f>
        <v>Slovenská kanoistika</v>
      </c>
      <c r="C148" s="262" t="s">
        <v>3001</v>
      </c>
      <c r="D148" s="260">
        <v>12500</v>
      </c>
      <c r="E148" s="258">
        <v>0</v>
      </c>
      <c r="F148" s="249" t="s">
        <v>380</v>
      </c>
      <c r="G148" s="254" t="s">
        <v>356</v>
      </c>
      <c r="H148" s="254" t="s">
        <v>2841</v>
      </c>
      <c r="I148" s="255" t="str">
        <f t="shared" si="15"/>
        <v>50434101d</v>
      </c>
      <c r="J148" s="232" t="str">
        <f t="shared" si="16"/>
        <v>50434101026 03</v>
      </c>
      <c r="K148" s="256"/>
      <c r="L148" s="232" t="str">
        <f t="shared" si="17"/>
        <v>50434101026 03B</v>
      </c>
      <c r="M148" s="256" t="str">
        <f t="shared" si="18"/>
        <v>Slovenská kanoistikadBStanko Filip</v>
      </c>
      <c r="N148" s="243" t="str">
        <f t="shared" si="19"/>
        <v>50434101dB</v>
      </c>
    </row>
    <row r="149" spans="1:14" x14ac:dyDescent="0.25">
      <c r="A149" s="261" t="s">
        <v>2161</v>
      </c>
      <c r="B149" s="250" t="str">
        <f>VLOOKUP(A149,Adr!A:B,2,FALSE())</f>
        <v>Slovenská kanoistika</v>
      </c>
      <c r="C149" s="254" t="s">
        <v>3002</v>
      </c>
      <c r="D149" s="263">
        <v>40000</v>
      </c>
      <c r="E149" s="253">
        <v>0</v>
      </c>
      <c r="F149" s="249" t="s">
        <v>380</v>
      </c>
      <c r="G149" s="254" t="s">
        <v>356</v>
      </c>
      <c r="H149" s="254" t="s">
        <v>2841</v>
      </c>
      <c r="I149" s="255" t="str">
        <f t="shared" si="15"/>
        <v>50434101d</v>
      </c>
      <c r="J149" s="232" t="str">
        <f t="shared" si="16"/>
        <v>50434101026 03</v>
      </c>
      <c r="K149" s="256"/>
      <c r="L149" s="232" t="str">
        <f t="shared" si="17"/>
        <v>50434101026 03B</v>
      </c>
      <c r="M149" s="256" t="str">
        <f t="shared" si="18"/>
        <v>Slovenská kanoistikadBStanovská Soňa</v>
      </c>
      <c r="N149" s="243" t="str">
        <f t="shared" si="19"/>
        <v>50434101dB</v>
      </c>
    </row>
    <row r="150" spans="1:14" x14ac:dyDescent="0.25">
      <c r="A150" s="249" t="s">
        <v>2161</v>
      </c>
      <c r="B150" s="250" t="str">
        <f>VLOOKUP(A150,Adr!A:B,2,FALSE())</f>
        <v>Slovenská kanoistika</v>
      </c>
      <c r="C150" s="262" t="s">
        <v>3003</v>
      </c>
      <c r="D150" s="263">
        <v>9300</v>
      </c>
      <c r="E150" s="258">
        <v>0</v>
      </c>
      <c r="F150" s="249" t="s">
        <v>380</v>
      </c>
      <c r="G150" s="254" t="s">
        <v>356</v>
      </c>
      <c r="H150" s="254" t="s">
        <v>2841</v>
      </c>
      <c r="I150" s="255" t="str">
        <f t="shared" si="15"/>
        <v>50434101d</v>
      </c>
      <c r="J150" s="232" t="str">
        <f t="shared" si="16"/>
        <v>50434101026 03</v>
      </c>
      <c r="K150" s="256"/>
      <c r="L150" s="232" t="str">
        <f t="shared" si="17"/>
        <v>50434101026 03B</v>
      </c>
      <c r="M150" s="256" t="str">
        <f t="shared" si="18"/>
        <v>Slovenská kanoistikadBStrýček Eduard</v>
      </c>
      <c r="N150" s="243" t="str">
        <f t="shared" si="19"/>
        <v>50434101dB</v>
      </c>
    </row>
    <row r="151" spans="1:14" x14ac:dyDescent="0.25">
      <c r="A151" s="261" t="s">
        <v>2161</v>
      </c>
      <c r="B151" s="250" t="str">
        <f>VLOOKUP(A151,Adr!A:B,2,FALSE())</f>
        <v>Slovenská kanoistika</v>
      </c>
      <c r="C151" s="259" t="s">
        <v>3004</v>
      </c>
      <c r="D151" s="263">
        <v>7800</v>
      </c>
      <c r="E151" s="253">
        <v>0</v>
      </c>
      <c r="F151" s="249" t="s">
        <v>380</v>
      </c>
      <c r="G151" s="254" t="s">
        <v>356</v>
      </c>
      <c r="H151" s="254" t="s">
        <v>2841</v>
      </c>
      <c r="I151" s="255" t="str">
        <f t="shared" si="15"/>
        <v>50434101d</v>
      </c>
      <c r="J151" s="232" t="str">
        <f t="shared" si="16"/>
        <v>50434101026 03</v>
      </c>
      <c r="K151" s="256"/>
      <c r="L151" s="232" t="str">
        <f t="shared" si="17"/>
        <v>50434101026 03B</v>
      </c>
      <c r="M151" s="256" t="str">
        <f t="shared" si="18"/>
        <v>Slovenská kanoistikadBSzabó Maximilián</v>
      </c>
      <c r="N151" s="243" t="str">
        <f t="shared" si="19"/>
        <v>50434101dB</v>
      </c>
    </row>
    <row r="152" spans="1:14" x14ac:dyDescent="0.25">
      <c r="A152" s="261" t="s">
        <v>2161</v>
      </c>
      <c r="B152" s="250" t="str">
        <f>VLOOKUP(A152,Adr!A:B,2,FALSE())</f>
        <v>Slovenská kanoistika</v>
      </c>
      <c r="C152" s="259" t="s">
        <v>3005</v>
      </c>
      <c r="D152" s="260">
        <v>10000</v>
      </c>
      <c r="E152" s="258">
        <v>0</v>
      </c>
      <c r="F152" s="249" t="s">
        <v>380</v>
      </c>
      <c r="G152" s="254" t="s">
        <v>356</v>
      </c>
      <c r="H152" s="254" t="s">
        <v>2841</v>
      </c>
      <c r="I152" s="255" t="str">
        <f t="shared" si="15"/>
        <v>50434101d</v>
      </c>
      <c r="J152" s="232" t="str">
        <f t="shared" si="16"/>
        <v>50434101026 03</v>
      </c>
      <c r="K152" s="256"/>
      <c r="L152" s="232" t="str">
        <f t="shared" si="17"/>
        <v>50434101026 03B</v>
      </c>
      <c r="M152" s="256" t="str">
        <f t="shared" si="18"/>
        <v>Slovenská kanoistikadBŠevčík Jakub</v>
      </c>
      <c r="N152" s="243" t="str">
        <f t="shared" si="19"/>
        <v>50434101dB</v>
      </c>
    </row>
    <row r="153" spans="1:14" x14ac:dyDescent="0.25">
      <c r="A153" s="264" t="s">
        <v>2161</v>
      </c>
      <c r="B153" s="250" t="str">
        <f>VLOOKUP(A153,Adr!A:B,2,FALSE())</f>
        <v>Slovenská kanoistika</v>
      </c>
      <c r="C153" s="259" t="s">
        <v>3006</v>
      </c>
      <c r="D153" s="260">
        <v>12500</v>
      </c>
      <c r="E153" s="253">
        <v>0</v>
      </c>
      <c r="F153" s="249" t="s">
        <v>380</v>
      </c>
      <c r="G153" s="254" t="s">
        <v>356</v>
      </c>
      <c r="H153" s="254" t="s">
        <v>2841</v>
      </c>
      <c r="I153" s="255" t="str">
        <f t="shared" si="15"/>
        <v>50434101d</v>
      </c>
      <c r="J153" s="232" t="str">
        <f t="shared" si="16"/>
        <v>50434101026 03</v>
      </c>
      <c r="K153" s="256"/>
      <c r="L153" s="232" t="str">
        <f t="shared" si="17"/>
        <v>50434101026 03B</v>
      </c>
      <c r="M153" s="256" t="str">
        <f t="shared" si="18"/>
        <v>Slovenská kanoistikadBŠtaffen Dávid</v>
      </c>
      <c r="N153" s="243" t="str">
        <f t="shared" si="19"/>
        <v>50434101dB</v>
      </c>
    </row>
    <row r="154" spans="1:14" x14ac:dyDescent="0.25">
      <c r="A154" s="261" t="s">
        <v>2161</v>
      </c>
      <c r="B154" s="250" t="str">
        <f>VLOOKUP(A154,Adr!A:B,2,FALSE())</f>
        <v>Slovenská kanoistika</v>
      </c>
      <c r="C154" s="259" t="s">
        <v>3007</v>
      </c>
      <c r="D154" s="260">
        <v>17500</v>
      </c>
      <c r="E154" s="258">
        <v>0</v>
      </c>
      <c r="F154" s="249" t="s">
        <v>380</v>
      </c>
      <c r="G154" s="254" t="s">
        <v>356</v>
      </c>
      <c r="H154" s="254" t="s">
        <v>2841</v>
      </c>
      <c r="I154" s="255" t="str">
        <f t="shared" si="15"/>
        <v>50434101d</v>
      </c>
      <c r="J154" s="232" t="str">
        <f t="shared" si="16"/>
        <v>50434101026 03</v>
      </c>
      <c r="K154" s="256"/>
      <c r="L154" s="232" t="str">
        <f t="shared" si="17"/>
        <v>50434101026 03B</v>
      </c>
      <c r="M154" s="256" t="str">
        <f t="shared" si="18"/>
        <v>Slovenská kanoistikadBŠvecová Romana</v>
      </c>
      <c r="N154" s="243" t="str">
        <f t="shared" si="19"/>
        <v>50434101dB</v>
      </c>
    </row>
    <row r="155" spans="1:14" x14ac:dyDescent="0.25">
      <c r="A155" s="261" t="s">
        <v>2161</v>
      </c>
      <c r="B155" s="250" t="str">
        <f>VLOOKUP(A155,Adr!A:B,2,FALSE())</f>
        <v>Slovenská kanoistika</v>
      </c>
      <c r="C155" s="265" t="s">
        <v>3008</v>
      </c>
      <c r="D155" s="257">
        <v>9300</v>
      </c>
      <c r="E155" s="253">
        <v>0</v>
      </c>
      <c r="F155" s="249" t="s">
        <v>380</v>
      </c>
      <c r="G155" s="254" t="s">
        <v>356</v>
      </c>
      <c r="H155" s="254" t="s">
        <v>2841</v>
      </c>
      <c r="I155" s="255" t="str">
        <f t="shared" si="15"/>
        <v>50434101d</v>
      </c>
      <c r="J155" s="232" t="str">
        <f t="shared" si="16"/>
        <v>50434101026 03</v>
      </c>
      <c r="K155" s="256"/>
      <c r="L155" s="232" t="str">
        <f t="shared" si="17"/>
        <v>50434101026 03B</v>
      </c>
      <c r="M155" s="256" t="str">
        <f t="shared" si="18"/>
        <v>Slovenská kanoistikadBTóth Ludovít</v>
      </c>
      <c r="N155" s="243" t="str">
        <f t="shared" si="19"/>
        <v>50434101dB</v>
      </c>
    </row>
    <row r="156" spans="1:14" x14ac:dyDescent="0.25">
      <c r="A156" s="261" t="s">
        <v>2161</v>
      </c>
      <c r="B156" s="250" t="str">
        <f>VLOOKUP(A156,Adr!A:B,2,FALSE())</f>
        <v>Slovenská kanoistika</v>
      </c>
      <c r="C156" s="265" t="s">
        <v>3009</v>
      </c>
      <c r="D156" s="257">
        <v>25000</v>
      </c>
      <c r="E156" s="258">
        <v>0</v>
      </c>
      <c r="F156" s="249" t="s">
        <v>380</v>
      </c>
      <c r="G156" s="254" t="s">
        <v>356</v>
      </c>
      <c r="H156" s="254" t="s">
        <v>2841</v>
      </c>
      <c r="I156" s="255" t="str">
        <f t="shared" si="15"/>
        <v>50434101d</v>
      </c>
      <c r="J156" s="232" t="str">
        <f t="shared" si="16"/>
        <v>50434101026 03</v>
      </c>
      <c r="K156" s="256"/>
      <c r="L156" s="232" t="str">
        <f t="shared" si="17"/>
        <v>50434101026 03B</v>
      </c>
      <c r="M156" s="256" t="str">
        <f t="shared" si="18"/>
        <v>Slovenská kanoistikadBVlček Erik</v>
      </c>
      <c r="N156" s="243" t="str">
        <f t="shared" si="19"/>
        <v>50434101dB</v>
      </c>
    </row>
    <row r="157" spans="1:14" x14ac:dyDescent="0.25">
      <c r="A157" s="261" t="s">
        <v>2161</v>
      </c>
      <c r="B157" s="250" t="str">
        <f>VLOOKUP(A157,Adr!A:B,2,FALSE())</f>
        <v>Slovenská kanoistika</v>
      </c>
      <c r="C157" s="262" t="s">
        <v>3010</v>
      </c>
      <c r="D157" s="263">
        <v>7500</v>
      </c>
      <c r="E157" s="253">
        <v>0</v>
      </c>
      <c r="F157" s="249" t="s">
        <v>380</v>
      </c>
      <c r="G157" s="254" t="s">
        <v>356</v>
      </c>
      <c r="H157" s="254" t="s">
        <v>2841</v>
      </c>
      <c r="I157" s="255" t="str">
        <f t="shared" si="15"/>
        <v>50434101d</v>
      </c>
      <c r="J157" s="232" t="str">
        <f t="shared" si="16"/>
        <v>50434101026 03</v>
      </c>
      <c r="K157" s="256"/>
      <c r="L157" s="232" t="str">
        <f t="shared" si="17"/>
        <v>50434101026 03B</v>
      </c>
      <c r="M157" s="256" t="str">
        <f t="shared" si="18"/>
        <v>Slovenská kanoistikadBZalka Csaba</v>
      </c>
      <c r="N157" s="243" t="str">
        <f t="shared" si="19"/>
        <v>50434101dB</v>
      </c>
    </row>
    <row r="158" spans="1:14" x14ac:dyDescent="0.25">
      <c r="A158" s="208" t="s">
        <v>2161</v>
      </c>
      <c r="B158" s="250" t="str">
        <f>VLOOKUP(A158,Adr!A:B,2,FALSE())</f>
        <v>Slovenská kanoistika</v>
      </c>
      <c r="C158" s="254" t="s">
        <v>3011</v>
      </c>
      <c r="D158" s="257">
        <v>100000</v>
      </c>
      <c r="E158" s="253">
        <v>0</v>
      </c>
      <c r="F158" s="249" t="s">
        <v>382</v>
      </c>
      <c r="G158" s="254" t="s">
        <v>356</v>
      </c>
      <c r="H158" s="254" t="s">
        <v>2841</v>
      </c>
      <c r="I158" s="255" t="str">
        <f t="shared" si="15"/>
        <v>50434101e</v>
      </c>
      <c r="J158" s="232" t="str">
        <f t="shared" si="16"/>
        <v>50434101026 03</v>
      </c>
      <c r="K158" s="256"/>
      <c r="L158" s="232" t="str">
        <f t="shared" si="17"/>
        <v>50434101026 03B</v>
      </c>
      <c r="M158" s="256" t="str">
        <f t="shared" si="18"/>
        <v>Slovenská kanoistikaeBMajstrovstvá Európy juniorov a do 23 rokov – rýchlostná kanoistika</v>
      </c>
      <c r="N158" s="243" t="str">
        <f t="shared" si="19"/>
        <v>50434101eB</v>
      </c>
    </row>
    <row r="159" spans="1:14" x14ac:dyDescent="0.25">
      <c r="A159" s="249" t="s">
        <v>2161</v>
      </c>
      <c r="B159" s="250" t="str">
        <f>VLOOKUP(A159,Adr!A:B,2,FALSE())</f>
        <v>Slovenská kanoistika</v>
      </c>
      <c r="C159" s="262" t="s">
        <v>3012</v>
      </c>
      <c r="D159" s="263">
        <v>100000</v>
      </c>
      <c r="E159" s="258">
        <v>0</v>
      </c>
      <c r="F159" s="249" t="s">
        <v>382</v>
      </c>
      <c r="G159" s="254" t="s">
        <v>356</v>
      </c>
      <c r="H159" s="254" t="s">
        <v>2841</v>
      </c>
      <c r="I159" s="255" t="str">
        <f t="shared" si="15"/>
        <v>50434101e</v>
      </c>
      <c r="J159" s="232" t="str">
        <f t="shared" si="16"/>
        <v>50434101026 03</v>
      </c>
      <c r="K159" s="256"/>
      <c r="L159" s="232" t="str">
        <f t="shared" si="17"/>
        <v>50434101026 03B</v>
      </c>
      <c r="M159" s="256" t="str">
        <f t="shared" si="18"/>
        <v>Slovenská kanoistikaeBMajstrovstvá Európy juniorov a do 23 rokov – vodný slalom</v>
      </c>
      <c r="N159" s="243" t="str">
        <f t="shared" si="19"/>
        <v>50434101eB</v>
      </c>
    </row>
    <row r="160" spans="1:14" x14ac:dyDescent="0.25">
      <c r="A160" s="261" t="s">
        <v>2161</v>
      </c>
      <c r="B160" s="250" t="str">
        <f>VLOOKUP(A160,Adr!A:B,2,FALSE())</f>
        <v>Slovenská kanoistika</v>
      </c>
      <c r="C160" s="259" t="s">
        <v>3013</v>
      </c>
      <c r="D160" s="260">
        <v>411524</v>
      </c>
      <c r="E160" s="258">
        <v>0</v>
      </c>
      <c r="F160" s="249" t="s">
        <v>384</v>
      </c>
      <c r="G160" s="254" t="s">
        <v>356</v>
      </c>
      <c r="H160" s="254" t="s">
        <v>2841</v>
      </c>
      <c r="I160" s="255" t="str">
        <f t="shared" si="15"/>
        <v>50434101f</v>
      </c>
      <c r="J160" s="232" t="str">
        <f t="shared" si="16"/>
        <v>50434101026 03</v>
      </c>
      <c r="K160" s="256"/>
      <c r="L160" s="232" t="str">
        <f t="shared" si="17"/>
        <v>50434101026 03B</v>
      </c>
      <c r="M160" s="256" t="str">
        <f t="shared" si="18"/>
        <v>Slovenská kanoistikafBkanoistika - 20 % navýšenie</v>
      </c>
      <c r="N160" s="243" t="str">
        <f t="shared" si="19"/>
        <v>50434101fB</v>
      </c>
    </row>
    <row r="161" spans="1:14" x14ac:dyDescent="0.25">
      <c r="A161" s="261" t="s">
        <v>2168</v>
      </c>
      <c r="B161" s="250" t="str">
        <f>VLOOKUP(A161,Adr!A:B,2,FALSE())</f>
        <v>Slovenská Lakrosová Federácia</v>
      </c>
      <c r="C161" s="259" t="s">
        <v>3014</v>
      </c>
      <c r="D161" s="260">
        <v>32026</v>
      </c>
      <c r="E161" s="258">
        <v>0</v>
      </c>
      <c r="F161" s="249" t="s">
        <v>374</v>
      </c>
      <c r="G161" s="254" t="s">
        <v>354</v>
      </c>
      <c r="H161" s="254" t="s">
        <v>2841</v>
      </c>
      <c r="I161" s="255" t="str">
        <f t="shared" si="15"/>
        <v>30853427a</v>
      </c>
      <c r="J161" s="232" t="str">
        <f t="shared" si="16"/>
        <v>30853427026 02</v>
      </c>
      <c r="K161" s="256" t="s">
        <v>3015</v>
      </c>
      <c r="L161" s="232" t="str">
        <f t="shared" si="17"/>
        <v>30853427026 02B</v>
      </c>
      <c r="M161" s="256" t="str">
        <f t="shared" si="18"/>
        <v>Slovenská Lakrosová FederáciaaBlakros - bežné transfery</v>
      </c>
      <c r="N161" s="243" t="str">
        <f t="shared" si="19"/>
        <v>30853427aB</v>
      </c>
    </row>
    <row r="162" spans="1:14" x14ac:dyDescent="0.25">
      <c r="A162" s="226" t="s">
        <v>2168</v>
      </c>
      <c r="B162" s="250" t="str">
        <f>VLOOKUP(A162,Adr!A:B,2,FALSE())</f>
        <v>Slovenská Lakrosová Federácia</v>
      </c>
      <c r="C162" s="259" t="s">
        <v>3016</v>
      </c>
      <c r="D162" s="263">
        <v>6032</v>
      </c>
      <c r="E162" s="253">
        <v>0</v>
      </c>
      <c r="F162" s="249" t="s">
        <v>384</v>
      </c>
      <c r="G162" s="254" t="s">
        <v>356</v>
      </c>
      <c r="H162" s="254" t="s">
        <v>2841</v>
      </c>
      <c r="I162" s="255" t="str">
        <f t="shared" si="15"/>
        <v>30853427f</v>
      </c>
      <c r="J162" s="232" t="str">
        <f t="shared" si="16"/>
        <v>30853427026 03</v>
      </c>
      <c r="K162" s="256"/>
      <c r="L162" s="232" t="str">
        <f t="shared" si="17"/>
        <v>30853427026 03B</v>
      </c>
      <c r="M162" s="256" t="str">
        <f t="shared" si="18"/>
        <v>Slovenská Lakrosová FederáciafBlakros - 20 % navýšenie</v>
      </c>
      <c r="N162" s="243" t="str">
        <f t="shared" si="19"/>
        <v>30853427fB</v>
      </c>
    </row>
    <row r="163" spans="1:14" x14ac:dyDescent="0.25">
      <c r="A163" s="208" t="s">
        <v>2176</v>
      </c>
      <c r="B163" s="250" t="str">
        <f>VLOOKUP(A163,Adr!A:B,2,FALSE())</f>
        <v>Slovenská lukostrelecká asociácia 3D</v>
      </c>
      <c r="C163" s="254" t="s">
        <v>387</v>
      </c>
      <c r="D163" s="257">
        <v>38700</v>
      </c>
      <c r="E163" s="258">
        <v>0</v>
      </c>
      <c r="F163" s="249" t="s">
        <v>386</v>
      </c>
      <c r="G163" s="254" t="s">
        <v>356</v>
      </c>
      <c r="H163" s="254" t="s">
        <v>2841</v>
      </c>
      <c r="I163" s="255" t="str">
        <f t="shared" si="15"/>
        <v>36075809g</v>
      </c>
      <c r="J163" s="232" t="str">
        <f t="shared" si="16"/>
        <v>36075809026 03</v>
      </c>
      <c r="K163" s="256"/>
      <c r="L163" s="232" t="str">
        <f t="shared" si="17"/>
        <v>36075809026 03B</v>
      </c>
      <c r="M163" s="256" t="str">
        <f t="shared" si="18"/>
        <v>Slovenská lukostrelecká asociácia 3DgBrozvoj športov, ktoré nie sú uznanými podľa zákona č. 440/2015 Z. z.</v>
      </c>
      <c r="N163" s="243" t="str">
        <f t="shared" si="19"/>
        <v>36075809gB</v>
      </c>
    </row>
    <row r="164" spans="1:14" x14ac:dyDescent="0.25">
      <c r="A164" s="208" t="s">
        <v>2185</v>
      </c>
      <c r="B164" s="250" t="str">
        <f>VLOOKUP(A164,Adr!A:B,2,FALSE())</f>
        <v>Slovenská motocyklová federácia</v>
      </c>
      <c r="C164" s="259" t="s">
        <v>3017</v>
      </c>
      <c r="D164" s="260">
        <v>143707</v>
      </c>
      <c r="E164" s="258">
        <v>0</v>
      </c>
      <c r="F164" s="249" t="s">
        <v>374</v>
      </c>
      <c r="G164" s="254" t="s">
        <v>354</v>
      </c>
      <c r="H164" s="254" t="s">
        <v>2841</v>
      </c>
      <c r="I164" s="255" t="str">
        <f t="shared" ref="I164:I227" si="20">A164&amp;F164</f>
        <v>30813883a</v>
      </c>
      <c r="J164" s="232" t="str">
        <f t="shared" ref="J164:J227" si="21">A164&amp;G164</f>
        <v>30813883026 02</v>
      </c>
      <c r="K164" s="256" t="s">
        <v>3018</v>
      </c>
      <c r="L164" s="232" t="str">
        <f t="shared" ref="L164:L227" si="22">A164&amp;G164&amp;H164</f>
        <v>30813883026 02B</v>
      </c>
      <c r="M164" s="256" t="str">
        <f t="shared" ref="M164:M227" si="23">B164&amp;F164&amp;H164&amp;C164</f>
        <v>Slovenská motocyklová federáciaaBmotocyklový šport - bežné transfery</v>
      </c>
      <c r="N164" s="243" t="str">
        <f t="shared" ref="N164:N227" si="24">+I164&amp;H164</f>
        <v>30813883aB</v>
      </c>
    </row>
    <row r="165" spans="1:14" x14ac:dyDescent="0.25">
      <c r="A165" s="264" t="s">
        <v>2185</v>
      </c>
      <c r="B165" s="250" t="str">
        <f>VLOOKUP(A165,Adr!A:B,2,FALSE())</f>
        <v>Slovenská motocyklová federácia</v>
      </c>
      <c r="C165" s="259" t="s">
        <v>3019</v>
      </c>
      <c r="D165" s="260">
        <v>5000</v>
      </c>
      <c r="E165" s="258">
        <v>0</v>
      </c>
      <c r="F165" s="249" t="s">
        <v>380</v>
      </c>
      <c r="G165" s="254" t="s">
        <v>356</v>
      </c>
      <c r="H165" s="254" t="s">
        <v>2841</v>
      </c>
      <c r="I165" s="255" t="str">
        <f t="shared" si="20"/>
        <v>30813883d</v>
      </c>
      <c r="J165" s="232" t="str">
        <f t="shared" si="21"/>
        <v>30813883026 03</v>
      </c>
      <c r="K165" s="256"/>
      <c r="L165" s="232" t="str">
        <f t="shared" si="22"/>
        <v>30813883026 03B</v>
      </c>
      <c r="M165" s="256" t="str">
        <f t="shared" si="23"/>
        <v>Slovenská motocyklová federáciadBKohút Tomáš</v>
      </c>
      <c r="N165" s="243" t="str">
        <f t="shared" si="24"/>
        <v>30813883dB</v>
      </c>
    </row>
    <row r="166" spans="1:14" x14ac:dyDescent="0.25">
      <c r="A166" s="261" t="s">
        <v>2185</v>
      </c>
      <c r="B166" s="250" t="str">
        <f>VLOOKUP(A166,Adr!A:B,2,FALSE())</f>
        <v>Slovenská motocyklová federácia</v>
      </c>
      <c r="C166" s="262" t="s">
        <v>3020</v>
      </c>
      <c r="D166" s="252">
        <v>15000</v>
      </c>
      <c r="E166" s="253">
        <v>0</v>
      </c>
      <c r="F166" s="249" t="s">
        <v>380</v>
      </c>
      <c r="G166" s="254" t="s">
        <v>356</v>
      </c>
      <c r="H166" s="254" t="s">
        <v>2841</v>
      </c>
      <c r="I166" s="255" t="str">
        <f t="shared" si="20"/>
        <v>30813883d</v>
      </c>
      <c r="J166" s="232" t="str">
        <f t="shared" si="21"/>
        <v>30813883026 03</v>
      </c>
      <c r="K166" s="256"/>
      <c r="L166" s="232" t="str">
        <f t="shared" si="22"/>
        <v>30813883026 03B</v>
      </c>
      <c r="M166" s="256" t="str">
        <f t="shared" si="23"/>
        <v>Slovenská motocyklová federáciadBVaculík Martin</v>
      </c>
      <c r="N166" s="243" t="str">
        <f t="shared" si="24"/>
        <v>30813883dB</v>
      </c>
    </row>
    <row r="167" spans="1:14" x14ac:dyDescent="0.25">
      <c r="A167" s="249" t="s">
        <v>2185</v>
      </c>
      <c r="B167" s="250" t="str">
        <f>VLOOKUP(A167,Adr!A:B,2,FALSE())</f>
        <v>Slovenská motocyklová federácia</v>
      </c>
      <c r="C167" s="262" t="s">
        <v>3021</v>
      </c>
      <c r="D167" s="263">
        <v>29750</v>
      </c>
      <c r="E167" s="253">
        <v>0</v>
      </c>
      <c r="F167" s="249" t="s">
        <v>382</v>
      </c>
      <c r="G167" s="254" t="s">
        <v>356</v>
      </c>
      <c r="H167" s="254" t="s">
        <v>2841</v>
      </c>
      <c r="I167" s="255" t="str">
        <f t="shared" si="20"/>
        <v>30813883e</v>
      </c>
      <c r="J167" s="232" t="str">
        <f t="shared" si="21"/>
        <v>30813883026 03</v>
      </c>
      <c r="K167" s="256"/>
      <c r="L167" s="232" t="str">
        <f t="shared" si="22"/>
        <v>30813883026 03B</v>
      </c>
      <c r="M167" s="256" t="str">
        <f t="shared" si="23"/>
        <v>Slovenská motocyklová federáciaeBGrand prix v plochej dráhe</v>
      </c>
      <c r="N167" s="243" t="str">
        <f t="shared" si="24"/>
        <v>30813883eB</v>
      </c>
    </row>
    <row r="168" spans="1:14" x14ac:dyDescent="0.25">
      <c r="A168" s="249" t="s">
        <v>2185</v>
      </c>
      <c r="B168" s="250" t="str">
        <f>VLOOKUP(A168,Adr!A:B,2,FALSE())</f>
        <v>Slovenská motocyklová federácia</v>
      </c>
      <c r="C168" s="262" t="s">
        <v>3022</v>
      </c>
      <c r="D168" s="263">
        <v>7800</v>
      </c>
      <c r="E168" s="258">
        <v>0</v>
      </c>
      <c r="F168" s="249" t="s">
        <v>382</v>
      </c>
      <c r="G168" s="254" t="s">
        <v>356</v>
      </c>
      <c r="H168" s="254" t="s">
        <v>2841</v>
      </c>
      <c r="I168" s="255" t="str">
        <f t="shared" si="20"/>
        <v>30813883e</v>
      </c>
      <c r="J168" s="232" t="str">
        <f t="shared" si="21"/>
        <v>30813883026 03</v>
      </c>
      <c r="K168" s="256"/>
      <c r="L168" s="232" t="str">
        <f t="shared" si="22"/>
        <v>30813883026 03B</v>
      </c>
      <c r="M168" s="256" t="str">
        <f t="shared" si="23"/>
        <v>Slovenská motocyklová federáciaeBMajstrovstvá sveta a Európy v plochej dráhe</v>
      </c>
      <c r="N168" s="243" t="str">
        <f t="shared" si="24"/>
        <v>30813883eB</v>
      </c>
    </row>
    <row r="169" spans="1:14" x14ac:dyDescent="0.25">
      <c r="A169" s="261" t="s">
        <v>2185</v>
      </c>
      <c r="B169" s="250" t="str">
        <f>VLOOKUP(A169,Adr!A:B,2,FALSE())</f>
        <v>Slovenská motocyklová federácia</v>
      </c>
      <c r="C169" s="259" t="s">
        <v>3023</v>
      </c>
      <c r="D169" s="263">
        <v>22000</v>
      </c>
      <c r="E169" s="258">
        <v>0</v>
      </c>
      <c r="F169" s="249" t="s">
        <v>382</v>
      </c>
      <c r="G169" s="254" t="s">
        <v>356</v>
      </c>
      <c r="H169" s="254" t="s">
        <v>2841</v>
      </c>
      <c r="I169" s="255" t="str">
        <f t="shared" si="20"/>
        <v>30813883e</v>
      </c>
      <c r="J169" s="232" t="str">
        <f t="shared" si="21"/>
        <v>30813883026 03</v>
      </c>
      <c r="K169" s="256"/>
      <c r="L169" s="232" t="str">
        <f t="shared" si="22"/>
        <v>30813883026 03B</v>
      </c>
      <c r="M169" s="256" t="str">
        <f t="shared" si="23"/>
        <v>Slovenská motocyklová federáciaeBMajstrovstvá sveta Enduro GP</v>
      </c>
      <c r="N169" s="243" t="str">
        <f t="shared" si="24"/>
        <v>30813883eB</v>
      </c>
    </row>
    <row r="170" spans="1:14" x14ac:dyDescent="0.25">
      <c r="A170" s="261" t="s">
        <v>2185</v>
      </c>
      <c r="B170" s="250" t="str">
        <f>VLOOKUP(A170,Adr!A:B,2,FALSE())</f>
        <v>Slovenská motocyklová federácia</v>
      </c>
      <c r="C170" s="259" t="s">
        <v>3024</v>
      </c>
      <c r="D170" s="263">
        <v>27067</v>
      </c>
      <c r="E170" s="258">
        <v>0</v>
      </c>
      <c r="F170" s="249" t="s">
        <v>384</v>
      </c>
      <c r="G170" s="254" t="s">
        <v>356</v>
      </c>
      <c r="H170" s="254" t="s">
        <v>2841</v>
      </c>
      <c r="I170" s="255" t="str">
        <f t="shared" si="20"/>
        <v>30813883f</v>
      </c>
      <c r="J170" s="232" t="str">
        <f t="shared" si="21"/>
        <v>30813883026 03</v>
      </c>
      <c r="K170" s="256"/>
      <c r="L170" s="232" t="str">
        <f t="shared" si="22"/>
        <v>30813883026 03B</v>
      </c>
      <c r="M170" s="256" t="str">
        <f t="shared" si="23"/>
        <v>Slovenská motocyklová federáciafBmotocyklový šport - 20 % navýšenie</v>
      </c>
      <c r="N170" s="243" t="str">
        <f t="shared" si="24"/>
        <v>30813883fB</v>
      </c>
    </row>
    <row r="171" spans="1:14" x14ac:dyDescent="0.25">
      <c r="A171" s="208" t="s">
        <v>2195</v>
      </c>
      <c r="B171" s="250" t="str">
        <f>VLOOKUP(A171,Adr!A:B,2,FALSE())</f>
        <v>Slovenská Muaythai asociácia</v>
      </c>
      <c r="C171" s="254" t="s">
        <v>3025</v>
      </c>
      <c r="D171" s="257">
        <v>36269</v>
      </c>
      <c r="E171" s="253">
        <v>0</v>
      </c>
      <c r="F171" s="249" t="s">
        <v>374</v>
      </c>
      <c r="G171" s="254" t="s">
        <v>354</v>
      </c>
      <c r="H171" s="254" t="s">
        <v>2841</v>
      </c>
      <c r="I171" s="255" t="str">
        <f t="shared" si="20"/>
        <v>34057587a</v>
      </c>
      <c r="J171" s="232" t="str">
        <f t="shared" si="21"/>
        <v>34057587026 02</v>
      </c>
      <c r="K171" s="256" t="s">
        <v>3026</v>
      </c>
      <c r="L171" s="232" t="str">
        <f t="shared" si="22"/>
        <v>34057587026 02B</v>
      </c>
      <c r="M171" s="256" t="str">
        <f t="shared" si="23"/>
        <v>Slovenská Muaythai asociáciaaBthajský box - bežné transfery</v>
      </c>
      <c r="N171" s="243" t="str">
        <f t="shared" si="24"/>
        <v>34057587aB</v>
      </c>
    </row>
    <row r="172" spans="1:14" x14ac:dyDescent="0.25">
      <c r="A172" s="249" t="s">
        <v>2195</v>
      </c>
      <c r="B172" s="250" t="str">
        <f>VLOOKUP(A172,Adr!A:B,2,FALSE())</f>
        <v>Slovenská Muaythai asociácia</v>
      </c>
      <c r="C172" s="254" t="s">
        <v>3027</v>
      </c>
      <c r="D172" s="263">
        <v>20000</v>
      </c>
      <c r="E172" s="258">
        <v>0</v>
      </c>
      <c r="F172" s="249" t="s">
        <v>380</v>
      </c>
      <c r="G172" s="254" t="s">
        <v>356</v>
      </c>
      <c r="H172" s="254" t="s">
        <v>2841</v>
      </c>
      <c r="I172" s="255" t="str">
        <f t="shared" si="20"/>
        <v>34057587d</v>
      </c>
      <c r="J172" s="232" t="str">
        <f t="shared" si="21"/>
        <v>34057587026 03</v>
      </c>
      <c r="K172" s="256"/>
      <c r="L172" s="232" t="str">
        <f t="shared" si="22"/>
        <v>34057587026 03B</v>
      </c>
      <c r="M172" s="256" t="str">
        <f t="shared" si="23"/>
        <v>Slovenská Muaythai asociáciadBChochlíková Monika</v>
      </c>
      <c r="N172" s="243" t="str">
        <f t="shared" si="24"/>
        <v>34057587dB</v>
      </c>
    </row>
    <row r="173" spans="1:14" x14ac:dyDescent="0.25">
      <c r="A173" s="249" t="s">
        <v>2195</v>
      </c>
      <c r="B173" s="250" t="str">
        <f>VLOOKUP(A173,Adr!A:B,2,FALSE())</f>
        <v>Slovenská Muaythai asociácia</v>
      </c>
      <c r="C173" s="259" t="s">
        <v>3028</v>
      </c>
      <c r="D173" s="260">
        <v>6832</v>
      </c>
      <c r="E173" s="253">
        <v>0</v>
      </c>
      <c r="F173" s="249" t="s">
        <v>384</v>
      </c>
      <c r="G173" s="254" t="s">
        <v>356</v>
      </c>
      <c r="H173" s="254" t="s">
        <v>2841</v>
      </c>
      <c r="I173" s="255" t="str">
        <f t="shared" si="20"/>
        <v>34057587f</v>
      </c>
      <c r="J173" s="232" t="str">
        <f t="shared" si="21"/>
        <v>34057587026 03</v>
      </c>
      <c r="K173" s="256"/>
      <c r="L173" s="232" t="str">
        <f t="shared" si="22"/>
        <v>34057587026 03B</v>
      </c>
      <c r="M173" s="256" t="str">
        <f t="shared" si="23"/>
        <v>Slovenská Muaythai asociáciafBthajský box - 20 % navýšenie</v>
      </c>
      <c r="N173" s="243" t="str">
        <f t="shared" si="24"/>
        <v>34057587fB</v>
      </c>
    </row>
    <row r="174" spans="1:14" x14ac:dyDescent="0.25">
      <c r="A174" s="226" t="s">
        <v>2202</v>
      </c>
      <c r="B174" s="250" t="str">
        <f>VLOOKUP(A174,Adr!A:B,2,FALSE())</f>
        <v>Slovenská nohejbalová asociácia</v>
      </c>
      <c r="C174" s="262" t="s">
        <v>3029</v>
      </c>
      <c r="D174" s="263">
        <v>15300</v>
      </c>
      <c r="E174" s="253">
        <v>0</v>
      </c>
      <c r="F174" s="249" t="s">
        <v>382</v>
      </c>
      <c r="G174" s="254" t="s">
        <v>356</v>
      </c>
      <c r="H174" s="254" t="s">
        <v>2841</v>
      </c>
      <c r="I174" s="255" t="str">
        <f t="shared" si="20"/>
        <v>30806887e</v>
      </c>
      <c r="J174" s="232" t="str">
        <f t="shared" si="21"/>
        <v>30806887026 03</v>
      </c>
      <c r="K174" s="256"/>
      <c r="L174" s="232" t="str">
        <f t="shared" si="22"/>
        <v>30806887026 03B</v>
      </c>
      <c r="M174" s="256" t="str">
        <f t="shared" si="23"/>
        <v>Slovenská nohejbalová asociáciaeBSvetový pohár klubov</v>
      </c>
      <c r="N174" s="243" t="str">
        <f t="shared" si="24"/>
        <v>30806887eB</v>
      </c>
    </row>
    <row r="175" spans="1:14" x14ac:dyDescent="0.25">
      <c r="A175" s="261" t="s">
        <v>2202</v>
      </c>
      <c r="B175" s="250" t="str">
        <f>VLOOKUP(A175,Adr!A:B,2,FALSE())</f>
        <v>Slovenská nohejbalová asociácia</v>
      </c>
      <c r="C175" s="262" t="s">
        <v>387</v>
      </c>
      <c r="D175" s="263">
        <v>39100</v>
      </c>
      <c r="E175" s="253">
        <v>0</v>
      </c>
      <c r="F175" s="249" t="s">
        <v>386</v>
      </c>
      <c r="G175" s="254" t="s">
        <v>356</v>
      </c>
      <c r="H175" s="254" t="s">
        <v>2841</v>
      </c>
      <c r="I175" s="255" t="str">
        <f t="shared" si="20"/>
        <v>30806887g</v>
      </c>
      <c r="J175" s="232" t="str">
        <f t="shared" si="21"/>
        <v>30806887026 03</v>
      </c>
      <c r="K175" s="256"/>
      <c r="L175" s="232" t="str">
        <f t="shared" si="22"/>
        <v>30806887026 03B</v>
      </c>
      <c r="M175" s="256" t="str">
        <f t="shared" si="23"/>
        <v>Slovenská nohejbalová asociáciagBrozvoj športov, ktoré nie sú uznanými podľa zákona č. 440/2015 Z. z.</v>
      </c>
      <c r="N175" s="243" t="str">
        <f t="shared" si="24"/>
        <v>30806887gB</v>
      </c>
    </row>
    <row r="176" spans="1:14" x14ac:dyDescent="0.25">
      <c r="A176" s="208" t="s">
        <v>2208</v>
      </c>
      <c r="B176" s="250" t="str">
        <f>VLOOKUP(A176,Adr!A:B,2,FALSE())</f>
        <v>Slovenská plavecká federácia</v>
      </c>
      <c r="C176" s="259" t="s">
        <v>3030</v>
      </c>
      <c r="D176" s="260">
        <v>3207564</v>
      </c>
      <c r="E176" s="258">
        <v>0</v>
      </c>
      <c r="F176" s="249" t="s">
        <v>374</v>
      </c>
      <c r="G176" s="254" t="s">
        <v>354</v>
      </c>
      <c r="H176" s="254" t="s">
        <v>2841</v>
      </c>
      <c r="I176" s="255" t="str">
        <f t="shared" si="20"/>
        <v>36068764a</v>
      </c>
      <c r="J176" s="232" t="str">
        <f t="shared" si="21"/>
        <v>36068764026 02</v>
      </c>
      <c r="K176" s="256" t="s">
        <v>3031</v>
      </c>
      <c r="L176" s="232" t="str">
        <f t="shared" si="22"/>
        <v>36068764026 02B</v>
      </c>
      <c r="M176" s="256" t="str">
        <f t="shared" si="23"/>
        <v>Slovenská plavecká federáciaaBplavecké športy - bežné transfery</v>
      </c>
      <c r="N176" s="243" t="str">
        <f t="shared" si="24"/>
        <v>36068764aB</v>
      </c>
    </row>
    <row r="177" spans="1:14" x14ac:dyDescent="0.25">
      <c r="A177" s="208" t="s">
        <v>2208</v>
      </c>
      <c r="B177" s="250" t="str">
        <f>VLOOKUP(A177,Adr!A:B,2,FALSE())</f>
        <v>Slovenská plavecká federácia</v>
      </c>
      <c r="C177" s="259" t="s">
        <v>3032</v>
      </c>
      <c r="D177" s="260">
        <v>11300</v>
      </c>
      <c r="E177" s="258">
        <v>0</v>
      </c>
      <c r="F177" s="249" t="s">
        <v>374</v>
      </c>
      <c r="G177" s="254" t="s">
        <v>354</v>
      </c>
      <c r="H177" s="254" t="s">
        <v>2905</v>
      </c>
      <c r="I177" s="255" t="str">
        <f t="shared" si="20"/>
        <v>36068764a</v>
      </c>
      <c r="J177" s="232" t="str">
        <f t="shared" si="21"/>
        <v>36068764026 02</v>
      </c>
      <c r="K177" s="256" t="s">
        <v>3031</v>
      </c>
      <c r="L177" s="232" t="str">
        <f t="shared" si="22"/>
        <v>36068764026 02K</v>
      </c>
      <c r="M177" s="256" t="str">
        <f t="shared" si="23"/>
        <v>Slovenská plavecká federáciaaKplavecké športy - kapitálové transfery</v>
      </c>
      <c r="N177" s="243" t="str">
        <f t="shared" si="24"/>
        <v>36068764aK</v>
      </c>
    </row>
    <row r="178" spans="1:14" x14ac:dyDescent="0.25">
      <c r="A178" s="249" t="s">
        <v>2208</v>
      </c>
      <c r="B178" s="250" t="str">
        <f>VLOOKUP(A178,Adr!A:B,2,FALSE())</f>
        <v>Slovenská plavecká federácia</v>
      </c>
      <c r="C178" s="262" t="s">
        <v>3033</v>
      </c>
      <c r="D178" s="263">
        <v>7500</v>
      </c>
      <c r="E178" s="253">
        <v>0</v>
      </c>
      <c r="F178" s="249" t="s">
        <v>380</v>
      </c>
      <c r="G178" s="254" t="s">
        <v>356</v>
      </c>
      <c r="H178" s="254" t="s">
        <v>2841</v>
      </c>
      <c r="I178" s="255" t="str">
        <f t="shared" si="20"/>
        <v>36068764d</v>
      </c>
      <c r="J178" s="232" t="str">
        <f t="shared" si="21"/>
        <v>36068764026 03</v>
      </c>
      <c r="K178" s="256"/>
      <c r="L178" s="232" t="str">
        <f t="shared" si="22"/>
        <v>36068764026 03B</v>
      </c>
      <c r="M178" s="256" t="str">
        <f t="shared" si="23"/>
        <v>Slovenská plavecká federáciadBBernathova Michaela</v>
      </c>
      <c r="N178" s="243" t="str">
        <f t="shared" si="24"/>
        <v>36068764dB</v>
      </c>
    </row>
    <row r="179" spans="1:14" x14ac:dyDescent="0.25">
      <c r="A179" s="249" t="s">
        <v>2208</v>
      </c>
      <c r="B179" s="250" t="str">
        <f>VLOOKUP(A179,Adr!A:B,2,FALSE())</f>
        <v>Slovenská plavecká federácia</v>
      </c>
      <c r="C179" s="262" t="s">
        <v>3034</v>
      </c>
      <c r="D179" s="263">
        <v>10000</v>
      </c>
      <c r="E179" s="258">
        <v>0</v>
      </c>
      <c r="F179" s="249" t="s">
        <v>380</v>
      </c>
      <c r="G179" s="254" t="s">
        <v>356</v>
      </c>
      <c r="H179" s="254" t="s">
        <v>2841</v>
      </c>
      <c r="I179" s="255" t="str">
        <f t="shared" si="20"/>
        <v>36068764d</v>
      </c>
      <c r="J179" s="232" t="str">
        <f t="shared" si="21"/>
        <v>36068764026 03</v>
      </c>
      <c r="K179" s="256"/>
      <c r="L179" s="232" t="str">
        <f t="shared" si="22"/>
        <v>36068764026 03B</v>
      </c>
      <c r="M179" s="256" t="str">
        <f t="shared" si="23"/>
        <v>Slovenská plavecká federáciadBDikács Bence</v>
      </c>
      <c r="N179" s="243" t="str">
        <f t="shared" si="24"/>
        <v>36068764dB</v>
      </c>
    </row>
    <row r="180" spans="1:14" x14ac:dyDescent="0.25">
      <c r="A180" s="264" t="s">
        <v>2208</v>
      </c>
      <c r="B180" s="250" t="str">
        <f>VLOOKUP(A180,Adr!A:B,2,FALSE())</f>
        <v>Slovenská plavecká federácia</v>
      </c>
      <c r="C180" s="259" t="s">
        <v>3035</v>
      </c>
      <c r="D180" s="260">
        <v>7500</v>
      </c>
      <c r="E180" s="253">
        <v>0</v>
      </c>
      <c r="F180" s="249" t="s">
        <v>380</v>
      </c>
      <c r="G180" s="254" t="s">
        <v>356</v>
      </c>
      <c r="H180" s="254" t="s">
        <v>2841</v>
      </c>
      <c r="I180" s="255" t="str">
        <f t="shared" si="20"/>
        <v>36068764d</v>
      </c>
      <c r="J180" s="232" t="str">
        <f t="shared" si="21"/>
        <v>36068764026 03</v>
      </c>
      <c r="K180" s="256"/>
      <c r="L180" s="232" t="str">
        <f t="shared" si="22"/>
        <v>36068764026 03B</v>
      </c>
      <c r="M180" s="256" t="str">
        <f t="shared" si="23"/>
        <v>Slovenská plavecká federáciadBDiky Chiara</v>
      </c>
      <c r="N180" s="243" t="str">
        <f t="shared" si="24"/>
        <v>36068764dB</v>
      </c>
    </row>
    <row r="181" spans="1:14" x14ac:dyDescent="0.25">
      <c r="A181" s="261" t="s">
        <v>2208</v>
      </c>
      <c r="B181" s="250" t="str">
        <f>VLOOKUP(A181,Adr!A:B,2,FALSE())</f>
        <v>Slovenská plavecká federácia</v>
      </c>
      <c r="C181" s="259" t="s">
        <v>3036</v>
      </c>
      <c r="D181" s="260">
        <v>7500</v>
      </c>
      <c r="E181" s="258">
        <v>0</v>
      </c>
      <c r="F181" s="249" t="s">
        <v>380</v>
      </c>
      <c r="G181" s="254" t="s">
        <v>356</v>
      </c>
      <c r="H181" s="254" t="s">
        <v>2841</v>
      </c>
      <c r="I181" s="255" t="str">
        <f t="shared" si="20"/>
        <v>36068764d</v>
      </c>
      <c r="J181" s="232" t="str">
        <f t="shared" si="21"/>
        <v>36068764026 03</v>
      </c>
      <c r="K181" s="256"/>
      <c r="L181" s="232" t="str">
        <f t="shared" si="22"/>
        <v>36068764026 03B</v>
      </c>
      <c r="M181" s="256" t="str">
        <f t="shared" si="23"/>
        <v>Slovenská plavecká federáciadBDuša Matej</v>
      </c>
      <c r="N181" s="243" t="str">
        <f t="shared" si="24"/>
        <v>36068764dB</v>
      </c>
    </row>
    <row r="182" spans="1:14" x14ac:dyDescent="0.25">
      <c r="A182" s="264" t="s">
        <v>2208</v>
      </c>
      <c r="B182" s="250" t="str">
        <f>VLOOKUP(A182,Adr!A:B,2,FALSE())</f>
        <v>Slovenská plavecká federácia</v>
      </c>
      <c r="C182" s="259" t="s">
        <v>3037</v>
      </c>
      <c r="D182" s="260">
        <v>12500</v>
      </c>
      <c r="E182" s="253">
        <v>0</v>
      </c>
      <c r="F182" s="249" t="s">
        <v>380</v>
      </c>
      <c r="G182" s="254" t="s">
        <v>356</v>
      </c>
      <c r="H182" s="254" t="s">
        <v>2841</v>
      </c>
      <c r="I182" s="255" t="str">
        <f t="shared" si="20"/>
        <v>36068764d</v>
      </c>
      <c r="J182" s="232" t="str">
        <f t="shared" si="21"/>
        <v>36068764026 03</v>
      </c>
      <c r="K182" s="256"/>
      <c r="L182" s="232" t="str">
        <f t="shared" si="22"/>
        <v>36068764026 03B</v>
      </c>
      <c r="M182" s="256" t="str">
        <f t="shared" si="23"/>
        <v>Slovenská plavecká federáciadBFolťan Patrik</v>
      </c>
      <c r="N182" s="243" t="str">
        <f t="shared" si="24"/>
        <v>36068764dB</v>
      </c>
    </row>
    <row r="183" spans="1:14" x14ac:dyDescent="0.25">
      <c r="A183" s="261" t="s">
        <v>2208</v>
      </c>
      <c r="B183" s="250" t="str">
        <f>VLOOKUP(A183,Adr!A:B,2,FALSE())</f>
        <v>Slovenská plavecká federácia</v>
      </c>
      <c r="C183" s="259" t="s">
        <v>3038</v>
      </c>
      <c r="D183" s="260">
        <v>12500</v>
      </c>
      <c r="E183" s="258">
        <v>0</v>
      </c>
      <c r="F183" s="249" t="s">
        <v>380</v>
      </c>
      <c r="G183" s="254" t="s">
        <v>356</v>
      </c>
      <c r="H183" s="254" t="s">
        <v>2841</v>
      </c>
      <c r="I183" s="255" t="str">
        <f t="shared" si="20"/>
        <v>36068764d</v>
      </c>
      <c r="J183" s="232" t="str">
        <f t="shared" si="21"/>
        <v>36068764026 03</v>
      </c>
      <c r="K183" s="256"/>
      <c r="L183" s="232" t="str">
        <f t="shared" si="22"/>
        <v>36068764026 03B</v>
      </c>
      <c r="M183" s="256" t="str">
        <f t="shared" si="23"/>
        <v>Slovenská plavecká federáciadBHrnčárová Alexandra</v>
      </c>
      <c r="N183" s="243" t="str">
        <f t="shared" si="24"/>
        <v>36068764dB</v>
      </c>
    </row>
    <row r="184" spans="1:14" x14ac:dyDescent="0.25">
      <c r="A184" s="261" t="s">
        <v>2208</v>
      </c>
      <c r="B184" s="250" t="str">
        <f>VLOOKUP(A184,Adr!A:B,2,FALSE())</f>
        <v>Slovenská plavecká federácia</v>
      </c>
      <c r="C184" s="259" t="s">
        <v>3039</v>
      </c>
      <c r="D184" s="260">
        <v>12500</v>
      </c>
      <c r="E184" s="253">
        <v>0</v>
      </c>
      <c r="F184" s="249" t="s">
        <v>380</v>
      </c>
      <c r="G184" s="254" t="s">
        <v>356</v>
      </c>
      <c r="H184" s="254" t="s">
        <v>2841</v>
      </c>
      <c r="I184" s="255" t="str">
        <f t="shared" si="20"/>
        <v>36068764d</v>
      </c>
      <c r="J184" s="232" t="str">
        <f t="shared" si="21"/>
        <v>36068764026 03</v>
      </c>
      <c r="K184" s="256"/>
      <c r="L184" s="232" t="str">
        <f t="shared" si="22"/>
        <v>36068764026 03B</v>
      </c>
      <c r="M184" s="256" t="str">
        <f t="shared" si="23"/>
        <v>Slovenská plavecká federáciadBIvan Teresa</v>
      </c>
      <c r="N184" s="243" t="str">
        <f t="shared" si="24"/>
        <v>36068764dB</v>
      </c>
    </row>
    <row r="185" spans="1:14" x14ac:dyDescent="0.25">
      <c r="A185" s="261" t="s">
        <v>2208</v>
      </c>
      <c r="B185" s="250" t="str">
        <f>VLOOKUP(A185,Adr!A:B,2,FALSE())</f>
        <v>Slovenská plavecká federácia</v>
      </c>
      <c r="C185" s="259" t="s">
        <v>3040</v>
      </c>
      <c r="D185" s="260">
        <v>15000</v>
      </c>
      <c r="E185" s="253">
        <v>0</v>
      </c>
      <c r="F185" s="249" t="s">
        <v>380</v>
      </c>
      <c r="G185" s="254" t="s">
        <v>356</v>
      </c>
      <c r="H185" s="254" t="s">
        <v>2841</v>
      </c>
      <c r="I185" s="255" t="str">
        <f t="shared" si="20"/>
        <v>36068764d</v>
      </c>
      <c r="J185" s="232" t="str">
        <f t="shared" si="21"/>
        <v>36068764026 03</v>
      </c>
      <c r="K185" s="256"/>
      <c r="L185" s="232" t="str">
        <f t="shared" si="22"/>
        <v>36068764026 03B</v>
      </c>
      <c r="M185" s="256" t="str">
        <f t="shared" si="23"/>
        <v>Slovenská plavecká federáciadBKošťál Samuel</v>
      </c>
      <c r="N185" s="243" t="str">
        <f t="shared" si="24"/>
        <v>36068764dB</v>
      </c>
    </row>
    <row r="186" spans="1:14" x14ac:dyDescent="0.25">
      <c r="A186" s="249" t="s">
        <v>2208</v>
      </c>
      <c r="B186" s="250" t="str">
        <f>VLOOKUP(A186,Adr!A:B,2,FALSE())</f>
        <v>Slovenská plavecká federácia</v>
      </c>
      <c r="C186" s="259" t="s">
        <v>3041</v>
      </c>
      <c r="D186" s="260">
        <v>7500</v>
      </c>
      <c r="E186" s="258">
        <v>0</v>
      </c>
      <c r="F186" s="249" t="s">
        <v>380</v>
      </c>
      <c r="G186" s="254" t="s">
        <v>356</v>
      </c>
      <c r="H186" s="254" t="s">
        <v>2841</v>
      </c>
      <c r="I186" s="255" t="str">
        <f t="shared" si="20"/>
        <v>36068764d</v>
      </c>
      <c r="J186" s="232" t="str">
        <f t="shared" si="21"/>
        <v>36068764026 03</v>
      </c>
      <c r="K186" s="256"/>
      <c r="L186" s="232" t="str">
        <f t="shared" si="22"/>
        <v>36068764026 03B</v>
      </c>
      <c r="M186" s="256" t="str">
        <f t="shared" si="23"/>
        <v>Slovenská plavecká federáciadBKrajčovičová Lea</v>
      </c>
      <c r="N186" s="243" t="str">
        <f t="shared" si="24"/>
        <v>36068764dB</v>
      </c>
    </row>
    <row r="187" spans="1:14" x14ac:dyDescent="0.25">
      <c r="A187" s="264" t="s">
        <v>2208</v>
      </c>
      <c r="B187" s="250" t="str">
        <f>VLOOKUP(A187,Adr!A:B,2,FALSE())</f>
        <v>Slovenská plavecká federácia</v>
      </c>
      <c r="C187" s="259" t="s">
        <v>3042</v>
      </c>
      <c r="D187" s="260">
        <v>20000</v>
      </c>
      <c r="E187" s="258">
        <v>0</v>
      </c>
      <c r="F187" s="249" t="s">
        <v>380</v>
      </c>
      <c r="G187" s="254" t="s">
        <v>356</v>
      </c>
      <c r="H187" s="254" t="s">
        <v>2841</v>
      </c>
      <c r="I187" s="255" t="str">
        <f t="shared" si="20"/>
        <v>36068764d</v>
      </c>
      <c r="J187" s="232" t="str">
        <f t="shared" si="21"/>
        <v>36068764026 03</v>
      </c>
      <c r="K187" s="256"/>
      <c r="L187" s="232" t="str">
        <f t="shared" si="22"/>
        <v>36068764026 03B</v>
      </c>
      <c r="M187" s="256" t="str">
        <f t="shared" si="23"/>
        <v>Slovenská plavecká federáciadBNagy Richard</v>
      </c>
      <c r="N187" s="243" t="str">
        <f t="shared" si="24"/>
        <v>36068764dB</v>
      </c>
    </row>
    <row r="188" spans="1:14" x14ac:dyDescent="0.25">
      <c r="A188" s="249" t="s">
        <v>2208</v>
      </c>
      <c r="B188" s="250" t="str">
        <f>VLOOKUP(A188,Adr!A:B,2,FALSE())</f>
        <v>Slovenská plavecká federácia</v>
      </c>
      <c r="C188" s="259" t="s">
        <v>3043</v>
      </c>
      <c r="D188" s="260">
        <v>12500</v>
      </c>
      <c r="E188" s="253">
        <v>0</v>
      </c>
      <c r="F188" s="249" t="s">
        <v>380</v>
      </c>
      <c r="G188" s="254" t="s">
        <v>356</v>
      </c>
      <c r="H188" s="254" t="s">
        <v>2841</v>
      </c>
      <c r="I188" s="255" t="str">
        <f t="shared" si="20"/>
        <v>36068764d</v>
      </c>
      <c r="J188" s="232" t="str">
        <f t="shared" si="21"/>
        <v>36068764026 03</v>
      </c>
      <c r="K188" s="256"/>
      <c r="L188" s="232" t="str">
        <f t="shared" si="22"/>
        <v>36068764026 03B</v>
      </c>
      <c r="M188" s="256" t="str">
        <f t="shared" si="23"/>
        <v>Slovenská plavecká federáciadBPodmaníková Andrea</v>
      </c>
      <c r="N188" s="243" t="str">
        <f t="shared" si="24"/>
        <v>36068764dB</v>
      </c>
    </row>
    <row r="189" spans="1:14" x14ac:dyDescent="0.25">
      <c r="A189" s="249" t="s">
        <v>2208</v>
      </c>
      <c r="B189" s="250" t="str">
        <f>VLOOKUP(A189,Adr!A:B,2,FALSE())</f>
        <v>Slovenská plavecká federácia</v>
      </c>
      <c r="C189" s="262" t="s">
        <v>3044</v>
      </c>
      <c r="D189" s="263">
        <v>17500</v>
      </c>
      <c r="E189" s="258">
        <v>0</v>
      </c>
      <c r="F189" s="249" t="s">
        <v>380</v>
      </c>
      <c r="G189" s="254" t="s">
        <v>356</v>
      </c>
      <c r="H189" s="254" t="s">
        <v>2841</v>
      </c>
      <c r="I189" s="255" t="str">
        <f t="shared" si="20"/>
        <v>36068764d</v>
      </c>
      <c r="J189" s="232" t="str">
        <f t="shared" si="21"/>
        <v>36068764026 03</v>
      </c>
      <c r="K189" s="256"/>
      <c r="L189" s="232" t="str">
        <f t="shared" si="22"/>
        <v>36068764026 03B</v>
      </c>
      <c r="M189" s="256" t="str">
        <f t="shared" si="23"/>
        <v>Slovenská plavecká federáciadBSlušná Lilian</v>
      </c>
      <c r="N189" s="243" t="str">
        <f t="shared" si="24"/>
        <v>36068764dB</v>
      </c>
    </row>
    <row r="190" spans="1:14" x14ac:dyDescent="0.25">
      <c r="A190" s="249" t="s">
        <v>2208</v>
      </c>
      <c r="B190" s="250" t="str">
        <f>VLOOKUP(A190,Adr!A:B,2,FALSE())</f>
        <v>Slovenská plavecká federácia</v>
      </c>
      <c r="C190" s="262" t="s">
        <v>3045</v>
      </c>
      <c r="D190" s="263">
        <v>7500</v>
      </c>
      <c r="E190" s="253">
        <v>0</v>
      </c>
      <c r="F190" s="249" t="s">
        <v>380</v>
      </c>
      <c r="G190" s="254" t="s">
        <v>356</v>
      </c>
      <c r="H190" s="254" t="s">
        <v>2841</v>
      </c>
      <c r="I190" s="255" t="str">
        <f t="shared" si="20"/>
        <v>36068764d</v>
      </c>
      <c r="J190" s="232" t="str">
        <f t="shared" si="21"/>
        <v>36068764026 03</v>
      </c>
      <c r="K190" s="256"/>
      <c r="L190" s="232" t="str">
        <f t="shared" si="22"/>
        <v>36068764026 03B</v>
      </c>
      <c r="M190" s="256" t="str">
        <f t="shared" si="23"/>
        <v>Slovenská plavecká federáciadBStrapeková Žofia</v>
      </c>
      <c r="N190" s="243" t="str">
        <f t="shared" si="24"/>
        <v>36068764dB</v>
      </c>
    </row>
    <row r="191" spans="1:14" x14ac:dyDescent="0.25">
      <c r="A191" s="249" t="s">
        <v>2208</v>
      </c>
      <c r="B191" s="250" t="str">
        <f>VLOOKUP(A191,Adr!A:B,2,FALSE())</f>
        <v>Slovenská plavecká federácia</v>
      </c>
      <c r="C191" s="265" t="s">
        <v>3046</v>
      </c>
      <c r="D191" s="263">
        <v>10000</v>
      </c>
      <c r="E191" s="258">
        <v>0</v>
      </c>
      <c r="F191" s="249" t="s">
        <v>380</v>
      </c>
      <c r="G191" s="254" t="s">
        <v>356</v>
      </c>
      <c r="H191" s="254" t="s">
        <v>2841</v>
      </c>
      <c r="I191" s="255" t="str">
        <f t="shared" si="20"/>
        <v>36068764d</v>
      </c>
      <c r="J191" s="232" t="str">
        <f t="shared" si="21"/>
        <v>36068764026 03</v>
      </c>
      <c r="K191" s="256"/>
      <c r="L191" s="232" t="str">
        <f t="shared" si="22"/>
        <v>36068764026 03B</v>
      </c>
      <c r="M191" s="256" t="str">
        <f t="shared" si="23"/>
        <v>Slovenská plavecká federáciadBštafeta - plávanie</v>
      </c>
      <c r="N191" s="243" t="str">
        <f t="shared" si="24"/>
        <v>36068764dB</v>
      </c>
    </row>
    <row r="192" spans="1:14" x14ac:dyDescent="0.25">
      <c r="A192" s="264" t="s">
        <v>2208</v>
      </c>
      <c r="B192" s="250" t="str">
        <f>VLOOKUP(A192,Adr!A:B,2,FALSE())</f>
        <v>Slovenská plavecká federácia</v>
      </c>
      <c r="C192" s="254" t="s">
        <v>3047</v>
      </c>
      <c r="D192" s="257">
        <v>7500</v>
      </c>
      <c r="E192" s="253">
        <v>0</v>
      </c>
      <c r="F192" s="249" t="s">
        <v>380</v>
      </c>
      <c r="G192" s="254" t="s">
        <v>356</v>
      </c>
      <c r="H192" s="254" t="s">
        <v>2841</v>
      </c>
      <c r="I192" s="255" t="str">
        <f t="shared" si="20"/>
        <v>36068764d</v>
      </c>
      <c r="J192" s="232" t="str">
        <f t="shared" si="21"/>
        <v>36068764026 03</v>
      </c>
      <c r="K192" s="256"/>
      <c r="L192" s="232" t="str">
        <f t="shared" si="22"/>
        <v>36068764026 03B</v>
      </c>
      <c r="M192" s="256" t="str">
        <f t="shared" si="23"/>
        <v>Slovenská plavecká federáciadBTišťan Tibor</v>
      </c>
      <c r="N192" s="243" t="str">
        <f t="shared" si="24"/>
        <v>36068764dB</v>
      </c>
    </row>
    <row r="193" spans="1:14" x14ac:dyDescent="0.25">
      <c r="A193" s="261" t="s">
        <v>2208</v>
      </c>
      <c r="B193" s="250" t="str">
        <f>VLOOKUP(A193,Adr!A:B,2,FALSE())</f>
        <v>Slovenská plavecká federácia</v>
      </c>
      <c r="C193" s="254" t="s">
        <v>3048</v>
      </c>
      <c r="D193" s="257">
        <v>12500</v>
      </c>
      <c r="E193" s="258">
        <v>0</v>
      </c>
      <c r="F193" s="249" t="s">
        <v>380</v>
      </c>
      <c r="G193" s="254" t="s">
        <v>356</v>
      </c>
      <c r="H193" s="254" t="s">
        <v>2841</v>
      </c>
      <c r="I193" s="255" t="str">
        <f t="shared" si="20"/>
        <v>36068764d</v>
      </c>
      <c r="J193" s="232" t="str">
        <f t="shared" si="21"/>
        <v>36068764026 03</v>
      </c>
      <c r="K193" s="256"/>
      <c r="L193" s="232" t="str">
        <f t="shared" si="22"/>
        <v>36068764026 03B</v>
      </c>
      <c r="M193" s="256" t="str">
        <f t="shared" si="23"/>
        <v>Slovenská plavecká federáciadBTrníková Nikoleta</v>
      </c>
      <c r="N193" s="243" t="str">
        <f t="shared" si="24"/>
        <v>36068764dB</v>
      </c>
    </row>
    <row r="194" spans="1:14" x14ac:dyDescent="0.25">
      <c r="A194" s="261" t="s">
        <v>2208</v>
      </c>
      <c r="B194" s="250" t="str">
        <f>VLOOKUP(A194,Adr!A:B,2,FALSE())</f>
        <v>Slovenská plavecká federácia</v>
      </c>
      <c r="C194" s="262" t="s">
        <v>3049</v>
      </c>
      <c r="D194" s="263">
        <v>606267</v>
      </c>
      <c r="E194" s="258">
        <v>0</v>
      </c>
      <c r="F194" s="249" t="s">
        <v>384</v>
      </c>
      <c r="G194" s="254" t="s">
        <v>356</v>
      </c>
      <c r="H194" s="254" t="s">
        <v>2841</v>
      </c>
      <c r="I194" s="255" t="str">
        <f t="shared" si="20"/>
        <v>36068764f</v>
      </c>
      <c r="J194" s="232" t="str">
        <f t="shared" si="21"/>
        <v>36068764026 03</v>
      </c>
      <c r="K194" s="256"/>
      <c r="L194" s="232" t="str">
        <f t="shared" si="22"/>
        <v>36068764026 03B</v>
      </c>
      <c r="M194" s="256" t="str">
        <f t="shared" si="23"/>
        <v>Slovenská plavecká federáciafBplavecké športy - 20 % navýšenie</v>
      </c>
      <c r="N194" s="243" t="str">
        <f t="shared" si="24"/>
        <v>36068764fB</v>
      </c>
    </row>
    <row r="195" spans="1:14" x14ac:dyDescent="0.25">
      <c r="A195" s="208" t="s">
        <v>2223</v>
      </c>
      <c r="B195" s="250" t="str">
        <f>VLOOKUP(A195,Adr!A:B,2,FALSE())</f>
        <v>Slovenská rugbyová únia</v>
      </c>
      <c r="C195" s="259" t="s">
        <v>3050</v>
      </c>
      <c r="D195" s="260">
        <v>43285</v>
      </c>
      <c r="E195" s="253">
        <v>0</v>
      </c>
      <c r="F195" s="249" t="s">
        <v>374</v>
      </c>
      <c r="G195" s="254" t="s">
        <v>354</v>
      </c>
      <c r="H195" s="254" t="s">
        <v>2841</v>
      </c>
      <c r="I195" s="255" t="str">
        <f t="shared" si="20"/>
        <v>30851459a</v>
      </c>
      <c r="J195" s="232" t="str">
        <f t="shared" si="21"/>
        <v>30851459026 02</v>
      </c>
      <c r="K195" s="256" t="s">
        <v>3051</v>
      </c>
      <c r="L195" s="232" t="str">
        <f t="shared" si="22"/>
        <v>30851459026 02B</v>
      </c>
      <c r="M195" s="256" t="str">
        <f t="shared" si="23"/>
        <v>Slovenská rugbyová úniaaBrugby - bežné transfery</v>
      </c>
      <c r="N195" s="243" t="str">
        <f t="shared" si="24"/>
        <v>30851459aB</v>
      </c>
    </row>
    <row r="196" spans="1:14" x14ac:dyDescent="0.25">
      <c r="A196" s="261" t="s">
        <v>2223</v>
      </c>
      <c r="B196" s="250" t="str">
        <f>VLOOKUP(A196,Adr!A:B,2,FALSE())</f>
        <v>Slovenská rugbyová únia</v>
      </c>
      <c r="C196" s="262" t="s">
        <v>3052</v>
      </c>
      <c r="D196" s="263">
        <v>8153</v>
      </c>
      <c r="E196" s="253">
        <v>0</v>
      </c>
      <c r="F196" s="249" t="s">
        <v>384</v>
      </c>
      <c r="G196" s="254" t="s">
        <v>356</v>
      </c>
      <c r="H196" s="254" t="s">
        <v>2841</v>
      </c>
      <c r="I196" s="255" t="str">
        <f t="shared" si="20"/>
        <v>30851459f</v>
      </c>
      <c r="J196" s="232" t="str">
        <f t="shared" si="21"/>
        <v>30851459026 03</v>
      </c>
      <c r="K196" s="256"/>
      <c r="L196" s="232" t="str">
        <f t="shared" si="22"/>
        <v>30851459026 03B</v>
      </c>
      <c r="M196" s="256" t="str">
        <f t="shared" si="23"/>
        <v>Slovenská rugbyová úniafBrugby - 20 % navýšenie</v>
      </c>
      <c r="N196" s="243" t="str">
        <f t="shared" si="24"/>
        <v>30851459fB</v>
      </c>
    </row>
    <row r="197" spans="1:14" x14ac:dyDescent="0.25">
      <c r="A197" s="208" t="s">
        <v>2232</v>
      </c>
      <c r="B197" s="250" t="str">
        <f>VLOOKUP(A197,Adr!A:B,2,FALSE())</f>
        <v>Slovenská skialpinistická asociácia</v>
      </c>
      <c r="C197" s="262" t="s">
        <v>3053</v>
      </c>
      <c r="D197" s="260">
        <v>32026</v>
      </c>
      <c r="E197" s="258">
        <v>0</v>
      </c>
      <c r="F197" s="249" t="s">
        <v>374</v>
      </c>
      <c r="G197" s="254" t="s">
        <v>354</v>
      </c>
      <c r="H197" s="254" t="s">
        <v>2841</v>
      </c>
      <c r="I197" s="255" t="str">
        <f t="shared" si="20"/>
        <v>37998919a</v>
      </c>
      <c r="J197" s="232" t="str">
        <f t="shared" si="21"/>
        <v>37998919026 02</v>
      </c>
      <c r="K197" s="256" t="s">
        <v>3054</v>
      </c>
      <c r="L197" s="232" t="str">
        <f t="shared" si="22"/>
        <v>37998919026 02B</v>
      </c>
      <c r="M197" s="256" t="str">
        <f t="shared" si="23"/>
        <v>Slovenská skialpinistická asociáciaaBskialpinizmus - bežné transfery</v>
      </c>
      <c r="N197" s="243" t="str">
        <f t="shared" si="24"/>
        <v>37998919aB</v>
      </c>
    </row>
    <row r="198" spans="1:14" x14ac:dyDescent="0.25">
      <c r="A198" s="249" t="s">
        <v>2232</v>
      </c>
      <c r="B198" s="250" t="str">
        <f>VLOOKUP(A198,Adr!A:B,2,FALSE())</f>
        <v>Slovenská skialpinistická asociácia</v>
      </c>
      <c r="C198" s="254" t="s">
        <v>3055</v>
      </c>
      <c r="D198" s="257">
        <v>20000</v>
      </c>
      <c r="E198" s="253">
        <v>0</v>
      </c>
      <c r="F198" s="249" t="s">
        <v>380</v>
      </c>
      <c r="G198" s="254" t="s">
        <v>356</v>
      </c>
      <c r="H198" s="254" t="s">
        <v>2841</v>
      </c>
      <c r="I198" s="255" t="str">
        <f t="shared" si="20"/>
        <v>37998919d</v>
      </c>
      <c r="J198" s="232" t="str">
        <f t="shared" si="21"/>
        <v>37998919026 03</v>
      </c>
      <c r="K198" s="256"/>
      <c r="L198" s="232" t="str">
        <f t="shared" si="22"/>
        <v>37998919026 03B</v>
      </c>
      <c r="M198" s="256" t="str">
        <f t="shared" si="23"/>
        <v>Slovenská skialpinistická asociáciadBdvojica - skialpinizmus (dospelí mix)</v>
      </c>
      <c r="N198" s="243" t="str">
        <f t="shared" si="24"/>
        <v>37998919dB</v>
      </c>
    </row>
    <row r="199" spans="1:14" x14ac:dyDescent="0.25">
      <c r="A199" s="264" t="s">
        <v>2232</v>
      </c>
      <c r="B199" s="250" t="str">
        <f>VLOOKUP(A199,Adr!A:B,2,FALSE())</f>
        <v>Slovenská skialpinistická asociácia</v>
      </c>
      <c r="C199" s="254" t="s">
        <v>3056</v>
      </c>
      <c r="D199" s="257">
        <v>50000</v>
      </c>
      <c r="E199" s="258">
        <v>0</v>
      </c>
      <c r="F199" s="249" t="s">
        <v>380</v>
      </c>
      <c r="G199" s="254" t="s">
        <v>356</v>
      </c>
      <c r="H199" s="254" t="s">
        <v>2841</v>
      </c>
      <c r="I199" s="255" t="str">
        <f t="shared" si="20"/>
        <v>37998919d</v>
      </c>
      <c r="J199" s="232" t="str">
        <f t="shared" si="21"/>
        <v>37998919026 03</v>
      </c>
      <c r="K199" s="256"/>
      <c r="L199" s="232" t="str">
        <f t="shared" si="22"/>
        <v>37998919026 03B</v>
      </c>
      <c r="M199" s="256" t="str">
        <f t="shared" si="23"/>
        <v>Slovenská skialpinistická asociáciadBJagerčíková Marianna</v>
      </c>
      <c r="N199" s="243" t="str">
        <f t="shared" si="24"/>
        <v>37998919dB</v>
      </c>
    </row>
    <row r="200" spans="1:14" x14ac:dyDescent="0.25">
      <c r="A200" s="249" t="s">
        <v>2232</v>
      </c>
      <c r="B200" s="250" t="str">
        <f>VLOOKUP(A200,Adr!A:B,2,FALSE())</f>
        <v>Slovenská skialpinistická asociácia</v>
      </c>
      <c r="C200" s="259" t="s">
        <v>3057</v>
      </c>
      <c r="D200" s="260">
        <v>12500</v>
      </c>
      <c r="E200" s="253">
        <v>0</v>
      </c>
      <c r="F200" s="249" t="s">
        <v>380</v>
      </c>
      <c r="G200" s="254" t="s">
        <v>356</v>
      </c>
      <c r="H200" s="254" t="s">
        <v>2841</v>
      </c>
      <c r="I200" s="255" t="str">
        <f t="shared" si="20"/>
        <v>37998919d</v>
      </c>
      <c r="J200" s="232" t="str">
        <f t="shared" si="21"/>
        <v>37998919026 03</v>
      </c>
      <c r="K200" s="256"/>
      <c r="L200" s="232" t="str">
        <f t="shared" si="22"/>
        <v>37998919026 03B</v>
      </c>
      <c r="M200" s="256" t="str">
        <f t="shared" si="23"/>
        <v>Slovenská skialpinistická asociáciadBŠiarnik Jakub</v>
      </c>
      <c r="N200" s="243" t="str">
        <f t="shared" si="24"/>
        <v>37998919dB</v>
      </c>
    </row>
    <row r="201" spans="1:14" x14ac:dyDescent="0.25">
      <c r="A201" s="208" t="s">
        <v>2232</v>
      </c>
      <c r="B201" s="250" t="str">
        <f>VLOOKUP(A201,Adr!A:B,2,FALSE())</f>
        <v>Slovenská skialpinistická asociácia</v>
      </c>
      <c r="C201" s="254" t="s">
        <v>3058</v>
      </c>
      <c r="D201" s="257">
        <v>6032</v>
      </c>
      <c r="E201" s="258">
        <v>0</v>
      </c>
      <c r="F201" s="249" t="s">
        <v>384</v>
      </c>
      <c r="G201" s="254" t="s">
        <v>356</v>
      </c>
      <c r="H201" s="254" t="s">
        <v>2841</v>
      </c>
      <c r="I201" s="255" t="str">
        <f t="shared" si="20"/>
        <v>37998919f</v>
      </c>
      <c r="J201" s="232" t="str">
        <f t="shared" si="21"/>
        <v>37998919026 03</v>
      </c>
      <c r="K201" s="256"/>
      <c r="L201" s="232" t="str">
        <f t="shared" si="22"/>
        <v>37998919026 03B</v>
      </c>
      <c r="M201" s="256" t="str">
        <f t="shared" si="23"/>
        <v>Slovenská skialpinistická asociáciafBskialpinizmus - 20 % navýšenie</v>
      </c>
      <c r="N201" s="243" t="str">
        <f t="shared" si="24"/>
        <v>37998919fB</v>
      </c>
    </row>
    <row r="202" spans="1:14" x14ac:dyDescent="0.25">
      <c r="A202" s="208" t="s">
        <v>2241</v>
      </c>
      <c r="B202" s="250" t="str">
        <f>VLOOKUP(A202,Adr!A:B,2,FALSE())</f>
        <v>Slovenská softballová asociácia</v>
      </c>
      <c r="C202" s="254" t="s">
        <v>3059</v>
      </c>
      <c r="D202" s="257">
        <v>51310</v>
      </c>
      <c r="E202" s="258">
        <v>0</v>
      </c>
      <c r="F202" s="249" t="s">
        <v>374</v>
      </c>
      <c r="G202" s="254" t="s">
        <v>354</v>
      </c>
      <c r="H202" s="254" t="s">
        <v>2841</v>
      </c>
      <c r="I202" s="255" t="str">
        <f t="shared" si="20"/>
        <v>17316723a</v>
      </c>
      <c r="J202" s="232" t="str">
        <f t="shared" si="21"/>
        <v>17316723026 02</v>
      </c>
      <c r="K202" s="256" t="s">
        <v>3060</v>
      </c>
      <c r="L202" s="232" t="str">
        <f t="shared" si="22"/>
        <v>17316723026 02B</v>
      </c>
      <c r="M202" s="256" t="str">
        <f t="shared" si="23"/>
        <v>Slovenská softballová asociáciaaBsoftbal - bežné transfery</v>
      </c>
      <c r="N202" s="243" t="str">
        <f t="shared" si="24"/>
        <v>17316723aB</v>
      </c>
    </row>
    <row r="203" spans="1:14" x14ac:dyDescent="0.25">
      <c r="A203" s="261" t="s">
        <v>2241</v>
      </c>
      <c r="B203" s="250" t="str">
        <f>VLOOKUP(A203,Adr!A:B,2,FALSE())</f>
        <v>Slovenská softballová asociácia</v>
      </c>
      <c r="C203" s="262" t="s">
        <v>3061</v>
      </c>
      <c r="D203" s="260">
        <v>9664</v>
      </c>
      <c r="E203" s="253">
        <v>0</v>
      </c>
      <c r="F203" s="249" t="s">
        <v>384</v>
      </c>
      <c r="G203" s="254" t="s">
        <v>356</v>
      </c>
      <c r="H203" s="254" t="s">
        <v>2841</v>
      </c>
      <c r="I203" s="255" t="str">
        <f t="shared" si="20"/>
        <v>17316723f</v>
      </c>
      <c r="J203" s="232" t="str">
        <f t="shared" si="21"/>
        <v>17316723026 03</v>
      </c>
      <c r="K203" s="256"/>
      <c r="L203" s="232" t="str">
        <f t="shared" si="22"/>
        <v>17316723026 03B</v>
      </c>
      <c r="M203" s="256" t="str">
        <f t="shared" si="23"/>
        <v>Slovenská softballová asociáciafBsoftbal - 20 % navýšenie</v>
      </c>
      <c r="N203" s="243" t="str">
        <f t="shared" si="24"/>
        <v>17316723fB</v>
      </c>
    </row>
    <row r="204" spans="1:14" x14ac:dyDescent="0.25">
      <c r="A204" s="208" t="s">
        <v>2247</v>
      </c>
      <c r="B204" s="250" t="str">
        <f>VLOOKUP(A204,Adr!A:B,2,FALSE())</f>
        <v>Slovenská squashová asociácia</v>
      </c>
      <c r="C204" s="262" t="s">
        <v>3062</v>
      </c>
      <c r="D204" s="260">
        <v>32026</v>
      </c>
      <c r="E204" s="253">
        <v>0</v>
      </c>
      <c r="F204" s="249" t="s">
        <v>374</v>
      </c>
      <c r="G204" s="254" t="s">
        <v>354</v>
      </c>
      <c r="H204" s="254" t="s">
        <v>2841</v>
      </c>
      <c r="I204" s="255" t="str">
        <f t="shared" si="20"/>
        <v>30807018a</v>
      </c>
      <c r="J204" s="232" t="str">
        <f t="shared" si="21"/>
        <v>30807018026 02</v>
      </c>
      <c r="K204" s="256" t="s">
        <v>3063</v>
      </c>
      <c r="L204" s="232" t="str">
        <f t="shared" si="22"/>
        <v>30807018026 02B</v>
      </c>
      <c r="M204" s="256" t="str">
        <f t="shared" si="23"/>
        <v>Slovenská squashová asociáciaaBsquash - bežné transfery</v>
      </c>
      <c r="N204" s="243" t="str">
        <f t="shared" si="24"/>
        <v>30807018aB</v>
      </c>
    </row>
    <row r="205" spans="1:14" x14ac:dyDescent="0.25">
      <c r="A205" s="261" t="s">
        <v>2247</v>
      </c>
      <c r="B205" s="250" t="str">
        <f>VLOOKUP(A205,Adr!A:B,2,FALSE())</f>
        <v>Slovenská squashová asociácia</v>
      </c>
      <c r="C205" s="259" t="s">
        <v>3064</v>
      </c>
      <c r="D205" s="260">
        <v>6032</v>
      </c>
      <c r="E205" s="258">
        <v>0</v>
      </c>
      <c r="F205" s="249" t="s">
        <v>384</v>
      </c>
      <c r="G205" s="254" t="s">
        <v>356</v>
      </c>
      <c r="H205" s="254" t="s">
        <v>2841</v>
      </c>
      <c r="I205" s="255" t="str">
        <f t="shared" si="20"/>
        <v>30807018f</v>
      </c>
      <c r="J205" s="232" t="str">
        <f t="shared" si="21"/>
        <v>30807018026 03</v>
      </c>
      <c r="K205" s="256"/>
      <c r="L205" s="232" t="str">
        <f t="shared" si="22"/>
        <v>30807018026 03B</v>
      </c>
      <c r="M205" s="256" t="str">
        <f t="shared" si="23"/>
        <v>Slovenská squashová asociáciafBsquash - 20 % navýšenie</v>
      </c>
      <c r="N205" s="243" t="str">
        <f t="shared" si="24"/>
        <v>30807018fB</v>
      </c>
    </row>
    <row r="206" spans="1:14" x14ac:dyDescent="0.25">
      <c r="A206" s="261" t="s">
        <v>2254</v>
      </c>
      <c r="B206" s="250" t="str">
        <f>VLOOKUP(A206,Adr!A:B,2,FALSE())</f>
        <v>Slovenská triatlonová únia</v>
      </c>
      <c r="C206" s="262" t="s">
        <v>3065</v>
      </c>
      <c r="D206" s="260">
        <v>312583</v>
      </c>
      <c r="E206" s="253">
        <v>0</v>
      </c>
      <c r="F206" s="249" t="s">
        <v>374</v>
      </c>
      <c r="G206" s="254" t="s">
        <v>354</v>
      </c>
      <c r="H206" s="254" t="s">
        <v>2841</v>
      </c>
      <c r="I206" s="255" t="str">
        <f t="shared" si="20"/>
        <v>31745466a</v>
      </c>
      <c r="J206" s="232" t="str">
        <f t="shared" si="21"/>
        <v>31745466026 02</v>
      </c>
      <c r="K206" s="256" t="s">
        <v>3066</v>
      </c>
      <c r="L206" s="232" t="str">
        <f t="shared" si="22"/>
        <v>31745466026 02B</v>
      </c>
      <c r="M206" s="256" t="str">
        <f t="shared" si="23"/>
        <v>Slovenská triatlonová úniaaBtriatlon - bežné transfery</v>
      </c>
      <c r="N206" s="243" t="str">
        <f t="shared" si="24"/>
        <v>31745466aB</v>
      </c>
    </row>
    <row r="207" spans="1:14" x14ac:dyDescent="0.25">
      <c r="A207" s="249" t="s">
        <v>2254</v>
      </c>
      <c r="B207" s="250" t="str">
        <f>VLOOKUP(A207,Adr!A:B,2,FALSE())</f>
        <v>Slovenská triatlonová únia</v>
      </c>
      <c r="C207" s="259" t="s">
        <v>3067</v>
      </c>
      <c r="D207" s="260">
        <v>20000</v>
      </c>
      <c r="E207" s="258">
        <v>0</v>
      </c>
      <c r="F207" s="249" t="s">
        <v>380</v>
      </c>
      <c r="G207" s="254" t="s">
        <v>356</v>
      </c>
      <c r="H207" s="254" t="s">
        <v>2841</v>
      </c>
      <c r="I207" s="255" t="str">
        <f t="shared" si="20"/>
        <v>31745466d</v>
      </c>
      <c r="J207" s="232" t="str">
        <f t="shared" si="21"/>
        <v>31745466026 03</v>
      </c>
      <c r="K207" s="256"/>
      <c r="L207" s="232" t="str">
        <f t="shared" si="22"/>
        <v>31745466026 03B</v>
      </c>
      <c r="M207" s="256" t="str">
        <f t="shared" si="23"/>
        <v>Slovenská triatlonová úniadBKubo Ondrej</v>
      </c>
      <c r="N207" s="243" t="str">
        <f t="shared" si="24"/>
        <v>31745466dB</v>
      </c>
    </row>
    <row r="208" spans="1:14" x14ac:dyDescent="0.25">
      <c r="A208" s="249" t="s">
        <v>2254</v>
      </c>
      <c r="B208" s="250" t="str">
        <f>VLOOKUP(A208,Adr!A:B,2,FALSE())</f>
        <v>Slovenská triatlonová únia</v>
      </c>
      <c r="C208" s="262" t="s">
        <v>3068</v>
      </c>
      <c r="D208" s="263">
        <v>6000</v>
      </c>
      <c r="E208" s="253">
        <v>0</v>
      </c>
      <c r="F208" s="249" t="s">
        <v>380</v>
      </c>
      <c r="G208" s="254" t="s">
        <v>356</v>
      </c>
      <c r="H208" s="254" t="s">
        <v>2905</v>
      </c>
      <c r="I208" s="255" t="str">
        <f t="shared" si="20"/>
        <v>31745466d</v>
      </c>
      <c r="J208" s="232" t="str">
        <f t="shared" si="21"/>
        <v>31745466026 03</v>
      </c>
      <c r="K208" s="256"/>
      <c r="L208" s="232" t="str">
        <f t="shared" si="22"/>
        <v>31745466026 03K</v>
      </c>
      <c r="M208" s="256" t="str">
        <f t="shared" si="23"/>
        <v>Slovenská triatlonová úniadKKubo Ondrej - cestný bicykel</v>
      </c>
      <c r="N208" s="243" t="str">
        <f t="shared" si="24"/>
        <v>31745466dK</v>
      </c>
    </row>
    <row r="209" spans="1:14" x14ac:dyDescent="0.25">
      <c r="A209" s="261" t="s">
        <v>2254</v>
      </c>
      <c r="B209" s="250" t="str">
        <f>VLOOKUP(A209,Adr!A:B,2,FALSE())</f>
        <v>Slovenská triatlonová únia</v>
      </c>
      <c r="C209" s="259" t="s">
        <v>3069</v>
      </c>
      <c r="D209" s="260">
        <v>15000</v>
      </c>
      <c r="E209" s="258">
        <v>0</v>
      </c>
      <c r="F209" s="249" t="s">
        <v>380</v>
      </c>
      <c r="G209" s="254" t="s">
        <v>356</v>
      </c>
      <c r="H209" s="254" t="s">
        <v>2841</v>
      </c>
      <c r="I209" s="255" t="str">
        <f t="shared" si="20"/>
        <v>31745466d</v>
      </c>
      <c r="J209" s="232" t="str">
        <f t="shared" si="21"/>
        <v>31745466026 03</v>
      </c>
      <c r="K209" s="256"/>
      <c r="L209" s="232" t="str">
        <f t="shared" si="22"/>
        <v>31745466026 03B</v>
      </c>
      <c r="M209" s="256" t="str">
        <f t="shared" si="23"/>
        <v>Slovenská triatlonová úniadBVráblová Margaréta</v>
      </c>
      <c r="N209" s="243" t="str">
        <f t="shared" si="24"/>
        <v>31745466dB</v>
      </c>
    </row>
    <row r="210" spans="1:14" x14ac:dyDescent="0.25">
      <c r="A210" s="261" t="s">
        <v>2254</v>
      </c>
      <c r="B210" s="250" t="str">
        <f>VLOOKUP(A210,Adr!A:B,2,FALSE())</f>
        <v>Slovenská triatlonová únia</v>
      </c>
      <c r="C210" s="259" t="s">
        <v>3070</v>
      </c>
      <c r="D210" s="260">
        <v>58875</v>
      </c>
      <c r="E210" s="253">
        <v>0</v>
      </c>
      <c r="F210" s="249" t="s">
        <v>384</v>
      </c>
      <c r="G210" s="254" t="s">
        <v>356</v>
      </c>
      <c r="H210" s="254" t="s">
        <v>2841</v>
      </c>
      <c r="I210" s="255" t="str">
        <f t="shared" si="20"/>
        <v>31745466f</v>
      </c>
      <c r="J210" s="232" t="str">
        <f t="shared" si="21"/>
        <v>31745466026 03</v>
      </c>
      <c r="K210" s="256"/>
      <c r="L210" s="232" t="str">
        <f t="shared" si="22"/>
        <v>31745466026 03B</v>
      </c>
      <c r="M210" s="256" t="str">
        <f t="shared" si="23"/>
        <v>Slovenská triatlonová úniafBtriatlon - 20 % navýšenie</v>
      </c>
      <c r="N210" s="243" t="str">
        <f t="shared" si="24"/>
        <v>31745466fB</v>
      </c>
    </row>
    <row r="211" spans="1:14" x14ac:dyDescent="0.25">
      <c r="A211" s="261" t="s">
        <v>2261</v>
      </c>
      <c r="B211" s="250" t="str">
        <f>VLOOKUP(A211,Adr!A:B,2,FALSE())</f>
        <v>Slovenská volejbalová federácia</v>
      </c>
      <c r="C211" s="262" t="s">
        <v>3071</v>
      </c>
      <c r="D211" s="260">
        <v>1981346</v>
      </c>
      <c r="E211" s="258">
        <v>0</v>
      </c>
      <c r="F211" s="249" t="s">
        <v>374</v>
      </c>
      <c r="G211" s="254" t="s">
        <v>354</v>
      </c>
      <c r="H211" s="254" t="s">
        <v>2841</v>
      </c>
      <c r="I211" s="255" t="str">
        <f t="shared" si="20"/>
        <v>00688819a</v>
      </c>
      <c r="J211" s="232" t="str">
        <f t="shared" si="21"/>
        <v>00688819026 02</v>
      </c>
      <c r="K211" s="256" t="s">
        <v>3072</v>
      </c>
      <c r="L211" s="232" t="str">
        <f t="shared" si="22"/>
        <v>00688819026 02B</v>
      </c>
      <c r="M211" s="256" t="str">
        <f t="shared" si="23"/>
        <v>Slovenská volejbalová federáciaaBvolejbal - bežné transfery</v>
      </c>
      <c r="N211" s="243" t="str">
        <f t="shared" si="24"/>
        <v>00688819aB</v>
      </c>
    </row>
    <row r="212" spans="1:14" x14ac:dyDescent="0.25">
      <c r="A212" s="261" t="s">
        <v>2261</v>
      </c>
      <c r="B212" s="250" t="str">
        <f>VLOOKUP(A212,Adr!A:B,2,FALSE())</f>
        <v>Slovenská volejbalová federácia</v>
      </c>
      <c r="C212" s="259" t="s">
        <v>3073</v>
      </c>
      <c r="D212" s="260">
        <v>6500</v>
      </c>
      <c r="E212" s="253">
        <v>0</v>
      </c>
      <c r="F212" s="249" t="s">
        <v>374</v>
      </c>
      <c r="G212" s="254" t="s">
        <v>354</v>
      </c>
      <c r="H212" s="254" t="s">
        <v>2905</v>
      </c>
      <c r="I212" s="255" t="str">
        <f t="shared" si="20"/>
        <v>00688819a</v>
      </c>
      <c r="J212" s="232" t="str">
        <f t="shared" si="21"/>
        <v>00688819026 02</v>
      </c>
      <c r="K212" s="256" t="s">
        <v>3072</v>
      </c>
      <c r="L212" s="232" t="str">
        <f t="shared" si="22"/>
        <v>00688819026 02K</v>
      </c>
      <c r="M212" s="256" t="str">
        <f t="shared" si="23"/>
        <v>Slovenská volejbalová federáciaaKvolejbal - kapitálové transfery</v>
      </c>
      <c r="N212" s="243" t="str">
        <f t="shared" si="24"/>
        <v>00688819aK</v>
      </c>
    </row>
    <row r="213" spans="1:14" x14ac:dyDescent="0.25">
      <c r="A213" s="249" t="s">
        <v>2261</v>
      </c>
      <c r="B213" s="250" t="str">
        <f>VLOOKUP(A213,Adr!A:B,2,FALSE())</f>
        <v>Slovenská volejbalová federácia</v>
      </c>
      <c r="C213" s="262" t="s">
        <v>3074</v>
      </c>
      <c r="D213" s="263">
        <v>37644</v>
      </c>
      <c r="E213" s="253">
        <v>0</v>
      </c>
      <c r="F213" s="249" t="s">
        <v>382</v>
      </c>
      <c r="G213" s="254" t="s">
        <v>356</v>
      </c>
      <c r="H213" s="254" t="s">
        <v>2841</v>
      </c>
      <c r="I213" s="255" t="str">
        <f t="shared" si="20"/>
        <v>00688819e</v>
      </c>
      <c r="J213" s="232" t="str">
        <f t="shared" si="21"/>
        <v>00688819026 03</v>
      </c>
      <c r="K213" s="256"/>
      <c r="L213" s="232" t="str">
        <f t="shared" si="22"/>
        <v>00688819026 03B</v>
      </c>
      <c r="M213" s="256" t="str">
        <f t="shared" si="23"/>
        <v>Slovenská volejbalová federáciaeBZlatá Európska liga žien</v>
      </c>
      <c r="N213" s="243" t="str">
        <f t="shared" si="24"/>
        <v>00688819eB</v>
      </c>
    </row>
    <row r="214" spans="1:14" x14ac:dyDescent="0.25">
      <c r="A214" s="261" t="s">
        <v>2261</v>
      </c>
      <c r="B214" s="250" t="str">
        <f>VLOOKUP(A214,Adr!A:B,2,FALSE())</f>
        <v>Slovenská volejbalová federácia</v>
      </c>
      <c r="C214" s="254" t="s">
        <v>3075</v>
      </c>
      <c r="D214" s="257">
        <v>374407</v>
      </c>
      <c r="E214" s="258">
        <v>0</v>
      </c>
      <c r="F214" s="249" t="s">
        <v>384</v>
      </c>
      <c r="G214" s="254" t="s">
        <v>356</v>
      </c>
      <c r="H214" s="254" t="s">
        <v>2841</v>
      </c>
      <c r="I214" s="255" t="str">
        <f t="shared" si="20"/>
        <v>00688819f</v>
      </c>
      <c r="J214" s="232" t="str">
        <f t="shared" si="21"/>
        <v>00688819026 03</v>
      </c>
      <c r="K214" s="256"/>
      <c r="L214" s="232" t="str">
        <f t="shared" si="22"/>
        <v>00688819026 03B</v>
      </c>
      <c r="M214" s="256" t="str">
        <f t="shared" si="23"/>
        <v>Slovenská volejbalová federáciafBvolejbal - 20 % navýšenie</v>
      </c>
      <c r="N214" s="243" t="str">
        <f t="shared" si="24"/>
        <v>00688819fB</v>
      </c>
    </row>
    <row r="215" spans="1:14" x14ac:dyDescent="0.25">
      <c r="A215" s="261" t="s">
        <v>2261</v>
      </c>
      <c r="B215" s="250" t="str">
        <f>VLOOKUP(A215,Adr!A:B,2,FALSE())</f>
        <v>Slovenská volejbalová federácia</v>
      </c>
      <c r="C215" s="259" t="s">
        <v>3076</v>
      </c>
      <c r="D215" s="260">
        <v>15600</v>
      </c>
      <c r="E215" s="258">
        <v>0</v>
      </c>
      <c r="F215" s="249" t="s">
        <v>392</v>
      </c>
      <c r="G215" s="254" t="s">
        <v>356</v>
      </c>
      <c r="H215" s="254" t="s">
        <v>2841</v>
      </c>
      <c r="I215" s="255" t="str">
        <f t="shared" si="20"/>
        <v>00688819j</v>
      </c>
      <c r="J215" s="232" t="str">
        <f t="shared" si="21"/>
        <v>00688819026 03</v>
      </c>
      <c r="K215" s="256"/>
      <c r="L215" s="232" t="str">
        <f t="shared" si="22"/>
        <v>00688819026 03B</v>
      </c>
      <c r="M215" s="256" t="str">
        <f t="shared" si="23"/>
        <v>Slovenská volejbalová federáciajBZabezpečenie finále školských športových súťaží (Poprad 2024) v súťažiach kategórie "A" v mixvolejbale stredných škôl</v>
      </c>
      <c r="N215" s="243" t="str">
        <f t="shared" si="24"/>
        <v>00688819jB</v>
      </c>
    </row>
    <row r="216" spans="1:14" ht="21" x14ac:dyDescent="0.25">
      <c r="A216" s="249" t="s">
        <v>2261</v>
      </c>
      <c r="B216" s="250" t="str">
        <f>VLOOKUP(A216,Adr!A:B,2,FALSE())</f>
        <v>Slovenská volejbalová federácia</v>
      </c>
      <c r="C216" s="262" t="s">
        <v>3077</v>
      </c>
      <c r="D216" s="263">
        <v>27655</v>
      </c>
      <c r="E216" s="253">
        <v>0</v>
      </c>
      <c r="F216" s="249" t="s">
        <v>392</v>
      </c>
      <c r="G216" s="254" t="s">
        <v>356</v>
      </c>
      <c r="H216" s="254" t="s">
        <v>2841</v>
      </c>
      <c r="I216" s="255" t="str">
        <f t="shared" si="20"/>
        <v>00688819j</v>
      </c>
      <c r="J216" s="232" t="str">
        <f t="shared" si="21"/>
        <v>00688819026 03</v>
      </c>
      <c r="K216" s="256"/>
      <c r="L216" s="232" t="str">
        <f t="shared" si="22"/>
        <v>00688819026 03B</v>
      </c>
      <c r="M216" s="256" t="str">
        <f t="shared" si="23"/>
        <v>Slovenská volejbalová federáciajBZabezpečenie finále školských športových súťaží (Šamorín 2024) v súťažiach kategórie "A" vo volejbale základných škôl</v>
      </c>
      <c r="N216" s="243" t="str">
        <f t="shared" si="24"/>
        <v>00688819jB</v>
      </c>
    </row>
    <row r="217" spans="1:14" ht="21" x14ac:dyDescent="0.25">
      <c r="A217" s="249" t="s">
        <v>2261</v>
      </c>
      <c r="B217" s="250" t="str">
        <f>VLOOKUP(A217,Adr!A:B,2,FALSE())</f>
        <v>Slovenská volejbalová federácia</v>
      </c>
      <c r="C217" s="262" t="s">
        <v>3078</v>
      </c>
      <c r="D217" s="263">
        <v>23259</v>
      </c>
      <c r="E217" s="253">
        <v>0</v>
      </c>
      <c r="F217" s="249" t="s">
        <v>392</v>
      </c>
      <c r="G217" s="254" t="s">
        <v>356</v>
      </c>
      <c r="H217" s="254" t="s">
        <v>2841</v>
      </c>
      <c r="I217" s="255" t="str">
        <f t="shared" si="20"/>
        <v>00688819j</v>
      </c>
      <c r="J217" s="232" t="str">
        <f t="shared" si="21"/>
        <v>00688819026 03</v>
      </c>
      <c r="K217" s="256"/>
      <c r="L217" s="232" t="str">
        <f t="shared" si="22"/>
        <v>00688819026 03B</v>
      </c>
      <c r="M217" s="256" t="str">
        <f t="shared" si="23"/>
        <v>Slovenská volejbalová federáciajBZabezpečenie finále školských športových súťaží (Šamorín 2024) v súťažiach kategórie "A" vo vybíjanej základných škôl</v>
      </c>
      <c r="N217" s="243" t="str">
        <f t="shared" si="24"/>
        <v>00688819jB</v>
      </c>
    </row>
    <row r="218" spans="1:14" x14ac:dyDescent="0.25">
      <c r="A218" s="261" t="s">
        <v>2269</v>
      </c>
      <c r="B218" s="250" t="str">
        <f>VLOOKUP(A218,Adr!A:B,2,FALSE())</f>
        <v>Slovenský atletický zväz</v>
      </c>
      <c r="C218" s="262" t="s">
        <v>3079</v>
      </c>
      <c r="D218" s="260">
        <v>3222450</v>
      </c>
      <c r="E218" s="258">
        <v>0</v>
      </c>
      <c r="F218" s="249" t="s">
        <v>374</v>
      </c>
      <c r="G218" s="254" t="s">
        <v>354</v>
      </c>
      <c r="H218" s="254" t="s">
        <v>2841</v>
      </c>
      <c r="I218" s="255" t="str">
        <f t="shared" si="20"/>
        <v>36063835a</v>
      </c>
      <c r="J218" s="232" t="str">
        <f t="shared" si="21"/>
        <v>36063835026 02</v>
      </c>
      <c r="K218" s="256" t="s">
        <v>3080</v>
      </c>
      <c r="L218" s="232" t="str">
        <f t="shared" si="22"/>
        <v>36063835026 02B</v>
      </c>
      <c r="M218" s="256" t="str">
        <f t="shared" si="23"/>
        <v>Slovenský atletický zväzaBatletika - bežné transfery</v>
      </c>
      <c r="N218" s="243" t="str">
        <f t="shared" si="24"/>
        <v>36063835aB</v>
      </c>
    </row>
    <row r="219" spans="1:14" x14ac:dyDescent="0.25">
      <c r="A219" s="261" t="s">
        <v>2269</v>
      </c>
      <c r="B219" s="250" t="str">
        <f>VLOOKUP(A219,Adr!A:B,2,FALSE())</f>
        <v>Slovenský atletický zväz</v>
      </c>
      <c r="C219" s="262" t="s">
        <v>3081</v>
      </c>
      <c r="D219" s="260">
        <v>100000</v>
      </c>
      <c r="E219" s="253">
        <v>0</v>
      </c>
      <c r="F219" s="249" t="s">
        <v>374</v>
      </c>
      <c r="G219" s="254" t="s">
        <v>354</v>
      </c>
      <c r="H219" s="254" t="s">
        <v>2905</v>
      </c>
      <c r="I219" s="255" t="str">
        <f t="shared" si="20"/>
        <v>36063835a</v>
      </c>
      <c r="J219" s="232" t="str">
        <f t="shared" si="21"/>
        <v>36063835026 02</v>
      </c>
      <c r="K219" s="256" t="s">
        <v>3080</v>
      </c>
      <c r="L219" s="232" t="str">
        <f t="shared" si="22"/>
        <v>36063835026 02K</v>
      </c>
      <c r="M219" s="256" t="str">
        <f t="shared" si="23"/>
        <v>Slovenský atletický zväzaKatletika - kapitálové transfery</v>
      </c>
      <c r="N219" s="243" t="str">
        <f t="shared" si="24"/>
        <v>36063835aK</v>
      </c>
    </row>
    <row r="220" spans="1:14" x14ac:dyDescent="0.25">
      <c r="A220" s="261" t="s">
        <v>2269</v>
      </c>
      <c r="B220" s="250" t="str">
        <f>VLOOKUP(A220,Adr!A:B,2,FALSE())</f>
        <v>Slovenský atletický zväz</v>
      </c>
      <c r="C220" s="259" t="s">
        <v>3082</v>
      </c>
      <c r="D220" s="260">
        <v>5000</v>
      </c>
      <c r="E220" s="253">
        <v>0</v>
      </c>
      <c r="F220" s="249" t="s">
        <v>380</v>
      </c>
      <c r="G220" s="254" t="s">
        <v>356</v>
      </c>
      <c r="H220" s="254" t="s">
        <v>2841</v>
      </c>
      <c r="I220" s="255" t="str">
        <f t="shared" si="20"/>
        <v>36063835d</v>
      </c>
      <c r="J220" s="232" t="str">
        <f t="shared" si="21"/>
        <v>36063835026 03</v>
      </c>
      <c r="K220" s="256"/>
      <c r="L220" s="232" t="str">
        <f t="shared" si="22"/>
        <v>36063835026 03B</v>
      </c>
      <c r="M220" s="256" t="str">
        <f t="shared" si="23"/>
        <v>Slovenský atletický zväzdBBátovský Jakub</v>
      </c>
      <c r="N220" s="243" t="str">
        <f t="shared" si="24"/>
        <v>36063835dB</v>
      </c>
    </row>
    <row r="221" spans="1:14" x14ac:dyDescent="0.25">
      <c r="A221" s="249" t="s">
        <v>2269</v>
      </c>
      <c r="B221" s="250" t="str">
        <f>VLOOKUP(A221,Adr!A:B,2,FALSE())</f>
        <v>Slovenský atletický zväz</v>
      </c>
      <c r="C221" s="254" t="s">
        <v>3083</v>
      </c>
      <c r="D221" s="257">
        <v>10000</v>
      </c>
      <c r="E221" s="258">
        <v>0</v>
      </c>
      <c r="F221" s="249" t="s">
        <v>380</v>
      </c>
      <c r="G221" s="254" t="s">
        <v>356</v>
      </c>
      <c r="H221" s="254" t="s">
        <v>2841</v>
      </c>
      <c r="I221" s="255" t="str">
        <f t="shared" si="20"/>
        <v>36063835d</v>
      </c>
      <c r="J221" s="232" t="str">
        <f t="shared" si="21"/>
        <v>36063835026 03</v>
      </c>
      <c r="K221" s="256"/>
      <c r="L221" s="232" t="str">
        <f t="shared" si="22"/>
        <v>36063835026 03B</v>
      </c>
      <c r="M221" s="256" t="str">
        <f t="shared" si="23"/>
        <v>Slovenský atletický zväzdBBurzalová Hana</v>
      </c>
      <c r="N221" s="243" t="str">
        <f t="shared" si="24"/>
        <v>36063835dB</v>
      </c>
    </row>
    <row r="222" spans="1:14" x14ac:dyDescent="0.25">
      <c r="A222" s="249" t="s">
        <v>2269</v>
      </c>
      <c r="B222" s="250" t="str">
        <f>VLOOKUP(A222,Adr!A:B,2,FALSE())</f>
        <v>Slovenský atletický zväz</v>
      </c>
      <c r="C222" s="262" t="s">
        <v>3084</v>
      </c>
      <c r="D222" s="263">
        <v>10000</v>
      </c>
      <c r="E222" s="253">
        <v>0</v>
      </c>
      <c r="F222" s="249" t="s">
        <v>380</v>
      </c>
      <c r="G222" s="254" t="s">
        <v>356</v>
      </c>
      <c r="H222" s="254" t="s">
        <v>2841</v>
      </c>
      <c r="I222" s="255" t="str">
        <f t="shared" si="20"/>
        <v>36063835d</v>
      </c>
      <c r="J222" s="232" t="str">
        <f t="shared" si="21"/>
        <v>36063835026 03</v>
      </c>
      <c r="K222" s="256"/>
      <c r="L222" s="232" t="str">
        <f t="shared" si="22"/>
        <v>36063835026 03B</v>
      </c>
      <c r="M222" s="256" t="str">
        <f t="shared" si="23"/>
        <v>Slovenský atletický zväzdBČerný Dominik</v>
      </c>
      <c r="N222" s="243" t="str">
        <f t="shared" si="24"/>
        <v>36063835dB</v>
      </c>
    </row>
    <row r="223" spans="1:14" x14ac:dyDescent="0.25">
      <c r="A223" s="261" t="s">
        <v>2269</v>
      </c>
      <c r="B223" s="250" t="str">
        <f>VLOOKUP(A223,Adr!A:B,2,FALSE())</f>
        <v>Slovenský atletický zväz</v>
      </c>
      <c r="C223" s="259" t="s">
        <v>3085</v>
      </c>
      <c r="D223" s="260">
        <v>10000</v>
      </c>
      <c r="E223" s="258">
        <v>0</v>
      </c>
      <c r="F223" s="249" t="s">
        <v>380</v>
      </c>
      <c r="G223" s="254" t="s">
        <v>356</v>
      </c>
      <c r="H223" s="254" t="s">
        <v>2841</v>
      </c>
      <c r="I223" s="255" t="str">
        <f t="shared" si="20"/>
        <v>36063835d</v>
      </c>
      <c r="J223" s="232" t="str">
        <f t="shared" si="21"/>
        <v>36063835026 03</v>
      </c>
      <c r="K223" s="256"/>
      <c r="L223" s="232" t="str">
        <f t="shared" si="22"/>
        <v>36063835026 03B</v>
      </c>
      <c r="M223" s="256" t="str">
        <f t="shared" si="23"/>
        <v>Slovenský atletický zväzdBFederič Filip</v>
      </c>
      <c r="N223" s="243" t="str">
        <f t="shared" si="24"/>
        <v>36063835dB</v>
      </c>
    </row>
    <row r="224" spans="1:14" x14ac:dyDescent="0.25">
      <c r="A224" s="261" t="s">
        <v>2269</v>
      </c>
      <c r="B224" s="250" t="str">
        <f>VLOOKUP(A224,Adr!A:B,2,FALSE())</f>
        <v>Slovenský atletický zväz</v>
      </c>
      <c r="C224" s="259" t="s">
        <v>3086</v>
      </c>
      <c r="D224" s="260">
        <v>10000</v>
      </c>
      <c r="E224" s="258">
        <v>0</v>
      </c>
      <c r="F224" s="249" t="s">
        <v>380</v>
      </c>
      <c r="G224" s="254" t="s">
        <v>356</v>
      </c>
      <c r="H224" s="254" t="s">
        <v>2841</v>
      </c>
      <c r="I224" s="255" t="str">
        <f t="shared" si="20"/>
        <v>36063835d</v>
      </c>
      <c r="J224" s="232" t="str">
        <f t="shared" si="21"/>
        <v>36063835026 03</v>
      </c>
      <c r="K224" s="256"/>
      <c r="L224" s="232" t="str">
        <f t="shared" si="22"/>
        <v>36063835026 03B</v>
      </c>
      <c r="M224" s="256" t="str">
        <f t="shared" si="23"/>
        <v>Slovenský atletický zväzdBForster Viktória</v>
      </c>
      <c r="N224" s="243" t="str">
        <f t="shared" si="24"/>
        <v>36063835dB</v>
      </c>
    </row>
    <row r="225" spans="1:14" x14ac:dyDescent="0.25">
      <c r="A225" s="261" t="s">
        <v>2269</v>
      </c>
      <c r="B225" s="250" t="str">
        <f>VLOOKUP(A225,Adr!A:B,2,FALSE())</f>
        <v>Slovenský atletický zväz</v>
      </c>
      <c r="C225" s="254" t="s">
        <v>3087</v>
      </c>
      <c r="D225" s="257">
        <v>30000</v>
      </c>
      <c r="E225" s="253">
        <v>0</v>
      </c>
      <c r="F225" s="249" t="s">
        <v>380</v>
      </c>
      <c r="G225" s="254" t="s">
        <v>356</v>
      </c>
      <c r="H225" s="254" t="s">
        <v>2841</v>
      </c>
      <c r="I225" s="255" t="str">
        <f t="shared" si="20"/>
        <v>36063835d</v>
      </c>
      <c r="J225" s="232" t="str">
        <f t="shared" si="21"/>
        <v>36063835026 03</v>
      </c>
      <c r="K225" s="256"/>
      <c r="L225" s="232" t="str">
        <f t="shared" si="22"/>
        <v>36063835026 03B</v>
      </c>
      <c r="M225" s="256" t="str">
        <f t="shared" si="23"/>
        <v>Slovenský atletický zväzdBFraňo Peter</v>
      </c>
      <c r="N225" s="243" t="str">
        <f t="shared" si="24"/>
        <v>36063835dB</v>
      </c>
    </row>
    <row r="226" spans="1:14" x14ac:dyDescent="0.25">
      <c r="A226" s="264" t="s">
        <v>2269</v>
      </c>
      <c r="B226" s="250" t="str">
        <f>VLOOKUP(A226,Adr!A:B,2,FALSE())</f>
        <v>Slovenský atletický zväz</v>
      </c>
      <c r="C226" s="259" t="s">
        <v>3088</v>
      </c>
      <c r="D226" s="260">
        <v>7500</v>
      </c>
      <c r="E226" s="253">
        <v>0</v>
      </c>
      <c r="F226" s="249" t="s">
        <v>380</v>
      </c>
      <c r="G226" s="254" t="s">
        <v>356</v>
      </c>
      <c r="H226" s="254" t="s">
        <v>2841</v>
      </c>
      <c r="I226" s="255" t="str">
        <f t="shared" si="20"/>
        <v>36063835d</v>
      </c>
      <c r="J226" s="232" t="str">
        <f t="shared" si="21"/>
        <v>36063835026 03</v>
      </c>
      <c r="K226" s="256"/>
      <c r="L226" s="232" t="str">
        <f t="shared" si="22"/>
        <v>36063835026 03B</v>
      </c>
      <c r="M226" s="256" t="str">
        <f t="shared" si="23"/>
        <v>Slovenský atletický zväzdBGajanová Gabriela</v>
      </c>
      <c r="N226" s="243" t="str">
        <f t="shared" si="24"/>
        <v>36063835dB</v>
      </c>
    </row>
    <row r="227" spans="1:14" x14ac:dyDescent="0.25">
      <c r="A227" s="249" t="s">
        <v>2269</v>
      </c>
      <c r="B227" s="250" t="str">
        <f>VLOOKUP(A227,Adr!A:B,2,FALSE())</f>
        <v>Slovenský atletický zväz</v>
      </c>
      <c r="C227" s="262" t="s">
        <v>3089</v>
      </c>
      <c r="D227" s="263">
        <v>12500</v>
      </c>
      <c r="E227" s="258">
        <v>0</v>
      </c>
      <c r="F227" s="249" t="s">
        <v>380</v>
      </c>
      <c r="G227" s="254" t="s">
        <v>356</v>
      </c>
      <c r="H227" s="254" t="s">
        <v>2841</v>
      </c>
      <c r="I227" s="255" t="str">
        <f t="shared" si="20"/>
        <v>36063835d</v>
      </c>
      <c r="J227" s="232" t="str">
        <f t="shared" si="21"/>
        <v>36063835026 03</v>
      </c>
      <c r="K227" s="256"/>
      <c r="L227" s="232" t="str">
        <f t="shared" si="22"/>
        <v>36063835026 03B</v>
      </c>
      <c r="M227" s="256" t="str">
        <f t="shared" si="23"/>
        <v>Slovenský atletický zväzdBMorvay Michal</v>
      </c>
      <c r="N227" s="243" t="str">
        <f t="shared" si="24"/>
        <v>36063835dB</v>
      </c>
    </row>
    <row r="228" spans="1:14" x14ac:dyDescent="0.25">
      <c r="A228" s="261" t="s">
        <v>2269</v>
      </c>
      <c r="B228" s="250" t="str">
        <f>VLOOKUP(A228,Adr!A:B,2,FALSE())</f>
        <v>Slovenský atletický zväz</v>
      </c>
      <c r="C228" s="254" t="s">
        <v>3090</v>
      </c>
      <c r="D228" s="257">
        <v>15000</v>
      </c>
      <c r="E228" s="253">
        <v>0</v>
      </c>
      <c r="F228" s="249" t="s">
        <v>380</v>
      </c>
      <c r="G228" s="254" t="s">
        <v>356</v>
      </c>
      <c r="H228" s="254" t="s">
        <v>2841</v>
      </c>
      <c r="I228" s="255" t="str">
        <f t="shared" ref="I228:I291" si="25">A228&amp;F228</f>
        <v>36063835d</v>
      </c>
      <c r="J228" s="232" t="str">
        <f t="shared" ref="J228:J291" si="26">A228&amp;G228</f>
        <v>36063835026 03</v>
      </c>
      <c r="K228" s="256"/>
      <c r="L228" s="232" t="str">
        <f t="shared" ref="L228:L291" si="27">A228&amp;G228&amp;H228</f>
        <v>36063835026 03B</v>
      </c>
      <c r="M228" s="256" t="str">
        <f t="shared" ref="M228:M291" si="28">B228&amp;F228&amp;H228&amp;C228</f>
        <v>Slovenský atletický zväzdBRuffíny Robert</v>
      </c>
      <c r="N228" s="243" t="str">
        <f t="shared" ref="N228:N291" si="29">+I228&amp;H228</f>
        <v>36063835dB</v>
      </c>
    </row>
    <row r="229" spans="1:14" x14ac:dyDescent="0.25">
      <c r="A229" s="261" t="s">
        <v>2269</v>
      </c>
      <c r="B229" s="250" t="str">
        <f>VLOOKUP(A229,Adr!A:B,2,FALSE())</f>
        <v>Slovenský atletický zväz</v>
      </c>
      <c r="C229" s="259" t="s">
        <v>3091</v>
      </c>
      <c r="D229" s="260">
        <v>5000</v>
      </c>
      <c r="E229" s="258">
        <v>0</v>
      </c>
      <c r="F229" s="249" t="s">
        <v>380</v>
      </c>
      <c r="G229" s="254" t="s">
        <v>356</v>
      </c>
      <c r="H229" s="254" t="s">
        <v>2841</v>
      </c>
      <c r="I229" s="255" t="str">
        <f t="shared" si="25"/>
        <v>36063835d</v>
      </c>
      <c r="J229" s="232" t="str">
        <f t="shared" si="26"/>
        <v>36063835026 03</v>
      </c>
      <c r="K229" s="256"/>
      <c r="L229" s="232" t="str">
        <f t="shared" si="27"/>
        <v>36063835026 03B</v>
      </c>
      <c r="M229" s="256" t="str">
        <f t="shared" si="28"/>
        <v>Slovenský atletický zväzdBSlezáková Rebecca</v>
      </c>
      <c r="N229" s="243" t="str">
        <f t="shared" si="29"/>
        <v>36063835dB</v>
      </c>
    </row>
    <row r="230" spans="1:14" x14ac:dyDescent="0.25">
      <c r="A230" s="249" t="s">
        <v>2269</v>
      </c>
      <c r="B230" s="250" t="str">
        <f>VLOOKUP(A230,Adr!A:B,2,FALSE())</f>
        <v>Slovenský atletický zväz</v>
      </c>
      <c r="C230" s="254" t="s">
        <v>3092</v>
      </c>
      <c r="D230" s="257">
        <v>12500</v>
      </c>
      <c r="E230" s="253">
        <v>0</v>
      </c>
      <c r="F230" s="249" t="s">
        <v>380</v>
      </c>
      <c r="G230" s="254" t="s">
        <v>356</v>
      </c>
      <c r="H230" s="254" t="s">
        <v>2841</v>
      </c>
      <c r="I230" s="255" t="str">
        <f t="shared" si="25"/>
        <v>36063835d</v>
      </c>
      <c r="J230" s="232" t="str">
        <f t="shared" si="26"/>
        <v>36063835026 03</v>
      </c>
      <c r="K230" s="256"/>
      <c r="L230" s="232" t="str">
        <f t="shared" si="27"/>
        <v>36063835026 03B</v>
      </c>
      <c r="M230" s="256" t="str">
        <f t="shared" si="28"/>
        <v>Slovenský atletický zväzdBŠula Karel</v>
      </c>
      <c r="N230" s="243" t="str">
        <f t="shared" si="29"/>
        <v>36063835dB</v>
      </c>
    </row>
    <row r="231" spans="1:14" x14ac:dyDescent="0.25">
      <c r="A231" s="249" t="s">
        <v>2269</v>
      </c>
      <c r="B231" s="250" t="str">
        <f>VLOOKUP(A231,Adr!A:B,2,FALSE())</f>
        <v>Slovenský atletický zväz</v>
      </c>
      <c r="C231" s="262" t="s">
        <v>3093</v>
      </c>
      <c r="D231" s="263">
        <v>12500</v>
      </c>
      <c r="E231" s="258">
        <v>0</v>
      </c>
      <c r="F231" s="249" t="s">
        <v>380</v>
      </c>
      <c r="G231" s="254" t="s">
        <v>356</v>
      </c>
      <c r="H231" s="254" t="s">
        <v>2841</v>
      </c>
      <c r="I231" s="255" t="str">
        <f t="shared" si="25"/>
        <v>36063835d</v>
      </c>
      <c r="J231" s="232" t="str">
        <f t="shared" si="26"/>
        <v>36063835026 03</v>
      </c>
      <c r="K231" s="256"/>
      <c r="L231" s="232" t="str">
        <f t="shared" si="27"/>
        <v>36063835026 03B</v>
      </c>
      <c r="M231" s="256" t="str">
        <f t="shared" si="28"/>
        <v>Slovenský atletický zväzdBÚradník Miroslav</v>
      </c>
      <c r="N231" s="243" t="str">
        <f t="shared" si="29"/>
        <v>36063835dB</v>
      </c>
    </row>
    <row r="232" spans="1:14" x14ac:dyDescent="0.25">
      <c r="A232" s="264" t="s">
        <v>2269</v>
      </c>
      <c r="B232" s="250" t="str">
        <f>VLOOKUP(A232,Adr!A:B,2,FALSE())</f>
        <v>Slovenský atletický zväz</v>
      </c>
      <c r="C232" s="259" t="s">
        <v>3094</v>
      </c>
      <c r="D232" s="260">
        <v>34100</v>
      </c>
      <c r="E232" s="253">
        <v>0</v>
      </c>
      <c r="F232" s="249" t="s">
        <v>380</v>
      </c>
      <c r="G232" s="254" t="s">
        <v>356</v>
      </c>
      <c r="H232" s="254" t="s">
        <v>2841</v>
      </c>
      <c r="I232" s="255" t="str">
        <f t="shared" si="25"/>
        <v>36063835d</v>
      </c>
      <c r="J232" s="232" t="str">
        <f t="shared" si="26"/>
        <v>36063835026 03</v>
      </c>
      <c r="K232" s="256"/>
      <c r="L232" s="232" t="str">
        <f t="shared" si="27"/>
        <v>36063835026 03B</v>
      </c>
      <c r="M232" s="256" t="str">
        <f t="shared" si="28"/>
        <v>Slovenský atletický zväzdBVolko Ján</v>
      </c>
      <c r="N232" s="243" t="str">
        <f t="shared" si="29"/>
        <v>36063835dB</v>
      </c>
    </row>
    <row r="233" spans="1:14" x14ac:dyDescent="0.25">
      <c r="A233" s="208" t="s">
        <v>2269</v>
      </c>
      <c r="B233" s="250" t="str">
        <f>VLOOKUP(A233,Adr!A:B,2,FALSE())</f>
        <v>Slovenský atletický zväz</v>
      </c>
      <c r="C233" s="254" t="s">
        <v>3095</v>
      </c>
      <c r="D233" s="257">
        <v>60000</v>
      </c>
      <c r="E233" s="258">
        <v>0</v>
      </c>
      <c r="F233" s="249" t="s">
        <v>382</v>
      </c>
      <c r="G233" s="254" t="s">
        <v>356</v>
      </c>
      <c r="H233" s="254" t="s">
        <v>2841</v>
      </c>
      <c r="I233" s="255" t="str">
        <f t="shared" si="25"/>
        <v>36063835e</v>
      </c>
      <c r="J233" s="232" t="str">
        <f t="shared" si="26"/>
        <v>36063835026 03</v>
      </c>
      <c r="K233" s="256"/>
      <c r="L233" s="232" t="str">
        <f t="shared" si="27"/>
        <v>36063835026 03B</v>
      </c>
      <c r="M233" s="256" t="str">
        <f t="shared" si="28"/>
        <v>Slovenský atletický zväzeBAtletický míting P-T-S</v>
      </c>
      <c r="N233" s="243" t="str">
        <f t="shared" si="29"/>
        <v>36063835eB</v>
      </c>
    </row>
    <row r="234" spans="1:14" x14ac:dyDescent="0.25">
      <c r="A234" s="249" t="s">
        <v>2269</v>
      </c>
      <c r="B234" s="250" t="str">
        <f>VLOOKUP(A234,Adr!A:B,2,FALSE())</f>
        <v>Slovenský atletický zväz</v>
      </c>
      <c r="C234" s="251" t="s">
        <v>3096</v>
      </c>
      <c r="D234" s="252">
        <v>596340</v>
      </c>
      <c r="E234" s="253">
        <v>0</v>
      </c>
      <c r="F234" s="249" t="s">
        <v>382</v>
      </c>
      <c r="G234" s="254" t="s">
        <v>356</v>
      </c>
      <c r="H234" s="254" t="s">
        <v>2841</v>
      </c>
      <c r="I234" s="255" t="str">
        <f t="shared" si="25"/>
        <v>36063835e</v>
      </c>
      <c r="J234" s="232" t="str">
        <f t="shared" si="26"/>
        <v>36063835026 03</v>
      </c>
      <c r="K234" s="256"/>
      <c r="L234" s="232" t="str">
        <f t="shared" si="27"/>
        <v>36063835026 03B</v>
      </c>
      <c r="M234" s="256" t="str">
        <f t="shared" si="28"/>
        <v>Slovenský atletický zväzeBMajstrovstvá Európy U18</v>
      </c>
      <c r="N234" s="243" t="str">
        <f t="shared" si="29"/>
        <v>36063835eB</v>
      </c>
    </row>
    <row r="235" spans="1:14" x14ac:dyDescent="0.25">
      <c r="A235" s="261" t="s">
        <v>2269</v>
      </c>
      <c r="B235" s="250" t="str">
        <f>VLOOKUP(A235,Adr!A:B,2,FALSE())</f>
        <v>Slovenský atletický zväz</v>
      </c>
      <c r="C235" s="259" t="s">
        <v>3097</v>
      </c>
      <c r="D235" s="260">
        <v>625777</v>
      </c>
      <c r="E235" s="253">
        <v>0</v>
      </c>
      <c r="F235" s="249" t="s">
        <v>384</v>
      </c>
      <c r="G235" s="254" t="s">
        <v>356</v>
      </c>
      <c r="H235" s="254" t="s">
        <v>2841</v>
      </c>
      <c r="I235" s="255" t="str">
        <f t="shared" si="25"/>
        <v>36063835f</v>
      </c>
      <c r="J235" s="232" t="str">
        <f t="shared" si="26"/>
        <v>36063835026 03</v>
      </c>
      <c r="K235" s="256"/>
      <c r="L235" s="232" t="str">
        <f t="shared" si="27"/>
        <v>36063835026 03B</v>
      </c>
      <c r="M235" s="256" t="str">
        <f t="shared" si="28"/>
        <v>Slovenský atletický zväzfBatletika - 20 % navýšenie</v>
      </c>
      <c r="N235" s="243" t="str">
        <f t="shared" si="29"/>
        <v>36063835fB</v>
      </c>
    </row>
    <row r="236" spans="1:14" ht="21" x14ac:dyDescent="0.25">
      <c r="A236" s="249" t="s">
        <v>2269</v>
      </c>
      <c r="B236" s="250" t="str">
        <f>VLOOKUP(A236,Adr!A:B,2,FALSE())</f>
        <v>Slovenský atletický zväz</v>
      </c>
      <c r="C236" s="262" t="s">
        <v>3098</v>
      </c>
      <c r="D236" s="263">
        <v>27584</v>
      </c>
      <c r="E236" s="258">
        <v>0</v>
      </c>
      <c r="F236" s="249" t="s">
        <v>392</v>
      </c>
      <c r="G236" s="254" t="s">
        <v>356</v>
      </c>
      <c r="H236" s="254" t="s">
        <v>2841</v>
      </c>
      <c r="I236" s="255" t="str">
        <f t="shared" si="25"/>
        <v>36063835j</v>
      </c>
      <c r="J236" s="232" t="str">
        <f t="shared" si="26"/>
        <v>36063835026 03</v>
      </c>
      <c r="K236" s="256"/>
      <c r="L236" s="232" t="str">
        <f t="shared" si="27"/>
        <v>36063835026 03B</v>
      </c>
      <c r="M236" s="256" t="str">
        <f t="shared" si="28"/>
        <v>Slovenský atletický zväzjBZabezpečenie finále školských športových súťaží (Šamorín 2024) v súťažiach kategórie "A" v atletike základných škôl</v>
      </c>
      <c r="N236" s="243" t="str">
        <f t="shared" si="29"/>
        <v>36063835jB</v>
      </c>
    </row>
    <row r="237" spans="1:14" x14ac:dyDescent="0.25">
      <c r="A237" s="261" t="s">
        <v>2277</v>
      </c>
      <c r="B237" s="250" t="str">
        <f>VLOOKUP(A237,Adr!A:B,2,FALSE())</f>
        <v>Slovenský biliardový zväz</v>
      </c>
      <c r="C237" s="262" t="s">
        <v>3099</v>
      </c>
      <c r="D237" s="260">
        <v>47768</v>
      </c>
      <c r="E237" s="258">
        <v>0</v>
      </c>
      <c r="F237" s="249" t="s">
        <v>374</v>
      </c>
      <c r="G237" s="254" t="s">
        <v>354</v>
      </c>
      <c r="H237" s="254" t="s">
        <v>2841</v>
      </c>
      <c r="I237" s="255" t="str">
        <f t="shared" si="25"/>
        <v>31753825a</v>
      </c>
      <c r="J237" s="232" t="str">
        <f t="shared" si="26"/>
        <v>31753825026 02</v>
      </c>
      <c r="K237" s="256" t="s">
        <v>3100</v>
      </c>
      <c r="L237" s="232" t="str">
        <f t="shared" si="27"/>
        <v>31753825026 02B</v>
      </c>
      <c r="M237" s="256" t="str">
        <f t="shared" si="28"/>
        <v>Slovenský biliardový zväzaBbiliard - bežné transfery</v>
      </c>
      <c r="N237" s="243" t="str">
        <f t="shared" si="29"/>
        <v>31753825aB</v>
      </c>
    </row>
    <row r="238" spans="1:14" x14ac:dyDescent="0.25">
      <c r="A238" s="226" t="s">
        <v>2277</v>
      </c>
      <c r="B238" s="250" t="str">
        <f>VLOOKUP(A238,Adr!A:B,2,FALSE())</f>
        <v>Slovenský biliardový zväz</v>
      </c>
      <c r="C238" s="254" t="s">
        <v>3101</v>
      </c>
      <c r="D238" s="257">
        <v>8997</v>
      </c>
      <c r="E238" s="258">
        <v>0</v>
      </c>
      <c r="F238" s="249" t="s">
        <v>384</v>
      </c>
      <c r="G238" s="254" t="s">
        <v>356</v>
      </c>
      <c r="H238" s="254" t="s">
        <v>2841</v>
      </c>
      <c r="I238" s="255" t="str">
        <f t="shared" si="25"/>
        <v>31753825f</v>
      </c>
      <c r="J238" s="232" t="str">
        <f t="shared" si="26"/>
        <v>31753825026 03</v>
      </c>
      <c r="K238" s="256"/>
      <c r="L238" s="232" t="str">
        <f t="shared" si="27"/>
        <v>31753825026 03B</v>
      </c>
      <c r="M238" s="256" t="str">
        <f t="shared" si="28"/>
        <v>Slovenský biliardový zväzfBbiliard - 20 % navýšenie</v>
      </c>
      <c r="N238" s="243" t="str">
        <f t="shared" si="29"/>
        <v>31753825fB</v>
      </c>
    </row>
    <row r="239" spans="1:14" x14ac:dyDescent="0.25">
      <c r="A239" s="261" t="s">
        <v>2283</v>
      </c>
      <c r="B239" s="250" t="str">
        <f>VLOOKUP(A239,Adr!A:B,2,FALSE())</f>
        <v>Slovenský bowlingový zväz</v>
      </c>
      <c r="C239" s="259" t="s">
        <v>3102</v>
      </c>
      <c r="D239" s="260">
        <v>36713</v>
      </c>
      <c r="E239" s="253">
        <v>0</v>
      </c>
      <c r="F239" s="249" t="s">
        <v>374</v>
      </c>
      <c r="G239" s="254" t="s">
        <v>354</v>
      </c>
      <c r="H239" s="254" t="s">
        <v>2841</v>
      </c>
      <c r="I239" s="255" t="str">
        <f t="shared" si="25"/>
        <v>36128147a</v>
      </c>
      <c r="J239" s="232" t="str">
        <f t="shared" si="26"/>
        <v>36128147026 02</v>
      </c>
      <c r="K239" s="256" t="s">
        <v>3103</v>
      </c>
      <c r="L239" s="232" t="str">
        <f t="shared" si="27"/>
        <v>36128147026 02B</v>
      </c>
      <c r="M239" s="256" t="str">
        <f t="shared" si="28"/>
        <v>Slovenský bowlingový zväzaBbowling - bežné transfery</v>
      </c>
      <c r="N239" s="243" t="str">
        <f t="shared" si="29"/>
        <v>36128147aB</v>
      </c>
    </row>
    <row r="240" spans="1:14" x14ac:dyDescent="0.25">
      <c r="A240" s="261" t="s">
        <v>2283</v>
      </c>
      <c r="B240" s="250" t="str">
        <f>VLOOKUP(A240,Adr!A:B,2,FALSE())</f>
        <v>Slovenský bowlingový zväz</v>
      </c>
      <c r="C240" s="259" t="s">
        <v>3104</v>
      </c>
      <c r="D240" s="260">
        <v>21552</v>
      </c>
      <c r="E240" s="258">
        <v>0</v>
      </c>
      <c r="F240" s="249" t="s">
        <v>382</v>
      </c>
      <c r="G240" s="254" t="s">
        <v>356</v>
      </c>
      <c r="H240" s="254" t="s">
        <v>2841</v>
      </c>
      <c r="I240" s="255" t="str">
        <f t="shared" si="25"/>
        <v>36128147e</v>
      </c>
      <c r="J240" s="232" t="str">
        <f t="shared" si="26"/>
        <v>36128147026 03</v>
      </c>
      <c r="K240" s="256"/>
      <c r="L240" s="232" t="str">
        <f t="shared" si="27"/>
        <v>36128147026 03B</v>
      </c>
      <c r="M240" s="256" t="str">
        <f t="shared" si="28"/>
        <v>Slovenský bowlingový zväzeBEuropean Championship of Champions</v>
      </c>
      <c r="N240" s="243" t="str">
        <f t="shared" si="29"/>
        <v>36128147eB</v>
      </c>
    </row>
    <row r="241" spans="1:14" x14ac:dyDescent="0.25">
      <c r="A241" s="226" t="s">
        <v>2283</v>
      </c>
      <c r="B241" s="250" t="str">
        <f>VLOOKUP(A241,Adr!A:B,2,FALSE())</f>
        <v>Slovenský bowlingový zväz</v>
      </c>
      <c r="C241" s="265" t="s">
        <v>3105</v>
      </c>
      <c r="D241" s="257">
        <v>6915</v>
      </c>
      <c r="E241" s="253">
        <v>0</v>
      </c>
      <c r="F241" s="249" t="s">
        <v>384</v>
      </c>
      <c r="G241" s="254" t="s">
        <v>356</v>
      </c>
      <c r="H241" s="254" t="s">
        <v>2841</v>
      </c>
      <c r="I241" s="255" t="str">
        <f t="shared" si="25"/>
        <v>36128147f</v>
      </c>
      <c r="J241" s="232" t="str">
        <f t="shared" si="26"/>
        <v>36128147026 03</v>
      </c>
      <c r="K241" s="256"/>
      <c r="L241" s="232" t="str">
        <f t="shared" si="27"/>
        <v>36128147026 03B</v>
      </c>
      <c r="M241" s="256" t="str">
        <f t="shared" si="28"/>
        <v>Slovenský bowlingový zväzfBbowling - 20 % navýšenie</v>
      </c>
      <c r="N241" s="243" t="str">
        <f t="shared" si="29"/>
        <v>36128147fB</v>
      </c>
    </row>
    <row r="242" spans="1:14" x14ac:dyDescent="0.25">
      <c r="A242" s="261" t="s">
        <v>2291</v>
      </c>
      <c r="B242" s="250" t="str">
        <f>VLOOKUP(A242,Adr!A:B,2,FALSE())</f>
        <v>Slovenský bridžový zväz</v>
      </c>
      <c r="C242" s="259" t="s">
        <v>3106</v>
      </c>
      <c r="D242" s="260">
        <v>32026</v>
      </c>
      <c r="E242" s="253">
        <v>0</v>
      </c>
      <c r="F242" s="249" t="s">
        <v>374</v>
      </c>
      <c r="G242" s="254" t="s">
        <v>354</v>
      </c>
      <c r="H242" s="254" t="s">
        <v>2841</v>
      </c>
      <c r="I242" s="255" t="str">
        <f t="shared" si="25"/>
        <v>31770908a</v>
      </c>
      <c r="J242" s="232" t="str">
        <f t="shared" si="26"/>
        <v>31770908026 02</v>
      </c>
      <c r="K242" s="256" t="s">
        <v>3107</v>
      </c>
      <c r="L242" s="232" t="str">
        <f t="shared" si="27"/>
        <v>31770908026 02B</v>
      </c>
      <c r="M242" s="256" t="str">
        <f t="shared" si="28"/>
        <v>Slovenský bridžový zväzaBbridž - bežné transfery</v>
      </c>
      <c r="N242" s="243" t="str">
        <f t="shared" si="29"/>
        <v>31770908aB</v>
      </c>
    </row>
    <row r="243" spans="1:14" x14ac:dyDescent="0.25">
      <c r="A243" s="249" t="s">
        <v>2291</v>
      </c>
      <c r="B243" s="250" t="str">
        <f>VLOOKUP(A243,Adr!A:B,2,FALSE())</f>
        <v>Slovenský bridžový zväz</v>
      </c>
      <c r="C243" s="262" t="s">
        <v>3108</v>
      </c>
      <c r="D243" s="263">
        <v>6032</v>
      </c>
      <c r="E243" s="258">
        <v>0</v>
      </c>
      <c r="F243" s="249" t="s">
        <v>384</v>
      </c>
      <c r="G243" s="254" t="s">
        <v>356</v>
      </c>
      <c r="H243" s="254" t="s">
        <v>2841</v>
      </c>
      <c r="I243" s="255" t="str">
        <f t="shared" si="25"/>
        <v>31770908f</v>
      </c>
      <c r="J243" s="232" t="str">
        <f t="shared" si="26"/>
        <v>31770908026 03</v>
      </c>
      <c r="K243" s="256"/>
      <c r="L243" s="232" t="str">
        <f t="shared" si="27"/>
        <v>31770908026 03B</v>
      </c>
      <c r="M243" s="256" t="str">
        <f t="shared" si="28"/>
        <v>Slovenský bridžový zväzfBbridž - 20 % navýšenie</v>
      </c>
      <c r="N243" s="243" t="str">
        <f t="shared" si="29"/>
        <v>31770908fB</v>
      </c>
    </row>
    <row r="244" spans="1:14" x14ac:dyDescent="0.25">
      <c r="A244" s="261" t="s">
        <v>2298</v>
      </c>
      <c r="B244" s="250" t="str">
        <f>VLOOKUP(A244,Adr!A:B,2,FALSE())</f>
        <v>Slovenský curlingový zväz</v>
      </c>
      <c r="C244" s="262" t="s">
        <v>3109</v>
      </c>
      <c r="D244" s="260">
        <v>45512</v>
      </c>
      <c r="E244" s="258">
        <v>0</v>
      </c>
      <c r="F244" s="249" t="s">
        <v>374</v>
      </c>
      <c r="G244" s="254" t="s">
        <v>354</v>
      </c>
      <c r="H244" s="254" t="s">
        <v>2841</v>
      </c>
      <c r="I244" s="255" t="str">
        <f t="shared" si="25"/>
        <v>37841866a</v>
      </c>
      <c r="J244" s="232" t="str">
        <f t="shared" si="26"/>
        <v>37841866026 02</v>
      </c>
      <c r="K244" s="256" t="s">
        <v>3110</v>
      </c>
      <c r="L244" s="232" t="str">
        <f t="shared" si="27"/>
        <v>37841866026 02B</v>
      </c>
      <c r="M244" s="256" t="str">
        <f t="shared" si="28"/>
        <v>Slovenský curlingový zväzaBcurling - bežné transfery</v>
      </c>
      <c r="N244" s="243" t="str">
        <f t="shared" si="29"/>
        <v>37841866aB</v>
      </c>
    </row>
    <row r="245" spans="1:14" x14ac:dyDescent="0.25">
      <c r="A245" s="261" t="s">
        <v>2298</v>
      </c>
      <c r="B245" s="250" t="str">
        <f>VLOOKUP(A245,Adr!A:B,2,FALSE())</f>
        <v>Slovenský curlingový zväz</v>
      </c>
      <c r="C245" s="259" t="s">
        <v>3111</v>
      </c>
      <c r="D245" s="260">
        <v>8573</v>
      </c>
      <c r="E245" s="253">
        <v>0</v>
      </c>
      <c r="F245" s="249" t="s">
        <v>384</v>
      </c>
      <c r="G245" s="254" t="s">
        <v>356</v>
      </c>
      <c r="H245" s="254" t="s">
        <v>2841</v>
      </c>
      <c r="I245" s="255" t="str">
        <f t="shared" si="25"/>
        <v>37841866f</v>
      </c>
      <c r="J245" s="232" t="str">
        <f t="shared" si="26"/>
        <v>37841866026 03</v>
      </c>
      <c r="K245" s="256"/>
      <c r="L245" s="232" t="str">
        <f t="shared" si="27"/>
        <v>37841866026 03B</v>
      </c>
      <c r="M245" s="256" t="str">
        <f t="shared" si="28"/>
        <v>Slovenský curlingový zväzfBcurling - 20 % navýšenie</v>
      </c>
      <c r="N245" s="243" t="str">
        <f t="shared" si="29"/>
        <v>37841866fB</v>
      </c>
    </row>
    <row r="246" spans="1:14" x14ac:dyDescent="0.25">
      <c r="A246" s="208" t="s">
        <v>2307</v>
      </c>
      <c r="B246" s="250" t="str">
        <f>VLOOKUP(A246,Adr!A:B,2,FALSE())</f>
        <v>Slovenský cykloklub</v>
      </c>
      <c r="C246" s="254" t="s">
        <v>3112</v>
      </c>
      <c r="D246" s="257">
        <v>100000</v>
      </c>
      <c r="E246" s="258">
        <v>0</v>
      </c>
      <c r="F246" s="249" t="s">
        <v>384</v>
      </c>
      <c r="G246" s="254" t="s">
        <v>352</v>
      </c>
      <c r="H246" s="254" t="s">
        <v>2841</v>
      </c>
      <c r="I246" s="255" t="str">
        <f t="shared" si="25"/>
        <v>34009388f</v>
      </c>
      <c r="J246" s="232" t="str">
        <f t="shared" si="26"/>
        <v>34009388026 01</v>
      </c>
      <c r="K246" s="256"/>
      <c r="L246" s="232" t="str">
        <f t="shared" si="27"/>
        <v>34009388026 01B</v>
      </c>
      <c r="M246" s="256" t="str">
        <f t="shared" si="28"/>
        <v>Slovenský cykloklubfBznačenie cykloturistických trás</v>
      </c>
      <c r="N246" s="243" t="str">
        <f t="shared" si="29"/>
        <v>34009388fB</v>
      </c>
    </row>
    <row r="247" spans="1:14" x14ac:dyDescent="0.25">
      <c r="A247" s="208" t="s">
        <v>2316</v>
      </c>
      <c r="B247" s="250" t="str">
        <f>VLOOKUP(A247,Adr!A:B,2,FALSE())</f>
        <v>Slovenský futbalový zväz</v>
      </c>
      <c r="C247" s="265" t="s">
        <v>3113</v>
      </c>
      <c r="D247" s="257">
        <v>13510953</v>
      </c>
      <c r="E247" s="258">
        <v>0</v>
      </c>
      <c r="F247" s="249" t="s">
        <v>374</v>
      </c>
      <c r="G247" s="254" t="s">
        <v>354</v>
      </c>
      <c r="H247" s="254" t="s">
        <v>2841</v>
      </c>
      <c r="I247" s="255" t="str">
        <f t="shared" si="25"/>
        <v>00687308a</v>
      </c>
      <c r="J247" s="232" t="str">
        <f t="shared" si="26"/>
        <v>00687308026 02</v>
      </c>
      <c r="K247" s="256" t="s">
        <v>3114</v>
      </c>
      <c r="L247" s="232" t="str">
        <f t="shared" si="27"/>
        <v>00687308026 02B</v>
      </c>
      <c r="M247" s="256" t="str">
        <f t="shared" si="28"/>
        <v>Slovenský futbalový zväzaBfutbal - bežné transfery</v>
      </c>
      <c r="N247" s="243" t="str">
        <f t="shared" si="29"/>
        <v>00687308aB</v>
      </c>
    </row>
    <row r="248" spans="1:14" x14ac:dyDescent="0.25">
      <c r="A248" s="208" t="s">
        <v>2316</v>
      </c>
      <c r="B248" s="250" t="str">
        <f>VLOOKUP(A248,Adr!A:B,2,FALSE())</f>
        <v>Slovenský futbalový zväz</v>
      </c>
      <c r="C248" s="259" t="s">
        <v>3115</v>
      </c>
      <c r="D248" s="260">
        <v>100000</v>
      </c>
      <c r="E248" s="253">
        <v>0</v>
      </c>
      <c r="F248" s="249" t="s">
        <v>374</v>
      </c>
      <c r="G248" s="254" t="s">
        <v>354</v>
      </c>
      <c r="H248" s="254" t="s">
        <v>2905</v>
      </c>
      <c r="I248" s="255" t="str">
        <f t="shared" si="25"/>
        <v>00687308a</v>
      </c>
      <c r="J248" s="232" t="str">
        <f t="shared" si="26"/>
        <v>00687308026 02</v>
      </c>
      <c r="K248" s="256" t="s">
        <v>3114</v>
      </c>
      <c r="L248" s="232" t="str">
        <f t="shared" si="27"/>
        <v>00687308026 02K</v>
      </c>
      <c r="M248" s="256" t="str">
        <f t="shared" si="28"/>
        <v>Slovenský futbalový zväzaKfutbal - kapitálové transfery</v>
      </c>
      <c r="N248" s="243" t="str">
        <f t="shared" si="29"/>
        <v>00687308aK</v>
      </c>
    </row>
    <row r="249" spans="1:14" x14ac:dyDescent="0.25">
      <c r="A249" s="249" t="s">
        <v>2316</v>
      </c>
      <c r="B249" s="250" t="str">
        <f>VLOOKUP(A249,Adr!A:B,2,FALSE())</f>
        <v>Slovenský futbalový zväz</v>
      </c>
      <c r="C249" s="259" t="s">
        <v>3116</v>
      </c>
      <c r="D249" s="260">
        <v>2563595</v>
      </c>
      <c r="E249" s="258">
        <v>0</v>
      </c>
      <c r="F249" s="249" t="s">
        <v>384</v>
      </c>
      <c r="G249" s="254" t="s">
        <v>356</v>
      </c>
      <c r="H249" s="254" t="s">
        <v>2841</v>
      </c>
      <c r="I249" s="255" t="str">
        <f t="shared" si="25"/>
        <v>00687308f</v>
      </c>
      <c r="J249" s="232" t="str">
        <f t="shared" si="26"/>
        <v>00687308026 03</v>
      </c>
      <c r="K249" s="256"/>
      <c r="L249" s="232" t="str">
        <f t="shared" si="27"/>
        <v>00687308026 03B</v>
      </c>
      <c r="M249" s="256" t="str">
        <f t="shared" si="28"/>
        <v>Slovenský futbalový zväzfBfutbal - 20 % navýšenie</v>
      </c>
      <c r="N249" s="243" t="str">
        <f t="shared" si="29"/>
        <v>00687308fB</v>
      </c>
    </row>
    <row r="250" spans="1:14" ht="21" x14ac:dyDescent="0.25">
      <c r="A250" s="249" t="s">
        <v>2316</v>
      </c>
      <c r="B250" s="250" t="str">
        <f>VLOOKUP(A250,Adr!A:B,2,FALSE())</f>
        <v>Slovenský futbalový zväz</v>
      </c>
      <c r="C250" s="262" t="s">
        <v>3117</v>
      </c>
      <c r="D250" s="263">
        <v>36600</v>
      </c>
      <c r="E250" s="253">
        <v>0</v>
      </c>
      <c r="F250" s="249" t="s">
        <v>392</v>
      </c>
      <c r="G250" s="254" t="s">
        <v>356</v>
      </c>
      <c r="H250" s="254" t="s">
        <v>2841</v>
      </c>
      <c r="I250" s="255" t="str">
        <f t="shared" si="25"/>
        <v>00687308j</v>
      </c>
      <c r="J250" s="232" t="str">
        <f t="shared" si="26"/>
        <v>00687308026 03</v>
      </c>
      <c r="K250" s="256"/>
      <c r="L250" s="232" t="str">
        <f t="shared" si="27"/>
        <v>00687308026 03B</v>
      </c>
      <c r="M250" s="256" t="str">
        <f t="shared" si="28"/>
        <v>Slovenský futbalový zväzjBZabezpečenie finále školských športových súťaží (Šamorín 2024) v súťažiach kategórie "A" vo futbale základných škôl</v>
      </c>
      <c r="N250" s="243" t="str">
        <f t="shared" si="29"/>
        <v>00687308jB</v>
      </c>
    </row>
    <row r="251" spans="1:14" x14ac:dyDescent="0.25">
      <c r="A251" s="261" t="s">
        <v>2316</v>
      </c>
      <c r="B251" s="250" t="str">
        <f>VLOOKUP(A251,Adr!A:B,2,FALSE())</f>
        <v>Slovenský futbalový zväz</v>
      </c>
      <c r="C251" s="254" t="s">
        <v>3118</v>
      </c>
      <c r="D251" s="257">
        <v>14000</v>
      </c>
      <c r="E251" s="258">
        <v>0</v>
      </c>
      <c r="F251" s="249" t="s">
        <v>392</v>
      </c>
      <c r="G251" s="254" t="s">
        <v>356</v>
      </c>
      <c r="H251" s="254" t="s">
        <v>2841</v>
      </c>
      <c r="I251" s="255" t="str">
        <f t="shared" si="25"/>
        <v>00687308j</v>
      </c>
      <c r="J251" s="232" t="str">
        <f t="shared" si="26"/>
        <v>00687308026 03</v>
      </c>
      <c r="K251" s="256"/>
      <c r="L251" s="232" t="str">
        <f t="shared" si="27"/>
        <v>00687308026 03B</v>
      </c>
      <c r="M251" s="256" t="str">
        <f t="shared" si="28"/>
        <v>Slovenský futbalový zväzjBZabezpečenie školských športových súťaží 2024 v ostatných súťažiach kategórie "A" vo futbale (McDonald’s Cup)</v>
      </c>
      <c r="N251" s="243" t="str">
        <f t="shared" si="29"/>
        <v>00687308jB</v>
      </c>
    </row>
    <row r="252" spans="1:14" x14ac:dyDescent="0.25">
      <c r="A252" s="208" t="s">
        <v>2324</v>
      </c>
      <c r="B252" s="250" t="str">
        <f>VLOOKUP(A252,Adr!A:B,2,FALSE())</f>
        <v>Slovenský horolezecký spolok JAMES</v>
      </c>
      <c r="C252" s="262" t="s">
        <v>3119</v>
      </c>
      <c r="D252" s="260">
        <v>142933</v>
      </c>
      <c r="E252" s="258">
        <v>0</v>
      </c>
      <c r="F252" s="249" t="s">
        <v>374</v>
      </c>
      <c r="G252" s="254" t="s">
        <v>354</v>
      </c>
      <c r="H252" s="254" t="s">
        <v>2841</v>
      </c>
      <c r="I252" s="255" t="str">
        <f t="shared" si="25"/>
        <v>00586455a</v>
      </c>
      <c r="J252" s="232" t="str">
        <f t="shared" si="26"/>
        <v>00586455026 02</v>
      </c>
      <c r="K252" s="256" t="s">
        <v>3120</v>
      </c>
      <c r="L252" s="232" t="str">
        <f t="shared" si="27"/>
        <v>00586455026 02B</v>
      </c>
      <c r="M252" s="256" t="str">
        <f t="shared" si="28"/>
        <v>Slovenský horolezecký spolok JAMESaBhorolezectvo - bežné transfery</v>
      </c>
      <c r="N252" s="243" t="str">
        <f t="shared" si="29"/>
        <v>00586455aB</v>
      </c>
    </row>
    <row r="253" spans="1:14" x14ac:dyDescent="0.25">
      <c r="A253" s="208" t="s">
        <v>2324</v>
      </c>
      <c r="B253" s="250" t="str">
        <f>VLOOKUP(A253,Adr!A:B,2,FALSE())</f>
        <v>Slovenský horolezecký spolok JAMES</v>
      </c>
      <c r="C253" s="262" t="s">
        <v>3121</v>
      </c>
      <c r="D253" s="260">
        <v>62542</v>
      </c>
      <c r="E253" s="253">
        <v>0</v>
      </c>
      <c r="F253" s="249" t="s">
        <v>374</v>
      </c>
      <c r="G253" s="254" t="s">
        <v>354</v>
      </c>
      <c r="H253" s="254" t="s">
        <v>2841</v>
      </c>
      <c r="I253" s="255" t="str">
        <f t="shared" si="25"/>
        <v>00586455a</v>
      </c>
      <c r="J253" s="232" t="str">
        <f t="shared" si="26"/>
        <v>00586455026 02</v>
      </c>
      <c r="K253" s="256" t="s">
        <v>3122</v>
      </c>
      <c r="L253" s="232" t="str">
        <f t="shared" si="27"/>
        <v>00586455026 02B</v>
      </c>
      <c r="M253" s="256" t="str">
        <f t="shared" si="28"/>
        <v>Slovenský horolezecký spolok JAMESaBšportové lezenie - bežné transfery</v>
      </c>
      <c r="N253" s="243" t="str">
        <f t="shared" si="29"/>
        <v>00586455aB</v>
      </c>
    </row>
    <row r="254" spans="1:14" x14ac:dyDescent="0.25">
      <c r="A254" s="261" t="s">
        <v>2324</v>
      </c>
      <c r="B254" s="250" t="str">
        <f>VLOOKUP(A254,Adr!A:B,2,FALSE())</f>
        <v>Slovenský horolezecký spolok JAMES</v>
      </c>
      <c r="C254" s="259" t="s">
        <v>3123</v>
      </c>
      <c r="D254" s="260">
        <v>12500</v>
      </c>
      <c r="E254" s="258">
        <v>0</v>
      </c>
      <c r="F254" s="249" t="s">
        <v>380</v>
      </c>
      <c r="G254" s="254" t="s">
        <v>356</v>
      </c>
      <c r="H254" s="254" t="s">
        <v>2841</v>
      </c>
      <c r="I254" s="255" t="str">
        <f t="shared" si="25"/>
        <v>00586455d</v>
      </c>
      <c r="J254" s="232" t="str">
        <f t="shared" si="26"/>
        <v>00586455026 03</v>
      </c>
      <c r="K254" s="256"/>
      <c r="L254" s="232" t="str">
        <f t="shared" si="27"/>
        <v>00586455026 03B</v>
      </c>
      <c r="M254" s="256" t="str">
        <f t="shared" si="28"/>
        <v>Slovenský horolezecký spolok JAMESdBBuršíková Martina</v>
      </c>
      <c r="N254" s="243" t="str">
        <f t="shared" si="29"/>
        <v>00586455dB</v>
      </c>
    </row>
    <row r="255" spans="1:14" x14ac:dyDescent="0.25">
      <c r="A255" s="261" t="s">
        <v>2324</v>
      </c>
      <c r="B255" s="250" t="str">
        <f>VLOOKUP(A255,Adr!A:B,2,FALSE())</f>
        <v>Slovenský horolezecký spolok JAMES</v>
      </c>
      <c r="C255" s="259" t="s">
        <v>3124</v>
      </c>
      <c r="D255" s="260">
        <v>7500</v>
      </c>
      <c r="E255" s="253">
        <v>0</v>
      </c>
      <c r="F255" s="249" t="s">
        <v>380</v>
      </c>
      <c r="G255" s="254" t="s">
        <v>356</v>
      </c>
      <c r="H255" s="254" t="s">
        <v>2841</v>
      </c>
      <c r="I255" s="255" t="str">
        <f t="shared" si="25"/>
        <v>00586455d</v>
      </c>
      <c r="J255" s="232" t="str">
        <f t="shared" si="26"/>
        <v>00586455026 03</v>
      </c>
      <c r="K255" s="256"/>
      <c r="L255" s="232" t="str">
        <f t="shared" si="27"/>
        <v>00586455026 03B</v>
      </c>
      <c r="M255" s="256" t="str">
        <f t="shared" si="28"/>
        <v>Slovenský horolezecký spolok JAMESdBKysela Eliáš</v>
      </c>
      <c r="N255" s="243" t="str">
        <f t="shared" si="29"/>
        <v>00586455dB</v>
      </c>
    </row>
    <row r="256" spans="1:14" x14ac:dyDescent="0.25">
      <c r="A256" s="264" t="s">
        <v>2324</v>
      </c>
      <c r="B256" s="250" t="str">
        <f>VLOOKUP(A256,Adr!A:B,2,FALSE())</f>
        <v>Slovenský horolezecký spolok JAMES</v>
      </c>
      <c r="C256" s="262" t="s">
        <v>3125</v>
      </c>
      <c r="D256" s="263">
        <v>7500</v>
      </c>
      <c r="E256" s="258">
        <v>0</v>
      </c>
      <c r="F256" s="249" t="s">
        <v>380</v>
      </c>
      <c r="G256" s="254" t="s">
        <v>356</v>
      </c>
      <c r="H256" s="254" t="s">
        <v>2841</v>
      </c>
      <c r="I256" s="255" t="str">
        <f t="shared" si="25"/>
        <v>00586455d</v>
      </c>
      <c r="J256" s="232" t="str">
        <f t="shared" si="26"/>
        <v>00586455026 03</v>
      </c>
      <c r="K256" s="256"/>
      <c r="L256" s="232" t="str">
        <f t="shared" si="27"/>
        <v>00586455026 03B</v>
      </c>
      <c r="M256" s="256" t="str">
        <f t="shared" si="28"/>
        <v>Slovenský horolezecký spolok JAMESdBMichalková Lujza</v>
      </c>
      <c r="N256" s="243" t="str">
        <f t="shared" si="29"/>
        <v>00586455dB</v>
      </c>
    </row>
    <row r="257" spans="1:14" x14ac:dyDescent="0.25">
      <c r="A257" s="249" t="s">
        <v>2324</v>
      </c>
      <c r="B257" s="250" t="str">
        <f>VLOOKUP(A257,Adr!A:B,2,FALSE())</f>
        <v>Slovenský horolezecký spolok JAMES</v>
      </c>
      <c r="C257" s="262" t="s">
        <v>3126</v>
      </c>
      <c r="D257" s="263">
        <v>10000</v>
      </c>
      <c r="E257" s="253">
        <v>0</v>
      </c>
      <c r="F257" s="249" t="s">
        <v>380</v>
      </c>
      <c r="G257" s="254" t="s">
        <v>356</v>
      </c>
      <c r="H257" s="254" t="s">
        <v>2841</v>
      </c>
      <c r="I257" s="255" t="str">
        <f t="shared" si="25"/>
        <v>00586455d</v>
      </c>
      <c r="J257" s="232" t="str">
        <f t="shared" si="26"/>
        <v>00586455026 03</v>
      </c>
      <c r="K257" s="256"/>
      <c r="L257" s="232" t="str">
        <f t="shared" si="27"/>
        <v>00586455026 03B</v>
      </c>
      <c r="M257" s="256" t="str">
        <f t="shared" si="28"/>
        <v>Slovenský horolezecký spolok JAMESdBSlobodová Lea</v>
      </c>
      <c r="N257" s="243" t="str">
        <f t="shared" si="29"/>
        <v>00586455dB</v>
      </c>
    </row>
    <row r="258" spans="1:14" x14ac:dyDescent="0.25">
      <c r="A258" s="249" t="s">
        <v>2324</v>
      </c>
      <c r="B258" s="250" t="str">
        <f>VLOOKUP(A258,Adr!A:B,2,FALSE())</f>
        <v>Slovenský horolezecký spolok JAMES</v>
      </c>
      <c r="C258" s="262" t="s">
        <v>3127</v>
      </c>
      <c r="D258" s="263">
        <v>14500</v>
      </c>
      <c r="E258" s="253">
        <v>0</v>
      </c>
      <c r="F258" s="249" t="s">
        <v>382</v>
      </c>
      <c r="G258" s="254" t="s">
        <v>356</v>
      </c>
      <c r="H258" s="254" t="s">
        <v>2841</v>
      </c>
      <c r="I258" s="255" t="str">
        <f t="shared" si="25"/>
        <v>00586455e</v>
      </c>
      <c r="J258" s="232" t="str">
        <f t="shared" si="26"/>
        <v>00586455026 03</v>
      </c>
      <c r="K258" s="256"/>
      <c r="L258" s="232" t="str">
        <f t="shared" si="27"/>
        <v>00586455026 03B</v>
      </c>
      <c r="M258" s="256" t="str">
        <f t="shared" si="28"/>
        <v>Slovenský horolezecký spolok JAMESeBEurópsky pohár mládeže v športovom lezení</v>
      </c>
      <c r="N258" s="243" t="str">
        <f t="shared" si="29"/>
        <v>00586455eB</v>
      </c>
    </row>
    <row r="259" spans="1:14" x14ac:dyDescent="0.25">
      <c r="A259" s="264" t="s">
        <v>2324</v>
      </c>
      <c r="B259" s="250" t="str">
        <f>VLOOKUP(A259,Adr!A:B,2,FALSE())</f>
        <v>Slovenský horolezecký spolok JAMES</v>
      </c>
      <c r="C259" s="259" t="s">
        <v>3128</v>
      </c>
      <c r="D259" s="260">
        <v>6500</v>
      </c>
      <c r="E259" s="258">
        <v>0</v>
      </c>
      <c r="F259" s="249" t="s">
        <v>382</v>
      </c>
      <c r="G259" s="254" t="s">
        <v>356</v>
      </c>
      <c r="H259" s="254" t="s">
        <v>2841</v>
      </c>
      <c r="I259" s="255" t="str">
        <f t="shared" si="25"/>
        <v>00586455e</v>
      </c>
      <c r="J259" s="232" t="str">
        <f t="shared" si="26"/>
        <v>00586455026 03</v>
      </c>
      <c r="K259" s="256"/>
      <c r="L259" s="232" t="str">
        <f t="shared" si="27"/>
        <v>00586455026 03B</v>
      </c>
      <c r="M259" s="232" t="str">
        <f t="shared" si="28"/>
        <v>Slovenský horolezecký spolok JAMESeBEurópsky pohár v drytooling</v>
      </c>
      <c r="N259" s="243" t="str">
        <f t="shared" si="29"/>
        <v>00586455eB</v>
      </c>
    </row>
    <row r="260" spans="1:14" x14ac:dyDescent="0.25">
      <c r="A260" s="261" t="s">
        <v>2324</v>
      </c>
      <c r="B260" s="250" t="str">
        <f>VLOOKUP(A260,Adr!A:B,2,FALSE())</f>
        <v>Slovenský horolezecký spolok JAMES</v>
      </c>
      <c r="C260" s="254" t="s">
        <v>3129</v>
      </c>
      <c r="D260" s="263">
        <v>26922</v>
      </c>
      <c r="E260" s="253">
        <v>0</v>
      </c>
      <c r="F260" s="249" t="s">
        <v>384</v>
      </c>
      <c r="G260" s="254" t="s">
        <v>356</v>
      </c>
      <c r="H260" s="254" t="s">
        <v>2841</v>
      </c>
      <c r="I260" s="255" t="str">
        <f t="shared" si="25"/>
        <v>00586455f</v>
      </c>
      <c r="J260" s="232" t="str">
        <f t="shared" si="26"/>
        <v>00586455026 03</v>
      </c>
      <c r="K260" s="256"/>
      <c r="L260" s="232" t="str">
        <f t="shared" si="27"/>
        <v>00586455026 03B</v>
      </c>
      <c r="M260" s="256" t="str">
        <f t="shared" si="28"/>
        <v>Slovenský horolezecký spolok JAMESfBhorolezectvo - 20 % navýšenie</v>
      </c>
      <c r="N260" s="243" t="str">
        <f t="shared" si="29"/>
        <v>00586455fB</v>
      </c>
    </row>
    <row r="261" spans="1:14" x14ac:dyDescent="0.25">
      <c r="A261" s="264" t="s">
        <v>2324</v>
      </c>
      <c r="B261" s="250" t="str">
        <f>VLOOKUP(A261,Adr!A:B,2,FALSE())</f>
        <v>Slovenský horolezecký spolok JAMES</v>
      </c>
      <c r="C261" s="259" t="s">
        <v>3130</v>
      </c>
      <c r="D261" s="260">
        <v>11780</v>
      </c>
      <c r="E261" s="258">
        <v>0</v>
      </c>
      <c r="F261" s="249" t="s">
        <v>384</v>
      </c>
      <c r="G261" s="254" t="s">
        <v>356</v>
      </c>
      <c r="H261" s="254" t="s">
        <v>2841</v>
      </c>
      <c r="I261" s="255" t="str">
        <f t="shared" si="25"/>
        <v>00586455f</v>
      </c>
      <c r="J261" s="232" t="str">
        <f t="shared" si="26"/>
        <v>00586455026 03</v>
      </c>
      <c r="K261" s="256"/>
      <c r="L261" s="232" t="str">
        <f t="shared" si="27"/>
        <v>00586455026 03B</v>
      </c>
      <c r="M261" s="256" t="str">
        <f t="shared" si="28"/>
        <v>Slovenský horolezecký spolok JAMESfBšportové lezenie - 20 % navýšenie</v>
      </c>
      <c r="N261" s="243" t="str">
        <f t="shared" si="29"/>
        <v>00586455fB</v>
      </c>
    </row>
    <row r="262" spans="1:14" x14ac:dyDescent="0.25">
      <c r="A262" s="249" t="s">
        <v>2330</v>
      </c>
      <c r="B262" s="250" t="str">
        <f>VLOOKUP(A262,Adr!A:B,2,FALSE())</f>
        <v>Slovenský kolkársky zväz</v>
      </c>
      <c r="C262" s="262" t="s">
        <v>3131</v>
      </c>
      <c r="D262" s="263">
        <v>70000</v>
      </c>
      <c r="E262" s="258">
        <v>0</v>
      </c>
      <c r="F262" s="249" t="s">
        <v>382</v>
      </c>
      <c r="G262" s="254" t="s">
        <v>356</v>
      </c>
      <c r="H262" s="254" t="s">
        <v>2841</v>
      </c>
      <c r="I262" s="255" t="str">
        <f t="shared" si="25"/>
        <v>31771688e</v>
      </c>
      <c r="J262" s="232" t="str">
        <f t="shared" si="26"/>
        <v>31771688026 03</v>
      </c>
      <c r="K262" s="256"/>
      <c r="L262" s="232" t="str">
        <f t="shared" si="27"/>
        <v>31771688026 03B</v>
      </c>
      <c r="M262" s="256" t="str">
        <f t="shared" si="28"/>
        <v>Slovenský kolkársky zväzeBMajstrovstvá sveta + Majstrovstvá Európy</v>
      </c>
      <c r="N262" s="243" t="str">
        <f t="shared" si="29"/>
        <v>31771688eB</v>
      </c>
    </row>
    <row r="263" spans="1:14" x14ac:dyDescent="0.25">
      <c r="A263" s="264" t="s">
        <v>2330</v>
      </c>
      <c r="B263" s="250" t="str">
        <f>VLOOKUP(A263,Adr!A:B,2,FALSE())</f>
        <v>Slovenský kolkársky zväz</v>
      </c>
      <c r="C263" s="259" t="s">
        <v>387</v>
      </c>
      <c r="D263" s="260">
        <v>37900</v>
      </c>
      <c r="E263" s="258">
        <v>0</v>
      </c>
      <c r="F263" s="249" t="s">
        <v>386</v>
      </c>
      <c r="G263" s="254" t="s">
        <v>356</v>
      </c>
      <c r="H263" s="254" t="s">
        <v>2841</v>
      </c>
      <c r="I263" s="255" t="str">
        <f t="shared" si="25"/>
        <v>31771688g</v>
      </c>
      <c r="J263" s="232" t="str">
        <f t="shared" si="26"/>
        <v>31771688026 03</v>
      </c>
      <c r="K263" s="256"/>
      <c r="L263" s="232" t="str">
        <f t="shared" si="27"/>
        <v>31771688026 03B</v>
      </c>
      <c r="M263" s="256" t="str">
        <f t="shared" si="28"/>
        <v>Slovenský kolkársky zväzgBrozvoj športov, ktoré nie sú uznanými podľa zákona č. 440/2015 Z. z.</v>
      </c>
      <c r="N263" s="243" t="str">
        <f t="shared" si="29"/>
        <v>31771688gB</v>
      </c>
    </row>
    <row r="264" spans="1:14" x14ac:dyDescent="0.25">
      <c r="A264" s="208" t="s">
        <v>2338</v>
      </c>
      <c r="B264" s="250" t="str">
        <f>VLOOKUP(A264,Adr!A:B,2,FALSE())</f>
        <v>Slovenský krasokorčuliarsky zväz</v>
      </c>
      <c r="C264" s="254" t="s">
        <v>3132</v>
      </c>
      <c r="D264" s="257">
        <v>259111</v>
      </c>
      <c r="E264" s="258">
        <v>0</v>
      </c>
      <c r="F264" s="249" t="s">
        <v>374</v>
      </c>
      <c r="G264" s="254" t="s">
        <v>354</v>
      </c>
      <c r="H264" s="254" t="s">
        <v>2841</v>
      </c>
      <c r="I264" s="255" t="str">
        <f t="shared" si="25"/>
        <v>31805540a</v>
      </c>
      <c r="J264" s="232" t="str">
        <f t="shared" si="26"/>
        <v>31805540026 02</v>
      </c>
      <c r="K264" s="256" t="s">
        <v>3133</v>
      </c>
      <c r="L264" s="232" t="str">
        <f t="shared" si="27"/>
        <v>31805540026 02B</v>
      </c>
      <c r="M264" s="256" t="str">
        <f t="shared" si="28"/>
        <v>Slovenský krasokorčuliarsky zväzaBkrasokorčuľovanie - bežné transfery</v>
      </c>
      <c r="N264" s="243" t="str">
        <f t="shared" si="29"/>
        <v>31805540aB</v>
      </c>
    </row>
    <row r="265" spans="1:14" x14ac:dyDescent="0.25">
      <c r="A265" s="249" t="s">
        <v>2338</v>
      </c>
      <c r="B265" s="250" t="str">
        <f>VLOOKUP(A265,Adr!A:B,2,FALSE())</f>
        <v>Slovenský krasokorčuliarsky zväz</v>
      </c>
      <c r="C265" s="259" t="s">
        <v>3134</v>
      </c>
      <c r="D265" s="263">
        <v>8700</v>
      </c>
      <c r="E265" s="258">
        <v>0</v>
      </c>
      <c r="F265" s="249" t="s">
        <v>380</v>
      </c>
      <c r="G265" s="254" t="s">
        <v>356</v>
      </c>
      <c r="H265" s="254" t="s">
        <v>2841</v>
      </c>
      <c r="I265" s="255" t="str">
        <f t="shared" si="25"/>
        <v>31805540d</v>
      </c>
      <c r="J265" s="232" t="str">
        <f t="shared" si="26"/>
        <v>31805540026 03</v>
      </c>
      <c r="K265" s="256"/>
      <c r="L265" s="232" t="str">
        <f t="shared" si="27"/>
        <v>31805540026 03B</v>
      </c>
      <c r="M265" s="256" t="str">
        <f t="shared" si="28"/>
        <v>Slovenský krasokorčuliarsky zväzdBHagara Adam</v>
      </c>
      <c r="N265" s="243" t="str">
        <f t="shared" si="29"/>
        <v>31805540dB</v>
      </c>
    </row>
    <row r="266" spans="1:14" x14ac:dyDescent="0.25">
      <c r="A266" s="249" t="s">
        <v>2338</v>
      </c>
      <c r="B266" s="250" t="str">
        <f>VLOOKUP(A266,Adr!A:B,2,FALSE())</f>
        <v>Slovenský krasokorčuliarsky zväz</v>
      </c>
      <c r="C266" s="262" t="s">
        <v>3135</v>
      </c>
      <c r="D266" s="263">
        <v>48803</v>
      </c>
      <c r="E266" s="253">
        <v>0</v>
      </c>
      <c r="F266" s="249" t="s">
        <v>384</v>
      </c>
      <c r="G266" s="254" t="s">
        <v>356</v>
      </c>
      <c r="H266" s="254" t="s">
        <v>2841</v>
      </c>
      <c r="I266" s="255" t="str">
        <f t="shared" si="25"/>
        <v>31805540f</v>
      </c>
      <c r="J266" s="232" t="str">
        <f t="shared" si="26"/>
        <v>31805540026 03</v>
      </c>
      <c r="K266" s="256"/>
      <c r="L266" s="232" t="str">
        <f t="shared" si="27"/>
        <v>31805540026 03B</v>
      </c>
      <c r="M266" s="256" t="str">
        <f t="shared" si="28"/>
        <v>Slovenský krasokorčuliarsky zväzfBkrasokorčuľovanie - 20 % navýšenie</v>
      </c>
      <c r="N266" s="243" t="str">
        <f t="shared" si="29"/>
        <v>31805540fB</v>
      </c>
    </row>
    <row r="267" spans="1:14" x14ac:dyDescent="0.25">
      <c r="A267" s="208" t="s">
        <v>2346</v>
      </c>
      <c r="B267" s="250" t="str">
        <f>VLOOKUP(A267,Adr!A:B,2,FALSE())</f>
        <v>Slovenský lukostrelecký zväz</v>
      </c>
      <c r="C267" s="254" t="s">
        <v>3136</v>
      </c>
      <c r="D267" s="263">
        <v>271647</v>
      </c>
      <c r="E267" s="253">
        <v>0</v>
      </c>
      <c r="F267" s="249" t="s">
        <v>374</v>
      </c>
      <c r="G267" s="254" t="s">
        <v>354</v>
      </c>
      <c r="H267" s="254" t="s">
        <v>2841</v>
      </c>
      <c r="I267" s="255" t="str">
        <f t="shared" si="25"/>
        <v>30793009a</v>
      </c>
      <c r="J267" s="232" t="str">
        <f t="shared" si="26"/>
        <v>30793009026 02</v>
      </c>
      <c r="K267" s="256" t="s">
        <v>3137</v>
      </c>
      <c r="L267" s="232" t="str">
        <f t="shared" si="27"/>
        <v>30793009026 02B</v>
      </c>
      <c r="M267" s="256" t="str">
        <f t="shared" si="28"/>
        <v>Slovenský lukostrelecký zväzaBlukostreľba - bežné transfery</v>
      </c>
      <c r="N267" s="243" t="str">
        <f t="shared" si="29"/>
        <v>30793009aB</v>
      </c>
    </row>
    <row r="268" spans="1:14" x14ac:dyDescent="0.25">
      <c r="A268" s="264" t="s">
        <v>2346</v>
      </c>
      <c r="B268" s="250" t="str">
        <f>VLOOKUP(A268,Adr!A:B,2,FALSE())</f>
        <v>Slovenský lukostrelecký zväz</v>
      </c>
      <c r="C268" s="254" t="s">
        <v>3138</v>
      </c>
      <c r="D268" s="257">
        <v>5000</v>
      </c>
      <c r="E268" s="253">
        <v>0</v>
      </c>
      <c r="F268" s="249" t="s">
        <v>380</v>
      </c>
      <c r="G268" s="254" t="s">
        <v>356</v>
      </c>
      <c r="H268" s="254" t="s">
        <v>2841</v>
      </c>
      <c r="I268" s="255" t="str">
        <f t="shared" si="25"/>
        <v>30793009d</v>
      </c>
      <c r="J268" s="232" t="str">
        <f t="shared" si="26"/>
        <v>30793009026 03</v>
      </c>
      <c r="K268" s="256"/>
      <c r="L268" s="232" t="str">
        <f t="shared" si="27"/>
        <v>30793009026 03B</v>
      </c>
      <c r="M268" s="256" t="str">
        <f t="shared" si="28"/>
        <v>Slovenský lukostrelecký zväzdBBaránková Denisa</v>
      </c>
      <c r="N268" s="243" t="str">
        <f t="shared" si="29"/>
        <v>30793009dB</v>
      </c>
    </row>
    <row r="269" spans="1:14" x14ac:dyDescent="0.25">
      <c r="A269" s="264" t="s">
        <v>2346</v>
      </c>
      <c r="B269" s="250" t="str">
        <f>VLOOKUP(A269,Adr!A:B,2,FALSE())</f>
        <v>Slovenský lukostrelecký zväz</v>
      </c>
      <c r="C269" s="259" t="s">
        <v>3139</v>
      </c>
      <c r="D269" s="260">
        <v>30000</v>
      </c>
      <c r="E269" s="258">
        <v>0</v>
      </c>
      <c r="F269" s="249" t="s">
        <v>380</v>
      </c>
      <c r="G269" s="254" t="s">
        <v>356</v>
      </c>
      <c r="H269" s="254" t="s">
        <v>2841</v>
      </c>
      <c r="I269" s="255" t="str">
        <f t="shared" si="25"/>
        <v>30793009d</v>
      </c>
      <c r="J269" s="232" t="str">
        <f t="shared" si="26"/>
        <v>30793009026 03</v>
      </c>
      <c r="K269" s="256"/>
      <c r="L269" s="232" t="str">
        <f t="shared" si="27"/>
        <v>30793009026 03B</v>
      </c>
      <c r="M269" s="256" t="str">
        <f t="shared" si="28"/>
        <v>Slovenský lukostrelecký zväzdBBošanský Jozef</v>
      </c>
      <c r="N269" s="243" t="str">
        <f t="shared" si="29"/>
        <v>30793009dB</v>
      </c>
    </row>
    <row r="270" spans="1:14" x14ac:dyDescent="0.25">
      <c r="A270" s="261" t="s">
        <v>2346</v>
      </c>
      <c r="B270" s="250" t="str">
        <f>VLOOKUP(A270,Adr!A:B,2,FALSE())</f>
        <v>Slovenský lukostrelecký zväz</v>
      </c>
      <c r="C270" s="262" t="s">
        <v>3140</v>
      </c>
      <c r="D270" s="263">
        <v>5000</v>
      </c>
      <c r="E270" s="253">
        <v>0</v>
      </c>
      <c r="F270" s="249" t="s">
        <v>380</v>
      </c>
      <c r="G270" s="254" t="s">
        <v>356</v>
      </c>
      <c r="H270" s="254" t="s">
        <v>2841</v>
      </c>
      <c r="I270" s="255" t="str">
        <f t="shared" si="25"/>
        <v>30793009d</v>
      </c>
      <c r="J270" s="232" t="str">
        <f t="shared" si="26"/>
        <v>30793009026 03</v>
      </c>
      <c r="K270" s="256"/>
      <c r="L270" s="232" t="str">
        <f t="shared" si="27"/>
        <v>30793009026 03B</v>
      </c>
      <c r="M270" s="256" t="str">
        <f t="shared" si="28"/>
        <v>Slovenský lukostrelecký zväzdBMálek Peter</v>
      </c>
      <c r="N270" s="243" t="str">
        <f t="shared" si="29"/>
        <v>30793009dB</v>
      </c>
    </row>
    <row r="271" spans="1:14" x14ac:dyDescent="0.25">
      <c r="A271" s="249" t="s">
        <v>2346</v>
      </c>
      <c r="B271" s="250" t="str">
        <f>VLOOKUP(A271,Adr!A:B,2,FALSE())</f>
        <v>Slovenský lukostrelecký zväz</v>
      </c>
      <c r="C271" s="259" t="s">
        <v>3141</v>
      </c>
      <c r="D271" s="260">
        <v>51165</v>
      </c>
      <c r="E271" s="258">
        <v>0</v>
      </c>
      <c r="F271" s="249" t="s">
        <v>384</v>
      </c>
      <c r="G271" s="254" t="s">
        <v>356</v>
      </c>
      <c r="H271" s="254" t="s">
        <v>2841</v>
      </c>
      <c r="I271" s="255" t="str">
        <f t="shared" si="25"/>
        <v>30793009f</v>
      </c>
      <c r="J271" s="232" t="str">
        <f t="shared" si="26"/>
        <v>30793009026 03</v>
      </c>
      <c r="K271" s="256"/>
      <c r="L271" s="232" t="str">
        <f t="shared" si="27"/>
        <v>30793009026 03B</v>
      </c>
      <c r="M271" s="256" t="str">
        <f t="shared" si="28"/>
        <v>Slovenský lukostrelecký zväzfBlukostreľba - 20 % navýšenie</v>
      </c>
      <c r="N271" s="243" t="str">
        <f t="shared" si="29"/>
        <v>30793009fB</v>
      </c>
    </row>
    <row r="272" spans="1:14" x14ac:dyDescent="0.25">
      <c r="A272" s="208" t="s">
        <v>2352</v>
      </c>
      <c r="B272" s="250" t="str">
        <f>VLOOKUP(A272,Adr!A:B,2,FALSE())</f>
        <v>Slovenský národný aeroklub generála Milana Rastislava Štefánika</v>
      </c>
      <c r="C272" s="259" t="s">
        <v>3142</v>
      </c>
      <c r="D272" s="260">
        <v>166486</v>
      </c>
      <c r="E272" s="253">
        <v>0</v>
      </c>
      <c r="F272" s="249" t="s">
        <v>374</v>
      </c>
      <c r="G272" s="254" t="s">
        <v>354</v>
      </c>
      <c r="H272" s="254" t="s">
        <v>2841</v>
      </c>
      <c r="I272" s="255" t="str">
        <f t="shared" si="25"/>
        <v>00677604a</v>
      </c>
      <c r="J272" s="232" t="str">
        <f t="shared" si="26"/>
        <v>00677604026 02</v>
      </c>
      <c r="K272" s="256" t="s">
        <v>3143</v>
      </c>
      <c r="L272" s="232" t="str">
        <f t="shared" si="27"/>
        <v>00677604026 02B</v>
      </c>
      <c r="M272" s="256" t="str">
        <f t="shared" si="28"/>
        <v>Slovenský národný aeroklub generála Milana Rastislava ŠtefánikaaBletecké športy - bežné transfery</v>
      </c>
      <c r="N272" s="243" t="str">
        <f t="shared" si="29"/>
        <v>00677604aB</v>
      </c>
    </row>
    <row r="273" spans="1:14" x14ac:dyDescent="0.25">
      <c r="A273" s="261" t="s">
        <v>2352</v>
      </c>
      <c r="B273" s="250" t="str">
        <f>VLOOKUP(A273,Adr!A:B,2,FALSE())</f>
        <v>Slovenský národný aeroklub generála Milana Rastislava Štefánika</v>
      </c>
      <c r="C273" s="259" t="s">
        <v>3144</v>
      </c>
      <c r="D273" s="260">
        <v>31358</v>
      </c>
      <c r="E273" s="253">
        <v>0</v>
      </c>
      <c r="F273" s="249" t="s">
        <v>384</v>
      </c>
      <c r="G273" s="254" t="s">
        <v>356</v>
      </c>
      <c r="H273" s="254" t="s">
        <v>2841</v>
      </c>
      <c r="I273" s="255" t="str">
        <f t="shared" si="25"/>
        <v>00677604f</v>
      </c>
      <c r="J273" s="232" t="str">
        <f t="shared" si="26"/>
        <v>00677604026 03</v>
      </c>
      <c r="K273" s="256"/>
      <c r="L273" s="232" t="str">
        <f t="shared" si="27"/>
        <v>00677604026 03B</v>
      </c>
      <c r="M273" s="256" t="str">
        <f t="shared" si="28"/>
        <v>Slovenský národný aeroklub generála Milana Rastislava ŠtefánikafBletecké športy - 20 % navýšenie</v>
      </c>
      <c r="N273" s="243" t="str">
        <f t="shared" si="29"/>
        <v>00677604fB</v>
      </c>
    </row>
    <row r="274" spans="1:14" x14ac:dyDescent="0.25">
      <c r="A274" s="208" t="s">
        <v>2361</v>
      </c>
      <c r="B274" s="250" t="str">
        <f>VLOOKUP(A274,Adr!A:B,2,FALSE())</f>
        <v>Slovenský olympijský a športový výbor</v>
      </c>
      <c r="C274" s="259" t="s">
        <v>3145</v>
      </c>
      <c r="D274" s="260">
        <v>1902889</v>
      </c>
      <c r="E274" s="258">
        <v>0</v>
      </c>
      <c r="F274" s="249" t="s">
        <v>376</v>
      </c>
      <c r="G274" s="254" t="s">
        <v>356</v>
      </c>
      <c r="H274" s="254" t="s">
        <v>2841</v>
      </c>
      <c r="I274" s="255" t="str">
        <f t="shared" si="25"/>
        <v>30811082b</v>
      </c>
      <c r="J274" s="232" t="str">
        <f t="shared" si="26"/>
        <v>30811082026 03</v>
      </c>
      <c r="K274" s="256"/>
      <c r="L274" s="232" t="str">
        <f t="shared" si="27"/>
        <v>30811082026 03B</v>
      </c>
      <c r="M274" s="256" t="str">
        <f t="shared" si="28"/>
        <v>Slovenský olympijský a športový výborbBčinnosť Slovenského olympijského a športového výboru</v>
      </c>
      <c r="N274" s="243" t="str">
        <f t="shared" si="29"/>
        <v>30811082bB</v>
      </c>
    </row>
    <row r="275" spans="1:14" x14ac:dyDescent="0.25">
      <c r="A275" s="249" t="s">
        <v>2361</v>
      </c>
      <c r="B275" s="250" t="str">
        <f>VLOOKUP(A275,Adr!A:B,2,FALSE())</f>
        <v>Slovenský olympijský a športový výbor</v>
      </c>
      <c r="C275" s="262" t="s">
        <v>3146</v>
      </c>
      <c r="D275" s="263">
        <v>88600</v>
      </c>
      <c r="E275" s="253">
        <v>0</v>
      </c>
      <c r="F275" s="249" t="s">
        <v>382</v>
      </c>
      <c r="G275" s="254" t="s">
        <v>356</v>
      </c>
      <c r="H275" s="254" t="s">
        <v>2841</v>
      </c>
      <c r="I275" s="255" t="str">
        <f t="shared" si="25"/>
        <v>30811082e</v>
      </c>
      <c r="J275" s="232" t="str">
        <f t="shared" si="26"/>
        <v>30811082026 03</v>
      </c>
      <c r="K275" s="256"/>
      <c r="L275" s="232" t="str">
        <f t="shared" si="27"/>
        <v>30811082026 03B</v>
      </c>
      <c r="M275" s="256" t="str">
        <f t="shared" si="28"/>
        <v>Slovenský olympijský a športový výboreBOlympijský festival</v>
      </c>
      <c r="N275" s="243" t="str">
        <f t="shared" si="29"/>
        <v>30811082eB</v>
      </c>
    </row>
    <row r="276" spans="1:14" x14ac:dyDescent="0.25">
      <c r="A276" s="264" t="s">
        <v>2361</v>
      </c>
      <c r="B276" s="250" t="str">
        <f>VLOOKUP(A276,Adr!A:B,2,FALSE())</f>
        <v>Slovenský olympijský a športový výbor</v>
      </c>
      <c r="C276" s="259" t="s">
        <v>3147</v>
      </c>
      <c r="D276" s="260">
        <v>450000</v>
      </c>
      <c r="E276" s="253">
        <v>0</v>
      </c>
      <c r="F276" s="249" t="s">
        <v>382</v>
      </c>
      <c r="G276" s="254" t="s">
        <v>356</v>
      </c>
      <c r="H276" s="254" t="s">
        <v>2841</v>
      </c>
      <c r="I276" s="255" t="str">
        <f t="shared" si="25"/>
        <v>30811082e</v>
      </c>
      <c r="J276" s="232" t="str">
        <f t="shared" si="26"/>
        <v>30811082026 03</v>
      </c>
      <c r="K276" s="256"/>
      <c r="L276" s="232" t="str">
        <f t="shared" si="27"/>
        <v>30811082026 03B</v>
      </c>
      <c r="M276" s="256" t="str">
        <f t="shared" si="28"/>
        <v>Slovenský olympijský a športový výboreBSlovenský dom na Hrách XXXIII. Olzmpiády 2024 v Paríži</v>
      </c>
      <c r="N276" s="243" t="str">
        <f t="shared" si="29"/>
        <v>30811082eB</v>
      </c>
    </row>
    <row r="277" spans="1:14" x14ac:dyDescent="0.25">
      <c r="A277" s="261" t="s">
        <v>2361</v>
      </c>
      <c r="B277" s="250" t="str">
        <f>VLOOKUP(A277,Adr!A:B,2,FALSE())</f>
        <v>Slovenský olympijský a športový výbor</v>
      </c>
      <c r="C277" s="259" t="s">
        <v>3148</v>
      </c>
      <c r="D277" s="260">
        <v>400000</v>
      </c>
      <c r="E277" s="258">
        <v>0</v>
      </c>
      <c r="F277" s="249" t="s">
        <v>382</v>
      </c>
      <c r="G277" s="254" t="s">
        <v>356</v>
      </c>
      <c r="H277" s="254" t="s">
        <v>2841</v>
      </c>
      <c r="I277" s="255" t="str">
        <f t="shared" si="25"/>
        <v>30811082e</v>
      </c>
      <c r="J277" s="232" t="str">
        <f t="shared" si="26"/>
        <v>30811082026 03</v>
      </c>
      <c r="K277" s="256"/>
      <c r="L277" s="232" t="str">
        <f t="shared" si="27"/>
        <v>30811082026 03B</v>
      </c>
      <c r="M277" s="256" t="str">
        <f t="shared" si="28"/>
        <v>Slovenský olympijský a športový výboreBzabezpečenie účasti športovej reprezentácie SR na Krách XXXIII. Olympiády 2024 v Paríži</v>
      </c>
      <c r="N277" s="243" t="str">
        <f t="shared" si="29"/>
        <v>30811082eB</v>
      </c>
    </row>
    <row r="278" spans="1:14" x14ac:dyDescent="0.25">
      <c r="A278" s="208" t="s">
        <v>2361</v>
      </c>
      <c r="B278" s="250" t="str">
        <f>VLOOKUP(A278,Adr!A:B,2,FALSE())</f>
        <v>Slovenský olympijský a športový výbor</v>
      </c>
      <c r="C278" s="254" t="s">
        <v>3149</v>
      </c>
      <c r="D278" s="257">
        <v>130000</v>
      </c>
      <c r="E278" s="253">
        <v>0</v>
      </c>
      <c r="F278" s="249" t="s">
        <v>384</v>
      </c>
      <c r="G278" s="254" t="s">
        <v>356</v>
      </c>
      <c r="H278" s="254" t="s">
        <v>2841</v>
      </c>
      <c r="I278" s="255" t="str">
        <f t="shared" si="25"/>
        <v>30811082f</v>
      </c>
      <c r="J278" s="232" t="str">
        <f t="shared" si="26"/>
        <v>30811082026 03</v>
      </c>
      <c r="K278" s="256"/>
      <c r="L278" s="232" t="str">
        <f t="shared" si="27"/>
        <v>30811082026 03B</v>
      </c>
      <c r="M278" s="256" t="str">
        <f t="shared" si="28"/>
        <v>Slovenský olympijský a športový výborfBOlympijská štafeta naprieč Slovenskom</v>
      </c>
      <c r="N278" s="243" t="str">
        <f t="shared" si="29"/>
        <v>30811082fB</v>
      </c>
    </row>
    <row r="279" spans="1:14" x14ac:dyDescent="0.25">
      <c r="A279" s="208" t="s">
        <v>2369</v>
      </c>
      <c r="B279" s="250" t="str">
        <f>VLOOKUP(A279,Adr!A:B,2,FALSE())</f>
        <v>Slovenský paralympijský výbor</v>
      </c>
      <c r="C279" s="254" t="s">
        <v>3150</v>
      </c>
      <c r="D279" s="257">
        <v>1238867</v>
      </c>
      <c r="E279" s="253">
        <v>0</v>
      </c>
      <c r="F279" s="249" t="s">
        <v>378</v>
      </c>
      <c r="G279" s="254" t="s">
        <v>356</v>
      </c>
      <c r="H279" s="254" t="s">
        <v>2841</v>
      </c>
      <c r="I279" s="255" t="str">
        <f t="shared" si="25"/>
        <v>31745661c</v>
      </c>
      <c r="J279" s="232" t="str">
        <f t="shared" si="26"/>
        <v>31745661026 03</v>
      </c>
      <c r="K279" s="256"/>
      <c r="L279" s="232" t="str">
        <f t="shared" si="27"/>
        <v>31745661026 03B</v>
      </c>
      <c r="M279" s="256" t="str">
        <f t="shared" si="28"/>
        <v>Slovenský paralympijský výborcBčinnosť Slovenského paralympijského výboru</v>
      </c>
      <c r="N279" s="243" t="str">
        <f t="shared" si="29"/>
        <v>31745661cB</v>
      </c>
    </row>
    <row r="280" spans="1:14" x14ac:dyDescent="0.25">
      <c r="A280" s="261" t="s">
        <v>2369</v>
      </c>
      <c r="B280" s="250" t="str">
        <f>VLOOKUP(A280,Adr!A:B,2,FALSE())</f>
        <v>Slovenský paralympijský výbor</v>
      </c>
      <c r="C280" s="259" t="s">
        <v>3151</v>
      </c>
      <c r="D280" s="260">
        <v>35000</v>
      </c>
      <c r="E280" s="258">
        <v>0</v>
      </c>
      <c r="F280" s="249" t="s">
        <v>380</v>
      </c>
      <c r="G280" s="254" t="s">
        <v>356</v>
      </c>
      <c r="H280" s="254" t="s">
        <v>2841</v>
      </c>
      <c r="I280" s="255" t="str">
        <f t="shared" si="25"/>
        <v>31745661d</v>
      </c>
      <c r="J280" s="232" t="str">
        <f t="shared" si="26"/>
        <v>31745661026 03</v>
      </c>
      <c r="K280" s="256"/>
      <c r="L280" s="232" t="str">
        <f t="shared" si="27"/>
        <v>31745661026 03B</v>
      </c>
      <c r="M280" s="256" t="str">
        <f t="shared" si="28"/>
        <v>Slovenský paralympijský výbordBBlattnerová Tatiana</v>
      </c>
      <c r="N280" s="243" t="str">
        <f t="shared" si="29"/>
        <v>31745661dB</v>
      </c>
    </row>
    <row r="281" spans="1:14" x14ac:dyDescent="0.25">
      <c r="A281" s="261" t="s">
        <v>2369</v>
      </c>
      <c r="B281" s="250" t="str">
        <f>VLOOKUP(A281,Adr!A:B,2,FALSE())</f>
        <v>Slovenský paralympijský výbor</v>
      </c>
      <c r="C281" s="259" t="s">
        <v>3152</v>
      </c>
      <c r="D281" s="260">
        <v>34200</v>
      </c>
      <c r="E281" s="253">
        <v>0</v>
      </c>
      <c r="F281" s="249" t="s">
        <v>380</v>
      </c>
      <c r="G281" s="254" t="s">
        <v>356</v>
      </c>
      <c r="H281" s="254" t="s">
        <v>2841</v>
      </c>
      <c r="I281" s="255" t="str">
        <f t="shared" si="25"/>
        <v>31745661d</v>
      </c>
      <c r="J281" s="232" t="str">
        <f t="shared" si="26"/>
        <v>31745661026 03</v>
      </c>
      <c r="K281" s="256"/>
      <c r="L281" s="232" t="str">
        <f t="shared" si="27"/>
        <v>31745661026 03B</v>
      </c>
      <c r="M281" s="256" t="str">
        <f t="shared" si="28"/>
        <v>Slovenský paralympijský výbordBČuchran Ladislav</v>
      </c>
      <c r="N281" s="243" t="str">
        <f t="shared" si="29"/>
        <v>31745661dB</v>
      </c>
    </row>
    <row r="282" spans="1:14" x14ac:dyDescent="0.25">
      <c r="A282" s="261" t="s">
        <v>2369</v>
      </c>
      <c r="B282" s="250" t="str">
        <f>VLOOKUP(A282,Adr!A:B,2,FALSE())</f>
        <v>Slovenský paralympijský výbor</v>
      </c>
      <c r="C282" s="259" t="s">
        <v>3153</v>
      </c>
      <c r="D282" s="260">
        <v>12500</v>
      </c>
      <c r="E282" s="258">
        <v>0</v>
      </c>
      <c r="F282" s="249" t="s">
        <v>380</v>
      </c>
      <c r="G282" s="254" t="s">
        <v>356</v>
      </c>
      <c r="H282" s="254" t="s">
        <v>2841</v>
      </c>
      <c r="I282" s="255" t="str">
        <f t="shared" si="25"/>
        <v>31745661d</v>
      </c>
      <c r="J282" s="232" t="str">
        <f t="shared" si="26"/>
        <v>31745661026 03</v>
      </c>
      <c r="K282" s="256"/>
      <c r="L282" s="232" t="str">
        <f t="shared" si="27"/>
        <v>31745661026 03B</v>
      </c>
      <c r="M282" s="256" t="str">
        <f t="shared" si="28"/>
        <v>Slovenský paralympijský výbordBHolenda Viliam</v>
      </c>
      <c r="N282" s="243" t="str">
        <f t="shared" si="29"/>
        <v>31745661dB</v>
      </c>
    </row>
    <row r="283" spans="1:14" x14ac:dyDescent="0.25">
      <c r="A283" s="249" t="s">
        <v>2369</v>
      </c>
      <c r="B283" s="250" t="str">
        <f>VLOOKUP(A283,Adr!A:B,2,FALSE())</f>
        <v>Slovenský paralympijský výbor</v>
      </c>
      <c r="C283" s="262" t="s">
        <v>3154</v>
      </c>
      <c r="D283" s="263">
        <v>21300</v>
      </c>
      <c r="E283" s="258">
        <v>0</v>
      </c>
      <c r="F283" s="249" t="s">
        <v>380</v>
      </c>
      <c r="G283" s="254" t="s">
        <v>356</v>
      </c>
      <c r="H283" s="254" t="s">
        <v>2841</v>
      </c>
      <c r="I283" s="255" t="str">
        <f t="shared" si="25"/>
        <v>31745661d</v>
      </c>
      <c r="J283" s="232" t="str">
        <f t="shared" si="26"/>
        <v>31745661026 03</v>
      </c>
      <c r="K283" s="256"/>
      <c r="L283" s="232" t="str">
        <f t="shared" si="27"/>
        <v>31745661026 03B</v>
      </c>
      <c r="M283" s="256" t="str">
        <f t="shared" si="28"/>
        <v>Slovenský paralympijský výbordBKubová Alžbeta</v>
      </c>
      <c r="N283" s="243" t="str">
        <f t="shared" si="29"/>
        <v>31745661dB</v>
      </c>
    </row>
    <row r="284" spans="1:14" x14ac:dyDescent="0.25">
      <c r="A284" s="261" t="s">
        <v>2369</v>
      </c>
      <c r="B284" s="250" t="str">
        <f>VLOOKUP(A284,Adr!A:B,2,FALSE())</f>
        <v>Slovenský paralympijský výbor</v>
      </c>
      <c r="C284" s="259" t="s">
        <v>3155</v>
      </c>
      <c r="D284" s="260">
        <v>43800</v>
      </c>
      <c r="E284" s="253">
        <v>0</v>
      </c>
      <c r="F284" s="249" t="s">
        <v>380</v>
      </c>
      <c r="G284" s="254" t="s">
        <v>356</v>
      </c>
      <c r="H284" s="254" t="s">
        <v>2841</v>
      </c>
      <c r="I284" s="255" t="str">
        <f t="shared" si="25"/>
        <v>31745661d</v>
      </c>
      <c r="J284" s="232" t="str">
        <f t="shared" si="26"/>
        <v>31745661026 03</v>
      </c>
      <c r="K284" s="256"/>
      <c r="L284" s="232" t="str">
        <f t="shared" si="27"/>
        <v>31745661026 03B</v>
      </c>
      <c r="M284" s="256" t="str">
        <f t="shared" si="28"/>
        <v>Slovenský paralympijský výbordBKuřeja Marián</v>
      </c>
      <c r="N284" s="243" t="str">
        <f t="shared" si="29"/>
        <v>31745661dB</v>
      </c>
    </row>
    <row r="285" spans="1:14" x14ac:dyDescent="0.25">
      <c r="A285" s="249" t="s">
        <v>2369</v>
      </c>
      <c r="B285" s="250" t="str">
        <f>VLOOKUP(A285,Adr!A:B,2,FALSE())</f>
        <v>Slovenský paralympijský výbor</v>
      </c>
      <c r="C285" s="262" t="s">
        <v>3156</v>
      </c>
      <c r="D285" s="263">
        <v>42500</v>
      </c>
      <c r="E285" s="253">
        <v>0</v>
      </c>
      <c r="F285" s="249" t="s">
        <v>380</v>
      </c>
      <c r="G285" s="254" t="s">
        <v>356</v>
      </c>
      <c r="H285" s="254" t="s">
        <v>2841</v>
      </c>
      <c r="I285" s="255" t="str">
        <f t="shared" si="25"/>
        <v>31745661d</v>
      </c>
      <c r="J285" s="232" t="str">
        <f t="shared" si="26"/>
        <v>31745661026 03</v>
      </c>
      <c r="K285" s="256"/>
      <c r="L285" s="232" t="str">
        <f t="shared" si="27"/>
        <v>31745661026 03B</v>
      </c>
      <c r="M285" s="256" t="str">
        <f t="shared" si="28"/>
        <v>Slovenský paralympijský výbordBLaczkó Dušan</v>
      </c>
      <c r="N285" s="243" t="str">
        <f t="shared" si="29"/>
        <v>31745661dB</v>
      </c>
    </row>
    <row r="286" spans="1:14" x14ac:dyDescent="0.25">
      <c r="A286" s="261" t="s">
        <v>2369</v>
      </c>
      <c r="B286" s="250" t="str">
        <f>VLOOKUP(A286,Adr!A:B,2,FALSE())</f>
        <v>Slovenský paralympijský výbor</v>
      </c>
      <c r="C286" s="259" t="s">
        <v>3157</v>
      </c>
      <c r="D286" s="260">
        <v>49200</v>
      </c>
      <c r="E286" s="258">
        <v>0</v>
      </c>
      <c r="F286" s="249" t="s">
        <v>380</v>
      </c>
      <c r="G286" s="254" t="s">
        <v>356</v>
      </c>
      <c r="H286" s="254" t="s">
        <v>2841</v>
      </c>
      <c r="I286" s="255" t="str">
        <f t="shared" si="25"/>
        <v>31745661d</v>
      </c>
      <c r="J286" s="232" t="str">
        <f t="shared" si="26"/>
        <v>31745661026 03</v>
      </c>
      <c r="K286" s="256"/>
      <c r="L286" s="232" t="str">
        <f t="shared" si="27"/>
        <v>31745661026 03B</v>
      </c>
      <c r="M286" s="256" t="str">
        <f t="shared" si="28"/>
        <v>Slovenský paralympijský výbordBMalenovský Radoslav</v>
      </c>
      <c r="N286" s="243" t="str">
        <f t="shared" si="29"/>
        <v>31745661dB</v>
      </c>
    </row>
    <row r="287" spans="1:14" x14ac:dyDescent="0.25">
      <c r="A287" s="261" t="s">
        <v>2369</v>
      </c>
      <c r="B287" s="250" t="str">
        <f>VLOOKUP(A287,Adr!A:B,2,FALSE())</f>
        <v>Slovenský paralympijský výbor</v>
      </c>
      <c r="C287" s="259" t="s">
        <v>3158</v>
      </c>
      <c r="D287" s="260">
        <v>30000</v>
      </c>
      <c r="E287" s="253">
        <v>0</v>
      </c>
      <c r="F287" s="249" t="s">
        <v>380</v>
      </c>
      <c r="G287" s="254" t="s">
        <v>356</v>
      </c>
      <c r="H287" s="254" t="s">
        <v>2841</v>
      </c>
      <c r="I287" s="255" t="str">
        <f t="shared" si="25"/>
        <v>31745661d</v>
      </c>
      <c r="J287" s="232" t="str">
        <f t="shared" si="26"/>
        <v>31745661026 03</v>
      </c>
      <c r="K287" s="256"/>
      <c r="L287" s="232" t="str">
        <f t="shared" si="27"/>
        <v>31745661026 03B</v>
      </c>
      <c r="M287" s="256" t="str">
        <f t="shared" si="28"/>
        <v>Slovenský paralympijský výbordBMarinov Filip</v>
      </c>
      <c r="N287" s="243" t="str">
        <f t="shared" si="29"/>
        <v>31745661dB</v>
      </c>
    </row>
    <row r="288" spans="1:14" x14ac:dyDescent="0.25">
      <c r="A288" s="261" t="s">
        <v>2369</v>
      </c>
      <c r="B288" s="250" t="str">
        <f>VLOOKUP(A288,Adr!A:B,2,FALSE())</f>
        <v>Slovenský paralympijský výbor</v>
      </c>
      <c r="C288" s="259" t="s">
        <v>3159</v>
      </c>
      <c r="D288" s="260">
        <v>65100</v>
      </c>
      <c r="E288" s="258">
        <v>0</v>
      </c>
      <c r="F288" s="249" t="s">
        <v>380</v>
      </c>
      <c r="G288" s="254" t="s">
        <v>356</v>
      </c>
      <c r="H288" s="254" t="s">
        <v>2841</v>
      </c>
      <c r="I288" s="255" t="str">
        <f t="shared" si="25"/>
        <v>31745661d</v>
      </c>
      <c r="J288" s="232" t="str">
        <f t="shared" si="26"/>
        <v>31745661026 03</v>
      </c>
      <c r="K288" s="256"/>
      <c r="L288" s="232" t="str">
        <f t="shared" si="27"/>
        <v>31745661026 03B</v>
      </c>
      <c r="M288" s="256" t="str">
        <f t="shared" si="28"/>
        <v>Slovenský paralympijský výbordBVadovičová Veronika</v>
      </c>
      <c r="N288" s="243" t="str">
        <f t="shared" si="29"/>
        <v>31745661dB</v>
      </c>
    </row>
    <row r="289" spans="1:14" x14ac:dyDescent="0.25">
      <c r="A289" s="264" t="s">
        <v>2369</v>
      </c>
      <c r="B289" s="250" t="str">
        <f>VLOOKUP(A289,Adr!A:B,2,FALSE())</f>
        <v>Slovenský paralympijský výbor</v>
      </c>
      <c r="C289" s="259" t="s">
        <v>3160</v>
      </c>
      <c r="D289" s="260">
        <v>500000</v>
      </c>
      <c r="E289" s="253">
        <v>0</v>
      </c>
      <c r="F289" s="249" t="s">
        <v>382</v>
      </c>
      <c r="G289" s="254" t="s">
        <v>356</v>
      </c>
      <c r="H289" s="254" t="s">
        <v>2841</v>
      </c>
      <c r="I289" s="255" t="str">
        <f t="shared" si="25"/>
        <v>31745661e</v>
      </c>
      <c r="J289" s="232" t="str">
        <f t="shared" si="26"/>
        <v>31745661026 03</v>
      </c>
      <c r="K289" s="256"/>
      <c r="L289" s="232" t="str">
        <f t="shared" si="27"/>
        <v>31745661026 03B</v>
      </c>
      <c r="M289" s="256" t="str">
        <f t="shared" si="28"/>
        <v>Slovenský paralympijský výboreBletné paralympijské hry Paríž 2024 (UV SR č. 626)</v>
      </c>
      <c r="N289" s="243" t="str">
        <f t="shared" si="29"/>
        <v>31745661eB</v>
      </c>
    </row>
    <row r="290" spans="1:14" x14ac:dyDescent="0.25">
      <c r="A290" s="208" t="s">
        <v>2378</v>
      </c>
      <c r="B290" s="250" t="str">
        <f>VLOOKUP(A290,Adr!A:B,2,FALSE())</f>
        <v>Slovenský rýchlokorčuliarsky zväz</v>
      </c>
      <c r="C290" s="254" t="s">
        <v>3161</v>
      </c>
      <c r="D290" s="257">
        <v>77973</v>
      </c>
      <c r="E290" s="258">
        <v>0</v>
      </c>
      <c r="F290" s="249" t="s">
        <v>374</v>
      </c>
      <c r="G290" s="254" t="s">
        <v>354</v>
      </c>
      <c r="H290" s="254" t="s">
        <v>2841</v>
      </c>
      <c r="I290" s="255" t="str">
        <f t="shared" si="25"/>
        <v>30688060a</v>
      </c>
      <c r="J290" s="232" t="str">
        <f t="shared" si="26"/>
        <v>30688060026 02</v>
      </c>
      <c r="K290" s="256" t="s">
        <v>3162</v>
      </c>
      <c r="L290" s="232" t="str">
        <f t="shared" si="27"/>
        <v>30688060026 02B</v>
      </c>
      <c r="M290" s="256" t="str">
        <f t="shared" si="28"/>
        <v>Slovenský rýchlokorčuliarsky zväzaBrýchlokorčuľovanie - bežné transfery</v>
      </c>
      <c r="N290" s="243" t="str">
        <f t="shared" si="29"/>
        <v>30688060aB</v>
      </c>
    </row>
    <row r="291" spans="1:14" x14ac:dyDescent="0.25">
      <c r="A291" s="249" t="s">
        <v>2378</v>
      </c>
      <c r="B291" s="250" t="str">
        <f>VLOOKUP(A291,Adr!A:B,2,FALSE())</f>
        <v>Slovenský rýchlokorčuliarsky zväz</v>
      </c>
      <c r="C291" s="262" t="s">
        <v>3163</v>
      </c>
      <c r="D291" s="263">
        <v>14686</v>
      </c>
      <c r="E291" s="258">
        <v>0</v>
      </c>
      <c r="F291" s="249" t="s">
        <v>384</v>
      </c>
      <c r="G291" s="254" t="s">
        <v>356</v>
      </c>
      <c r="H291" s="254" t="s">
        <v>2841</v>
      </c>
      <c r="I291" s="255" t="str">
        <f t="shared" si="25"/>
        <v>30688060f</v>
      </c>
      <c r="J291" s="232" t="str">
        <f t="shared" si="26"/>
        <v>30688060026 03</v>
      </c>
      <c r="K291" s="256"/>
      <c r="L291" s="232" t="str">
        <f t="shared" si="27"/>
        <v>30688060026 03B</v>
      </c>
      <c r="M291" s="256" t="str">
        <f t="shared" si="28"/>
        <v>Slovenský rýchlokorčuliarsky zväzfBrýchlokorčuľovanie - 20 % navýšenie</v>
      </c>
      <c r="N291" s="243" t="str">
        <f t="shared" si="29"/>
        <v>30688060fB</v>
      </c>
    </row>
    <row r="292" spans="1:14" x14ac:dyDescent="0.25">
      <c r="A292" s="208" t="s">
        <v>2388</v>
      </c>
      <c r="B292" s="250" t="str">
        <f>VLOOKUP(A292,Adr!A:B,2,FALSE())</f>
        <v>Slovenský stolnotenisový zväz</v>
      </c>
      <c r="C292" s="259" t="s">
        <v>3164</v>
      </c>
      <c r="D292" s="260">
        <v>1697216</v>
      </c>
      <c r="E292" s="253">
        <v>0</v>
      </c>
      <c r="F292" s="249" t="s">
        <v>374</v>
      </c>
      <c r="G292" s="254" t="s">
        <v>354</v>
      </c>
      <c r="H292" s="254" t="s">
        <v>2841</v>
      </c>
      <c r="I292" s="255" t="str">
        <f t="shared" ref="I292:I355" si="30">A292&amp;F292</f>
        <v>30806836a</v>
      </c>
      <c r="J292" s="232" t="str">
        <f t="shared" ref="J292:J355" si="31">A292&amp;G292</f>
        <v>30806836026 02</v>
      </c>
      <c r="K292" s="256" t="s">
        <v>3165</v>
      </c>
      <c r="L292" s="232" t="str">
        <f t="shared" ref="L292:L355" si="32">A292&amp;G292&amp;H292</f>
        <v>30806836026 02B</v>
      </c>
      <c r="M292" s="256" t="str">
        <f t="shared" ref="M292:M355" si="33">B292&amp;F292&amp;H292&amp;C292</f>
        <v>Slovenský stolnotenisový zväzaBstolný tenis - bežné transfery</v>
      </c>
      <c r="N292" s="243" t="str">
        <f t="shared" ref="N292:N355" si="34">+I292&amp;H292</f>
        <v>30806836aB</v>
      </c>
    </row>
    <row r="293" spans="1:14" x14ac:dyDescent="0.25">
      <c r="A293" s="261" t="s">
        <v>2388</v>
      </c>
      <c r="B293" s="250" t="str">
        <f>VLOOKUP(A293,Adr!A:B,2,FALSE())</f>
        <v>Slovenský stolnotenisový zväz</v>
      </c>
      <c r="C293" s="259" t="s">
        <v>3166</v>
      </c>
      <c r="D293" s="260">
        <v>40000</v>
      </c>
      <c r="E293" s="253">
        <v>0</v>
      </c>
      <c r="F293" s="249" t="s">
        <v>374</v>
      </c>
      <c r="G293" s="254" t="s">
        <v>354</v>
      </c>
      <c r="H293" s="254" t="s">
        <v>2905</v>
      </c>
      <c r="I293" s="255" t="str">
        <f t="shared" si="30"/>
        <v>30806836a</v>
      </c>
      <c r="J293" s="232" t="str">
        <f t="shared" si="31"/>
        <v>30806836026 02</v>
      </c>
      <c r="K293" s="256" t="s">
        <v>3165</v>
      </c>
      <c r="L293" s="232" t="str">
        <f t="shared" si="32"/>
        <v>30806836026 02K</v>
      </c>
      <c r="M293" s="256" t="str">
        <f t="shared" si="33"/>
        <v>Slovenský stolnotenisový zväzaKstolný tenis - kapitálové transfery</v>
      </c>
      <c r="N293" s="243" t="str">
        <f t="shared" si="34"/>
        <v>30806836aK</v>
      </c>
    </row>
    <row r="294" spans="1:14" x14ac:dyDescent="0.25">
      <c r="A294" s="261" t="s">
        <v>2388</v>
      </c>
      <c r="B294" s="250" t="str">
        <f>VLOOKUP(A294,Adr!A:B,2,FALSE())</f>
        <v>Slovenský stolnotenisový zväz</v>
      </c>
      <c r="C294" s="259" t="s">
        <v>3167</v>
      </c>
      <c r="D294" s="260">
        <v>7500</v>
      </c>
      <c r="E294" s="253">
        <v>0</v>
      </c>
      <c r="F294" s="249" t="s">
        <v>380</v>
      </c>
      <c r="G294" s="254" t="s">
        <v>356</v>
      </c>
      <c r="H294" s="254" t="s">
        <v>2841</v>
      </c>
      <c r="I294" s="255" t="str">
        <f t="shared" si="30"/>
        <v>30806836d</v>
      </c>
      <c r="J294" s="232" t="str">
        <f t="shared" si="31"/>
        <v>30806836026 03</v>
      </c>
      <c r="K294" s="256"/>
      <c r="L294" s="232" t="str">
        <f t="shared" si="32"/>
        <v>30806836026 03B</v>
      </c>
      <c r="M294" s="256" t="str">
        <f t="shared" si="33"/>
        <v>Slovenský stolnotenisový zväzdBArpáš Samuel</v>
      </c>
    </row>
    <row r="295" spans="1:14" x14ac:dyDescent="0.25">
      <c r="A295" s="261" t="s">
        <v>2388</v>
      </c>
      <c r="B295" s="250" t="str">
        <f>VLOOKUP(A295,Adr!A:B,2,FALSE())</f>
        <v>Slovenský stolnotenisový zväz</v>
      </c>
      <c r="C295" s="259" t="s">
        <v>3168</v>
      </c>
      <c r="D295" s="260">
        <v>18700</v>
      </c>
      <c r="E295" s="258">
        <v>0</v>
      </c>
      <c r="F295" s="249" t="s">
        <v>380</v>
      </c>
      <c r="G295" s="254" t="s">
        <v>356</v>
      </c>
      <c r="H295" s="254" t="s">
        <v>2841</v>
      </c>
      <c r="I295" s="255" t="str">
        <f t="shared" si="30"/>
        <v>30806836d</v>
      </c>
      <c r="J295" s="232" t="str">
        <f t="shared" si="31"/>
        <v>30806836026 03</v>
      </c>
      <c r="K295" s="256"/>
      <c r="L295" s="232" t="str">
        <f t="shared" si="32"/>
        <v>30806836026 03B</v>
      </c>
      <c r="M295" s="256" t="str">
        <f t="shared" si="33"/>
        <v>Slovenský stolnotenisový zväzdBBalážová Barbora</v>
      </c>
    </row>
    <row r="296" spans="1:14" x14ac:dyDescent="0.25">
      <c r="A296" s="261" t="s">
        <v>2388</v>
      </c>
      <c r="B296" s="250" t="str">
        <f>VLOOKUP(A296,Adr!A:B,2,FALSE())</f>
        <v>Slovenský stolnotenisový zväz</v>
      </c>
      <c r="C296" s="259" t="s">
        <v>3169</v>
      </c>
      <c r="D296" s="260">
        <v>20000</v>
      </c>
      <c r="E296" s="253">
        <v>0</v>
      </c>
      <c r="F296" s="249" t="s">
        <v>380</v>
      </c>
      <c r="G296" s="254" t="s">
        <v>356</v>
      </c>
      <c r="H296" s="254" t="s">
        <v>2841</v>
      </c>
      <c r="I296" s="255" t="str">
        <f t="shared" si="30"/>
        <v>30806836d</v>
      </c>
      <c r="J296" s="232" t="str">
        <f t="shared" si="31"/>
        <v>30806836026 03</v>
      </c>
      <c r="K296" s="256"/>
      <c r="L296" s="232" t="str">
        <f t="shared" si="32"/>
        <v>30806836026 03B</v>
      </c>
      <c r="M296" s="256" t="str">
        <f t="shared" si="33"/>
        <v>Slovenský stolnotenisový zväzdBdružstvo - dospelí - ženy</v>
      </c>
    </row>
    <row r="297" spans="1:14" x14ac:dyDescent="0.25">
      <c r="A297" s="261" t="s">
        <v>2388</v>
      </c>
      <c r="B297" s="250" t="str">
        <f>VLOOKUP(A297,Adr!A:B,2,FALSE())</f>
        <v>Slovenský stolnotenisový zväz</v>
      </c>
      <c r="C297" s="259" t="s">
        <v>3170</v>
      </c>
      <c r="D297" s="260">
        <v>10000</v>
      </c>
      <c r="E297" s="258">
        <v>0</v>
      </c>
      <c r="F297" s="249" t="s">
        <v>380</v>
      </c>
      <c r="G297" s="254" t="s">
        <v>356</v>
      </c>
      <c r="H297" s="254" t="s">
        <v>2841</v>
      </c>
      <c r="I297" s="255" t="str">
        <f t="shared" si="30"/>
        <v>30806836d</v>
      </c>
      <c r="J297" s="232" t="str">
        <f t="shared" si="31"/>
        <v>30806836026 03</v>
      </c>
      <c r="K297" s="256"/>
      <c r="L297" s="232" t="str">
        <f t="shared" si="32"/>
        <v>30806836026 03B</v>
      </c>
      <c r="M297" s="256" t="str">
        <f t="shared" si="33"/>
        <v>Slovenský stolnotenisový zväzdBdružstvo - Umax. - muži</v>
      </c>
    </row>
    <row r="298" spans="1:14" x14ac:dyDescent="0.25">
      <c r="A298" s="261" t="s">
        <v>2388</v>
      </c>
      <c r="B298" s="250" t="str">
        <f>VLOOKUP(A298,Adr!A:B,2,FALSE())</f>
        <v>Slovenský stolnotenisový zväz</v>
      </c>
      <c r="C298" s="259" t="s">
        <v>3171</v>
      </c>
      <c r="D298" s="260">
        <v>10000</v>
      </c>
      <c r="E298" s="253">
        <v>0</v>
      </c>
      <c r="F298" s="249" t="s">
        <v>380</v>
      </c>
      <c r="G298" s="254" t="s">
        <v>356</v>
      </c>
      <c r="H298" s="254" t="s">
        <v>2841</v>
      </c>
      <c r="I298" s="255" t="str">
        <f t="shared" si="30"/>
        <v>30806836d</v>
      </c>
      <c r="J298" s="232" t="str">
        <f t="shared" si="31"/>
        <v>30806836026 03</v>
      </c>
      <c r="K298" s="256"/>
      <c r="L298" s="232" t="str">
        <f t="shared" si="32"/>
        <v>30806836026 03B</v>
      </c>
      <c r="M298" s="256" t="str">
        <f t="shared" si="33"/>
        <v>Slovenský stolnotenisový zväzdBdružstvo - Umax. - ženy</v>
      </c>
    </row>
    <row r="299" spans="1:14" x14ac:dyDescent="0.25">
      <c r="A299" s="261" t="s">
        <v>2388</v>
      </c>
      <c r="B299" s="250" t="str">
        <f>VLOOKUP(A299,Adr!A:B,2,FALSE())</f>
        <v>Slovenský stolnotenisový zväz</v>
      </c>
      <c r="C299" s="259" t="s">
        <v>3172</v>
      </c>
      <c r="D299" s="260">
        <v>18700</v>
      </c>
      <c r="E299" s="258">
        <v>0</v>
      </c>
      <c r="F299" s="249" t="s">
        <v>380</v>
      </c>
      <c r="G299" s="254" t="s">
        <v>356</v>
      </c>
      <c r="H299" s="254" t="s">
        <v>2841</v>
      </c>
      <c r="I299" s="255" t="str">
        <f t="shared" si="30"/>
        <v>30806836d</v>
      </c>
      <c r="J299" s="232" t="str">
        <f t="shared" si="31"/>
        <v>30806836026 03</v>
      </c>
      <c r="K299" s="256"/>
      <c r="L299" s="232" t="str">
        <f t="shared" si="32"/>
        <v>30806836026 03B</v>
      </c>
      <c r="M299" s="256" t="str">
        <f t="shared" si="33"/>
        <v>Slovenský stolnotenisový zväzdBPištej Ľubomír</v>
      </c>
    </row>
    <row r="300" spans="1:14" x14ac:dyDescent="0.25">
      <c r="A300" s="261" t="s">
        <v>2388</v>
      </c>
      <c r="B300" s="250" t="str">
        <f>VLOOKUP(A300,Adr!A:B,2,FALSE())</f>
        <v>Slovenský stolnotenisový zväz</v>
      </c>
      <c r="C300" s="259" t="s">
        <v>3173</v>
      </c>
      <c r="D300" s="260">
        <v>15000</v>
      </c>
      <c r="E300" s="253">
        <v>0</v>
      </c>
      <c r="F300" s="249" t="s">
        <v>380</v>
      </c>
      <c r="G300" s="254" t="s">
        <v>356</v>
      </c>
      <c r="H300" s="254" t="s">
        <v>2841</v>
      </c>
      <c r="I300" s="255" t="str">
        <f t="shared" si="30"/>
        <v>30806836d</v>
      </c>
      <c r="J300" s="232" t="str">
        <f t="shared" si="31"/>
        <v>30806836026 03</v>
      </c>
      <c r="K300" s="256"/>
      <c r="L300" s="232" t="str">
        <f t="shared" si="32"/>
        <v>30806836026 03B</v>
      </c>
      <c r="M300" s="256" t="str">
        <f t="shared" si="33"/>
        <v>Slovenský stolnotenisový zväzdBWang Yang</v>
      </c>
    </row>
    <row r="301" spans="1:14" x14ac:dyDescent="0.25">
      <c r="A301" s="261" t="s">
        <v>2388</v>
      </c>
      <c r="B301" s="250" t="str">
        <f>VLOOKUP(A301,Adr!A:B,2,FALSE())</f>
        <v>Slovenský stolnotenisový zväz</v>
      </c>
      <c r="C301" s="262" t="s">
        <v>3174</v>
      </c>
      <c r="D301" s="260">
        <v>28000</v>
      </c>
      <c r="E301" s="253">
        <v>0</v>
      </c>
      <c r="F301" s="249" t="s">
        <v>382</v>
      </c>
      <c r="G301" s="254" t="s">
        <v>356</v>
      </c>
      <c r="H301" s="254" t="s">
        <v>2841</v>
      </c>
      <c r="I301" s="255" t="str">
        <f t="shared" si="30"/>
        <v>30806836e</v>
      </c>
      <c r="J301" s="232" t="str">
        <f t="shared" si="31"/>
        <v>30806836026 03</v>
      </c>
      <c r="K301" s="256"/>
      <c r="L301" s="232" t="str">
        <f t="shared" si="32"/>
        <v>30806836026 03B</v>
      </c>
      <c r="M301" s="256" t="str">
        <f t="shared" si="33"/>
        <v>Slovenský stolnotenisový zväzeBWorld Table Tennis Youth Contender 2024</v>
      </c>
      <c r="N301" s="243" t="str">
        <f t="shared" si="34"/>
        <v>30806836eB</v>
      </c>
    </row>
    <row r="302" spans="1:14" x14ac:dyDescent="0.25">
      <c r="A302" s="208" t="s">
        <v>2388</v>
      </c>
      <c r="B302" s="250" t="str">
        <f>VLOOKUP(A302,Adr!A:B,2,FALSE())</f>
        <v>Slovenský stolnotenisový zväz</v>
      </c>
      <c r="C302" s="254" t="s">
        <v>3175</v>
      </c>
      <c r="D302" s="257">
        <v>327201</v>
      </c>
      <c r="E302" s="253">
        <v>0</v>
      </c>
      <c r="F302" s="249" t="s">
        <v>384</v>
      </c>
      <c r="G302" s="254" t="s">
        <v>356</v>
      </c>
      <c r="H302" s="254" t="s">
        <v>2841</v>
      </c>
      <c r="I302" s="255" t="str">
        <f t="shared" si="30"/>
        <v>30806836f</v>
      </c>
      <c r="J302" s="232" t="str">
        <f t="shared" si="31"/>
        <v>30806836026 03</v>
      </c>
      <c r="K302" s="256"/>
      <c r="L302" s="232" t="str">
        <f t="shared" si="32"/>
        <v>30806836026 03B</v>
      </c>
      <c r="M302" s="256" t="str">
        <f t="shared" si="33"/>
        <v>Slovenský stolnotenisový zväzfBstolný tenis - 20 % navýšenie</v>
      </c>
      <c r="N302" s="243" t="str">
        <f t="shared" si="34"/>
        <v>30806836fB</v>
      </c>
    </row>
    <row r="303" spans="1:14" x14ac:dyDescent="0.25">
      <c r="A303" s="261" t="s">
        <v>2388</v>
      </c>
      <c r="B303" s="250" t="str">
        <f>VLOOKUP(A303,Adr!A:B,2,FALSE())</f>
        <v>Slovenský stolnotenisový zväz</v>
      </c>
      <c r="C303" s="259" t="s">
        <v>3176</v>
      </c>
      <c r="D303" s="260">
        <v>19800</v>
      </c>
      <c r="E303" s="253">
        <v>0</v>
      </c>
      <c r="F303" s="249" t="s">
        <v>392</v>
      </c>
      <c r="G303" s="254" t="s">
        <v>356</v>
      </c>
      <c r="H303" s="254" t="s">
        <v>2841</v>
      </c>
      <c r="I303" s="255" t="str">
        <f t="shared" si="30"/>
        <v>30806836j</v>
      </c>
      <c r="J303" s="232" t="str">
        <f t="shared" si="31"/>
        <v>30806836026 03</v>
      </c>
      <c r="K303" s="256"/>
      <c r="L303" s="232" t="str">
        <f t="shared" si="32"/>
        <v>30806836026 03B</v>
      </c>
      <c r="M303" s="256" t="str">
        <f t="shared" si="33"/>
        <v>Slovenský stolnotenisový zväzjBZabezpečenie finále školských športových súťaží (Šamorín 2024) v súťažiach kategórie "A" v stolnom tenise základných škôl</v>
      </c>
      <c r="N303" s="243" t="str">
        <f t="shared" si="34"/>
        <v>30806836jB</v>
      </c>
    </row>
    <row r="304" spans="1:14" x14ac:dyDescent="0.25">
      <c r="A304" s="261" t="s">
        <v>2397</v>
      </c>
      <c r="B304" s="250" t="str">
        <f>VLOOKUP(A304,Adr!A:B,2,FALSE())</f>
        <v>SLOVENSKÝ STRELECKÝ ZVÄZ</v>
      </c>
      <c r="C304" s="259" t="s">
        <v>3177</v>
      </c>
      <c r="D304" s="260">
        <v>1022499.2</v>
      </c>
      <c r="E304" s="253">
        <v>0</v>
      </c>
      <c r="F304" s="249" t="s">
        <v>374</v>
      </c>
      <c r="G304" s="254" t="s">
        <v>354</v>
      </c>
      <c r="H304" s="254" t="s">
        <v>2841</v>
      </c>
      <c r="I304" s="255" t="str">
        <f t="shared" si="30"/>
        <v>00603341a</v>
      </c>
      <c r="J304" s="232" t="str">
        <f t="shared" si="31"/>
        <v>00603341026 02</v>
      </c>
      <c r="K304" s="256" t="s">
        <v>3178</v>
      </c>
      <c r="L304" s="232" t="str">
        <f t="shared" si="32"/>
        <v>00603341026 02B</v>
      </c>
      <c r="M304" s="256" t="str">
        <f t="shared" si="33"/>
        <v>SLOVENSKÝ STRELECKÝ ZVÄZaBstreľba - bežné transfery</v>
      </c>
      <c r="N304" s="243" t="str">
        <f t="shared" si="34"/>
        <v>00603341aB</v>
      </c>
    </row>
    <row r="305" spans="1:14" x14ac:dyDescent="0.25">
      <c r="A305" s="208" t="s">
        <v>2397</v>
      </c>
      <c r="B305" s="250" t="str">
        <f>VLOOKUP(A305,Adr!A:B,2,FALSE())</f>
        <v>SLOVENSKÝ STRELECKÝ ZVÄZ</v>
      </c>
      <c r="C305" s="259" t="s">
        <v>3179</v>
      </c>
      <c r="D305" s="260">
        <v>49234.8</v>
      </c>
      <c r="E305" s="258">
        <v>0</v>
      </c>
      <c r="F305" s="249" t="s">
        <v>374</v>
      </c>
      <c r="G305" s="254" t="s">
        <v>354</v>
      </c>
      <c r="H305" s="254" t="s">
        <v>2905</v>
      </c>
      <c r="I305" s="255" t="str">
        <f t="shared" si="30"/>
        <v>00603341a</v>
      </c>
      <c r="J305" s="232" t="str">
        <f t="shared" si="31"/>
        <v>00603341026 02</v>
      </c>
      <c r="K305" s="256" t="s">
        <v>3178</v>
      </c>
      <c r="L305" s="232" t="str">
        <f t="shared" si="32"/>
        <v>00603341026 02K</v>
      </c>
      <c r="M305" s="256" t="str">
        <f t="shared" si="33"/>
        <v>SLOVENSKÝ STRELECKÝ ZVÄZaKstreľba - kapitálové transfery</v>
      </c>
      <c r="N305" s="243" t="str">
        <f t="shared" si="34"/>
        <v>00603341aK</v>
      </c>
    </row>
    <row r="306" spans="1:14" x14ac:dyDescent="0.25">
      <c r="A306" s="261" t="s">
        <v>2397</v>
      </c>
      <c r="B306" s="250" t="str">
        <f>VLOOKUP(A306,Adr!A:B,2,FALSE())</f>
        <v>SLOVENSKÝ STRELECKÝ ZVÄZ</v>
      </c>
      <c r="C306" s="259" t="s">
        <v>3180</v>
      </c>
      <c r="D306" s="260">
        <v>80000</v>
      </c>
      <c r="E306" s="258">
        <v>0</v>
      </c>
      <c r="F306" s="249" t="s">
        <v>380</v>
      </c>
      <c r="G306" s="254" t="s">
        <v>356</v>
      </c>
      <c r="H306" s="254" t="s">
        <v>2841</v>
      </c>
      <c r="I306" s="255" t="str">
        <f t="shared" si="30"/>
        <v>00603341d</v>
      </c>
      <c r="J306" s="232" t="str">
        <f t="shared" si="31"/>
        <v>00603341026 03</v>
      </c>
      <c r="K306" s="256"/>
      <c r="L306" s="232" t="str">
        <f t="shared" si="32"/>
        <v>00603341026 03B</v>
      </c>
      <c r="M306" s="256" t="str">
        <f t="shared" si="33"/>
        <v>SLOVENSKÝ STRELECKÝ ZVÄZdBBarteková Danka</v>
      </c>
    </row>
    <row r="307" spans="1:14" x14ac:dyDescent="0.25">
      <c r="A307" s="261" t="s">
        <v>2397</v>
      </c>
      <c r="B307" s="250" t="str">
        <f>VLOOKUP(A307,Adr!A:B,2,FALSE())</f>
        <v>SLOVENSKÝ STRELECKÝ ZVÄZ</v>
      </c>
      <c r="C307" s="259" t="s">
        <v>3181</v>
      </c>
      <c r="D307" s="260">
        <v>12500</v>
      </c>
      <c r="E307" s="253">
        <v>0</v>
      </c>
      <c r="F307" s="249" t="s">
        <v>380</v>
      </c>
      <c r="G307" s="254" t="s">
        <v>356</v>
      </c>
      <c r="H307" s="254" t="s">
        <v>2841</v>
      </c>
      <c r="I307" s="255" t="str">
        <f t="shared" si="30"/>
        <v>00603341d</v>
      </c>
      <c r="J307" s="232" t="str">
        <f t="shared" si="31"/>
        <v>00603341026 03</v>
      </c>
      <c r="K307" s="256"/>
      <c r="L307" s="232" t="str">
        <f t="shared" si="32"/>
        <v>00603341026 03B</v>
      </c>
      <c r="M307" s="256" t="str">
        <f t="shared" si="33"/>
        <v>SLOVENSKÝ STRELECKÝ ZVÄZdBCopák Marek</v>
      </c>
      <c r="N307" s="243" t="str">
        <f t="shared" si="34"/>
        <v>00603341dB</v>
      </c>
    </row>
    <row r="308" spans="1:14" x14ac:dyDescent="0.25">
      <c r="A308" s="264" t="s">
        <v>2397</v>
      </c>
      <c r="B308" s="250" t="str">
        <f>VLOOKUP(A308,Adr!A:B,2,FALSE())</f>
        <v>SLOVENSKÝ STRELECKÝ ZVÄZ</v>
      </c>
      <c r="C308" s="262" t="s">
        <v>3182</v>
      </c>
      <c r="D308" s="263">
        <v>10000</v>
      </c>
      <c r="E308" s="258">
        <v>0</v>
      </c>
      <c r="F308" s="249" t="s">
        <v>380</v>
      </c>
      <c r="G308" s="254" t="s">
        <v>356</v>
      </c>
      <c r="H308" s="254" t="s">
        <v>2841</v>
      </c>
      <c r="I308" s="255" t="str">
        <f t="shared" si="30"/>
        <v>00603341d</v>
      </c>
      <c r="J308" s="232" t="str">
        <f t="shared" si="31"/>
        <v>00603341026 03</v>
      </c>
      <c r="K308" s="256"/>
      <c r="L308" s="232" t="str">
        <f t="shared" si="32"/>
        <v>00603341026 03B</v>
      </c>
      <c r="M308" s="256" t="str">
        <f t="shared" si="33"/>
        <v>SLOVENSKÝ STRELECKÝ ZVÄZdBdvojica - skeet mix (dospelí)</v>
      </c>
      <c r="N308" s="243" t="str">
        <f t="shared" si="34"/>
        <v>00603341dB</v>
      </c>
    </row>
    <row r="309" spans="1:14" x14ac:dyDescent="0.25">
      <c r="A309" s="249" t="s">
        <v>2397</v>
      </c>
      <c r="B309" s="250" t="str">
        <f>VLOOKUP(A309,Adr!A:B,2,FALSE())</f>
        <v>SLOVENSKÝ STRELECKÝ ZVÄZ</v>
      </c>
      <c r="C309" s="259" t="s">
        <v>3183</v>
      </c>
      <c r="D309" s="260">
        <v>20000</v>
      </c>
      <c r="E309" s="253">
        <v>0</v>
      </c>
      <c r="F309" s="249" t="s">
        <v>380</v>
      </c>
      <c r="G309" s="254" t="s">
        <v>356</v>
      </c>
      <c r="H309" s="254" t="s">
        <v>2841</v>
      </c>
      <c r="I309" s="255" t="str">
        <f t="shared" si="30"/>
        <v>00603341d</v>
      </c>
      <c r="J309" s="232" t="str">
        <f t="shared" si="31"/>
        <v>00603341026 03</v>
      </c>
      <c r="K309" s="256"/>
      <c r="L309" s="232" t="str">
        <f t="shared" si="32"/>
        <v>00603341026 03B</v>
      </c>
      <c r="M309" s="256" t="str">
        <f t="shared" si="33"/>
        <v>SLOVENSKÝ STRELECKÝ ZVÄZdBdvojica - trap mix (dospelí)</v>
      </c>
      <c r="N309" s="243" t="str">
        <f t="shared" si="34"/>
        <v>00603341dB</v>
      </c>
    </row>
    <row r="310" spans="1:14" x14ac:dyDescent="0.25">
      <c r="A310" s="261" t="s">
        <v>2397</v>
      </c>
      <c r="B310" s="250" t="str">
        <f>VLOOKUP(A310,Adr!A:B,2,FALSE())</f>
        <v>SLOVENSKÝ STRELECKÝ ZVÄZ</v>
      </c>
      <c r="C310" s="262" t="s">
        <v>3184</v>
      </c>
      <c r="D310" s="263">
        <v>21600</v>
      </c>
      <c r="E310" s="258">
        <v>0</v>
      </c>
      <c r="F310" s="249" t="s">
        <v>380</v>
      </c>
      <c r="G310" s="254" t="s">
        <v>356</v>
      </c>
      <c r="H310" s="254" t="s">
        <v>2841</v>
      </c>
      <c r="I310" s="255" t="str">
        <f t="shared" si="30"/>
        <v>00603341d</v>
      </c>
      <c r="J310" s="232" t="str">
        <f t="shared" si="31"/>
        <v>00603341026 03</v>
      </c>
      <c r="K310" s="256"/>
      <c r="L310" s="232" t="str">
        <f t="shared" si="32"/>
        <v>00603341026 03B</v>
      </c>
      <c r="M310" s="256" t="str">
        <f t="shared" si="33"/>
        <v>SLOVENSKÝ STRELECKÝ ZVÄZdBHocková Miroslava</v>
      </c>
      <c r="N310" s="243" t="str">
        <f t="shared" si="34"/>
        <v>00603341dB</v>
      </c>
    </row>
    <row r="311" spans="1:14" x14ac:dyDescent="0.25">
      <c r="A311" s="264" t="s">
        <v>2397</v>
      </c>
      <c r="B311" s="250" t="str">
        <f>VLOOKUP(A311,Adr!A:B,2,FALSE())</f>
        <v>SLOVENSKÝ STRELECKÝ ZVÄZ</v>
      </c>
      <c r="C311" s="259" t="s">
        <v>3185</v>
      </c>
      <c r="D311" s="260">
        <v>41900</v>
      </c>
      <c r="E311" s="253">
        <v>0</v>
      </c>
      <c r="F311" s="249" t="s">
        <v>380</v>
      </c>
      <c r="G311" s="254" t="s">
        <v>356</v>
      </c>
      <c r="H311" s="254" t="s">
        <v>2841</v>
      </c>
      <c r="I311" s="255" t="str">
        <f t="shared" si="30"/>
        <v>00603341d</v>
      </c>
      <c r="J311" s="232" t="str">
        <f t="shared" si="31"/>
        <v>00603341026 03</v>
      </c>
      <c r="K311" s="256"/>
      <c r="L311" s="232" t="str">
        <f t="shared" si="32"/>
        <v>00603341026 03B</v>
      </c>
      <c r="M311" s="256" t="str">
        <f t="shared" si="33"/>
        <v>SLOVENSKÝ STRELECKÝ ZVÄZdBHocková Vanesa</v>
      </c>
      <c r="N311" s="243" t="str">
        <f t="shared" si="34"/>
        <v>00603341dB</v>
      </c>
    </row>
    <row r="312" spans="1:14" x14ac:dyDescent="0.25">
      <c r="A312" s="264" t="s">
        <v>2397</v>
      </c>
      <c r="B312" s="250" t="str">
        <f>VLOOKUP(A312,Adr!A:B,2,FALSE())</f>
        <v>SLOVENSKÝ STRELECKÝ ZVÄZ</v>
      </c>
      <c r="C312" s="259" t="s">
        <v>3186</v>
      </c>
      <c r="D312" s="260">
        <v>20000</v>
      </c>
      <c r="E312" s="258">
        <v>0</v>
      </c>
      <c r="F312" s="249" t="s">
        <v>380</v>
      </c>
      <c r="G312" s="254" t="s">
        <v>356</v>
      </c>
      <c r="H312" s="254" t="s">
        <v>2841</v>
      </c>
      <c r="I312" s="255" t="str">
        <f t="shared" si="30"/>
        <v>00603341d</v>
      </c>
      <c r="J312" s="232" t="str">
        <f t="shared" si="31"/>
        <v>00603341026 03</v>
      </c>
      <c r="K312" s="256"/>
      <c r="L312" s="232" t="str">
        <f t="shared" si="32"/>
        <v>00603341026 03B</v>
      </c>
      <c r="M312" s="256" t="str">
        <f t="shared" si="33"/>
        <v>SLOVENSKÝ STRELECKÝ ZVÄZdBHolko Ondrej</v>
      </c>
      <c r="N312" s="243" t="str">
        <f t="shared" si="34"/>
        <v>00603341dB</v>
      </c>
    </row>
    <row r="313" spans="1:14" x14ac:dyDescent="0.25">
      <c r="A313" s="249" t="s">
        <v>2397</v>
      </c>
      <c r="B313" s="250" t="str">
        <f>VLOOKUP(A313,Adr!A:B,2,FALSE())</f>
        <v>SLOVENSKÝ STRELECKÝ ZVÄZ</v>
      </c>
      <c r="C313" s="259" t="s">
        <v>3187</v>
      </c>
      <c r="D313" s="260">
        <v>7500</v>
      </c>
      <c r="E313" s="253">
        <v>0</v>
      </c>
      <c r="F313" s="249" t="s">
        <v>380</v>
      </c>
      <c r="G313" s="254" t="s">
        <v>356</v>
      </c>
      <c r="H313" s="254" t="s">
        <v>2841</v>
      </c>
      <c r="I313" s="255" t="str">
        <f t="shared" si="30"/>
        <v>00603341d</v>
      </c>
      <c r="J313" s="232" t="str">
        <f t="shared" si="31"/>
        <v>00603341026 03</v>
      </c>
      <c r="K313" s="256"/>
      <c r="L313" s="232" t="str">
        <f t="shared" si="32"/>
        <v>00603341026 03B</v>
      </c>
      <c r="M313" s="256" t="str">
        <f t="shared" si="33"/>
        <v>SLOVENSKÝ STRELECKÝ ZVÄZdBHruška Daniel</v>
      </c>
      <c r="N313" s="243" t="str">
        <f t="shared" si="34"/>
        <v>00603341dB</v>
      </c>
    </row>
    <row r="314" spans="1:14" x14ac:dyDescent="0.25">
      <c r="A314" s="264" t="s">
        <v>2397</v>
      </c>
      <c r="B314" s="250" t="str">
        <f>VLOOKUP(A314,Adr!A:B,2,FALSE())</f>
        <v>SLOVENSKÝ STRELECKÝ ZVÄZ</v>
      </c>
      <c r="C314" s="259" t="s">
        <v>3188</v>
      </c>
      <c r="D314" s="260">
        <v>44000</v>
      </c>
      <c r="E314" s="258">
        <v>0</v>
      </c>
      <c r="F314" s="249" t="s">
        <v>380</v>
      </c>
      <c r="G314" s="254" t="s">
        <v>356</v>
      </c>
      <c r="H314" s="254" t="s">
        <v>2841</v>
      </c>
      <c r="I314" s="255" t="str">
        <f t="shared" si="30"/>
        <v>00603341d</v>
      </c>
      <c r="J314" s="232" t="str">
        <f t="shared" si="31"/>
        <v>00603341026 03</v>
      </c>
      <c r="K314" s="256"/>
      <c r="L314" s="232" t="str">
        <f t="shared" si="32"/>
        <v>00603341026 03B</v>
      </c>
      <c r="M314" s="256" t="str">
        <f t="shared" si="33"/>
        <v>SLOVENSKÝ STRELECKÝ ZVÄZdBJány Patrik</v>
      </c>
      <c r="N314" s="243" t="str">
        <f t="shared" si="34"/>
        <v>00603341dB</v>
      </c>
    </row>
    <row r="315" spans="1:14" x14ac:dyDescent="0.25">
      <c r="A315" s="249" t="s">
        <v>2397</v>
      </c>
      <c r="B315" s="250" t="str">
        <f>VLOOKUP(A315,Adr!A:B,2,FALSE())</f>
        <v>SLOVENSKÝ STRELECKÝ ZVÄZ</v>
      </c>
      <c r="C315" s="262" t="s">
        <v>3189</v>
      </c>
      <c r="D315" s="263">
        <v>10000</v>
      </c>
      <c r="E315" s="258">
        <v>0</v>
      </c>
      <c r="F315" s="249" t="s">
        <v>380</v>
      </c>
      <c r="G315" s="254" t="s">
        <v>356</v>
      </c>
      <c r="H315" s="254" t="s">
        <v>2841</v>
      </c>
      <c r="I315" s="255" t="str">
        <f t="shared" si="30"/>
        <v>00603341d</v>
      </c>
      <c r="J315" s="232" t="str">
        <f t="shared" si="31"/>
        <v>00603341026 03</v>
      </c>
      <c r="K315" s="256"/>
      <c r="L315" s="232" t="str">
        <f t="shared" si="32"/>
        <v>00603341026 03B</v>
      </c>
      <c r="M315" s="256" t="str">
        <f t="shared" si="33"/>
        <v>SLOVENSKÝ STRELECKÝ ZVÄZdBKortišová Emma</v>
      </c>
      <c r="N315" s="243" t="str">
        <f t="shared" si="34"/>
        <v>00603341dB</v>
      </c>
    </row>
    <row r="316" spans="1:14" x14ac:dyDescent="0.25">
      <c r="A316" s="249" t="s">
        <v>2397</v>
      </c>
      <c r="B316" s="250" t="str">
        <f>VLOOKUP(A316,Adr!A:B,2,FALSE())</f>
        <v>SLOVENSKÝ STRELECKÝ ZVÄZ</v>
      </c>
      <c r="C316" s="262" t="s">
        <v>3190</v>
      </c>
      <c r="D316" s="263">
        <v>7500</v>
      </c>
      <c r="E316" s="253">
        <v>0</v>
      </c>
      <c r="F316" s="249" t="s">
        <v>380</v>
      </c>
      <c r="G316" s="254" t="s">
        <v>356</v>
      </c>
      <c r="H316" s="254" t="s">
        <v>2841</v>
      </c>
      <c r="I316" s="255" t="str">
        <f t="shared" si="30"/>
        <v>00603341d</v>
      </c>
      <c r="J316" s="232" t="str">
        <f t="shared" si="31"/>
        <v>00603341026 03</v>
      </c>
      <c r="K316" s="256"/>
      <c r="L316" s="232" t="str">
        <f t="shared" si="32"/>
        <v>00603341026 03B</v>
      </c>
      <c r="M316" s="256" t="str">
        <f t="shared" si="33"/>
        <v>SLOVENSKÝ STRELECKÝ ZVÄZdBKostúr Marek</v>
      </c>
      <c r="N316" s="243" t="str">
        <f t="shared" si="34"/>
        <v>00603341dB</v>
      </c>
    </row>
    <row r="317" spans="1:14" x14ac:dyDescent="0.25">
      <c r="A317" s="261" t="s">
        <v>2397</v>
      </c>
      <c r="B317" s="250" t="str">
        <f>VLOOKUP(A317,Adr!A:B,2,FALSE())</f>
        <v>SLOVENSKÝ STRELECKÝ ZVÄZ</v>
      </c>
      <c r="C317" s="259" t="s">
        <v>3191</v>
      </c>
      <c r="D317" s="263">
        <v>54500</v>
      </c>
      <c r="E317" s="253">
        <v>0</v>
      </c>
      <c r="F317" s="249" t="s">
        <v>380</v>
      </c>
      <c r="G317" s="254" t="s">
        <v>356</v>
      </c>
      <c r="H317" s="254" t="s">
        <v>2841</v>
      </c>
      <c r="I317" s="255" t="str">
        <f t="shared" si="30"/>
        <v>00603341d</v>
      </c>
      <c r="J317" s="232" t="str">
        <f t="shared" si="31"/>
        <v>00603341026 03</v>
      </c>
      <c r="K317" s="256"/>
      <c r="L317" s="232" t="str">
        <f t="shared" si="32"/>
        <v>00603341026 03B</v>
      </c>
      <c r="M317" s="256" t="str">
        <f t="shared" si="33"/>
        <v>SLOVENSKÝ STRELECKÝ ZVÄZdBKovačócy Marián</v>
      </c>
      <c r="N317" s="243" t="str">
        <f t="shared" si="34"/>
        <v>00603341dB</v>
      </c>
    </row>
    <row r="318" spans="1:14" x14ac:dyDescent="0.25">
      <c r="A318" s="261" t="s">
        <v>2397</v>
      </c>
      <c r="B318" s="250" t="str">
        <f>VLOOKUP(A318,Adr!A:B,2,FALSE())</f>
        <v>SLOVENSKÝ STRELECKÝ ZVÄZ</v>
      </c>
      <c r="C318" s="259" t="s">
        <v>3192</v>
      </c>
      <c r="D318" s="260">
        <v>10000</v>
      </c>
      <c r="E318" s="258">
        <v>0</v>
      </c>
      <c r="F318" s="249" t="s">
        <v>380</v>
      </c>
      <c r="G318" s="254" t="s">
        <v>356</v>
      </c>
      <c r="H318" s="254" t="s">
        <v>2841</v>
      </c>
      <c r="I318" s="255" t="str">
        <f t="shared" si="30"/>
        <v>00603341d</v>
      </c>
      <c r="J318" s="232" t="str">
        <f t="shared" si="31"/>
        <v>00603341026 03</v>
      </c>
      <c r="K318" s="256"/>
      <c r="L318" s="232" t="str">
        <f t="shared" si="32"/>
        <v>00603341026 03B</v>
      </c>
      <c r="M318" s="256" t="str">
        <f t="shared" si="33"/>
        <v>SLOVENSKÝ STRELECKÝ ZVÄZdBMohyla Marco</v>
      </c>
      <c r="N318" s="243" t="str">
        <f t="shared" si="34"/>
        <v>00603341dB</v>
      </c>
    </row>
    <row r="319" spans="1:14" x14ac:dyDescent="0.25">
      <c r="A319" s="249" t="s">
        <v>2397</v>
      </c>
      <c r="B319" s="250" t="str">
        <f>VLOOKUP(A319,Adr!A:B,2,FALSE())</f>
        <v>SLOVENSKÝ STRELECKÝ ZVÄZ</v>
      </c>
      <c r="C319" s="251" t="s">
        <v>3193</v>
      </c>
      <c r="D319" s="252">
        <v>10000</v>
      </c>
      <c r="E319" s="253">
        <v>0</v>
      </c>
      <c r="F319" s="249" t="s">
        <v>380</v>
      </c>
      <c r="G319" s="254" t="s">
        <v>356</v>
      </c>
      <c r="H319" s="254" t="s">
        <v>2841</v>
      </c>
      <c r="I319" s="255" t="str">
        <f t="shared" si="30"/>
        <v>00603341d</v>
      </c>
      <c r="J319" s="232" t="str">
        <f t="shared" si="31"/>
        <v>00603341026 03</v>
      </c>
      <c r="K319" s="256"/>
      <c r="L319" s="232" t="str">
        <f t="shared" si="32"/>
        <v>00603341026 03B</v>
      </c>
      <c r="M319" s="256" t="str">
        <f t="shared" si="33"/>
        <v>SLOVENSKÝ STRELECKÝ ZVÄZdBŇakatová Zuzana</v>
      </c>
      <c r="N319" s="243" t="str">
        <f t="shared" si="34"/>
        <v>00603341dB</v>
      </c>
    </row>
    <row r="320" spans="1:14" x14ac:dyDescent="0.25">
      <c r="A320" s="249" t="s">
        <v>2397</v>
      </c>
      <c r="B320" s="250" t="str">
        <f>VLOOKUP(A320,Adr!A:B,2,FALSE())</f>
        <v>SLOVENSKÝ STRELECKÝ ZVÄZ</v>
      </c>
      <c r="C320" s="259" t="s">
        <v>3194</v>
      </c>
      <c r="D320" s="260">
        <v>25000</v>
      </c>
      <c r="E320" s="258">
        <v>0</v>
      </c>
      <c r="F320" s="249" t="s">
        <v>380</v>
      </c>
      <c r="G320" s="254" t="s">
        <v>356</v>
      </c>
      <c r="H320" s="254" t="s">
        <v>2841</v>
      </c>
      <c r="I320" s="255" t="str">
        <f t="shared" si="30"/>
        <v>00603341d</v>
      </c>
      <c r="J320" s="232" t="str">
        <f t="shared" si="31"/>
        <v>00603341026 03</v>
      </c>
      <c r="K320" s="256"/>
      <c r="L320" s="232" t="str">
        <f t="shared" si="32"/>
        <v>00603341026 03B</v>
      </c>
      <c r="M320" s="256" t="str">
        <f t="shared" si="33"/>
        <v>SLOVENSKÝ STRELECKÝ ZVÄZdBNovotná Kamila</v>
      </c>
      <c r="N320" s="243" t="str">
        <f t="shared" si="34"/>
        <v>00603341dB</v>
      </c>
    </row>
    <row r="321" spans="1:14" x14ac:dyDescent="0.25">
      <c r="A321" s="261" t="s">
        <v>2397</v>
      </c>
      <c r="B321" s="250" t="str">
        <f>VLOOKUP(A321,Adr!A:B,2,FALSE())</f>
        <v>SLOVENSKÝ STRELECKÝ ZVÄZ</v>
      </c>
      <c r="C321" s="259" t="s">
        <v>3195</v>
      </c>
      <c r="D321" s="260">
        <v>12500</v>
      </c>
      <c r="E321" s="253">
        <v>0</v>
      </c>
      <c r="F321" s="249" t="s">
        <v>380</v>
      </c>
      <c r="G321" s="254" t="s">
        <v>356</v>
      </c>
      <c r="H321" s="254" t="s">
        <v>2841</v>
      </c>
      <c r="I321" s="255" t="str">
        <f t="shared" si="30"/>
        <v>00603341d</v>
      </c>
      <c r="J321" s="232" t="str">
        <f t="shared" si="31"/>
        <v>00603341026 03</v>
      </c>
      <c r="K321" s="256"/>
      <c r="L321" s="232" t="str">
        <f t="shared" si="32"/>
        <v>00603341026 03B</v>
      </c>
      <c r="M321" s="256" t="str">
        <f t="shared" si="33"/>
        <v>SLOVENSKÝ STRELECKÝ ZVÄZdBPešková Demién Daniela</v>
      </c>
      <c r="N321" s="243" t="str">
        <f t="shared" si="34"/>
        <v>00603341dB</v>
      </c>
    </row>
    <row r="322" spans="1:14" x14ac:dyDescent="0.25">
      <c r="A322" s="261" t="s">
        <v>2397</v>
      </c>
      <c r="B322" s="250" t="str">
        <f>VLOOKUP(A322,Adr!A:B,2,FALSE())</f>
        <v>SLOVENSKÝ STRELECKÝ ZVÄZ</v>
      </c>
      <c r="C322" s="259" t="s">
        <v>3196</v>
      </c>
      <c r="D322" s="260">
        <v>50000</v>
      </c>
      <c r="E322" s="258">
        <v>0</v>
      </c>
      <c r="F322" s="249" t="s">
        <v>380</v>
      </c>
      <c r="G322" s="254" t="s">
        <v>356</v>
      </c>
      <c r="H322" s="254" t="s">
        <v>2841</v>
      </c>
      <c r="I322" s="255" t="str">
        <f t="shared" si="30"/>
        <v>00603341d</v>
      </c>
      <c r="J322" s="232" t="str">
        <f t="shared" si="31"/>
        <v>00603341026 03</v>
      </c>
      <c r="K322" s="256"/>
      <c r="L322" s="232" t="str">
        <f t="shared" si="32"/>
        <v>00603341026 03B</v>
      </c>
      <c r="M322" s="256" t="str">
        <f t="shared" si="33"/>
        <v>SLOVENSKÝ STRELECKÝ ZVÄZdBŠpotáková Jana</v>
      </c>
      <c r="N322" s="243" t="str">
        <f t="shared" si="34"/>
        <v>00603341dB</v>
      </c>
    </row>
    <row r="323" spans="1:14" x14ac:dyDescent="0.25">
      <c r="A323" s="249" t="s">
        <v>2397</v>
      </c>
      <c r="B323" s="250" t="str">
        <f>VLOOKUP(A323,Adr!A:B,2,FALSE())</f>
        <v>SLOVENSKÝ STRELECKÝ ZVÄZ</v>
      </c>
      <c r="C323" s="259" t="s">
        <v>3197</v>
      </c>
      <c r="D323" s="260">
        <v>94800</v>
      </c>
      <c r="E323" s="253">
        <v>0</v>
      </c>
      <c r="F323" s="249" t="s">
        <v>380</v>
      </c>
      <c r="G323" s="254" t="s">
        <v>356</v>
      </c>
      <c r="H323" s="254" t="s">
        <v>2841</v>
      </c>
      <c r="I323" s="255" t="str">
        <f t="shared" si="30"/>
        <v>00603341d</v>
      </c>
      <c r="J323" s="232" t="str">
        <f t="shared" si="31"/>
        <v>00603341026 03</v>
      </c>
      <c r="K323" s="256"/>
      <c r="L323" s="232" t="str">
        <f t="shared" si="32"/>
        <v>00603341026 03B</v>
      </c>
      <c r="M323" s="256" t="str">
        <f t="shared" si="33"/>
        <v>SLOVENSKÝ STRELECKÝ ZVÄZdBŠtefečeková Rehák Zuzana</v>
      </c>
      <c r="N323" s="243" t="str">
        <f t="shared" si="34"/>
        <v>00603341dB</v>
      </c>
    </row>
    <row r="324" spans="1:14" x14ac:dyDescent="0.25">
      <c r="A324" s="261" t="s">
        <v>2397</v>
      </c>
      <c r="B324" s="250" t="str">
        <f>VLOOKUP(A324,Adr!A:B,2,FALSE())</f>
        <v>SLOVENSKÝ STRELECKÝ ZVÄZ</v>
      </c>
      <c r="C324" s="262" t="s">
        <v>3198</v>
      </c>
      <c r="D324" s="260">
        <v>15000</v>
      </c>
      <c r="E324" s="258">
        <v>0</v>
      </c>
      <c r="F324" s="249" t="s">
        <v>380</v>
      </c>
      <c r="G324" s="254" t="s">
        <v>356</v>
      </c>
      <c r="H324" s="254" t="s">
        <v>2841</v>
      </c>
      <c r="I324" s="255" t="str">
        <f t="shared" si="30"/>
        <v>00603341d</v>
      </c>
      <c r="J324" s="232" t="str">
        <f t="shared" si="31"/>
        <v>00603341026 03</v>
      </c>
      <c r="K324" s="256"/>
      <c r="L324" s="232" t="str">
        <f t="shared" si="32"/>
        <v>00603341026 03B</v>
      </c>
      <c r="M324" s="256" t="str">
        <f t="shared" si="33"/>
        <v>SLOVENSKÝ STRELECKÝ ZVÄZdBŠtibravá Monika</v>
      </c>
      <c r="N324" s="243" t="str">
        <f t="shared" si="34"/>
        <v>00603341dB</v>
      </c>
    </row>
    <row r="325" spans="1:14" x14ac:dyDescent="0.25">
      <c r="A325" s="249" t="s">
        <v>2397</v>
      </c>
      <c r="B325" s="250" t="str">
        <f>VLOOKUP(A325,Adr!A:B,2,FALSE())</f>
        <v>SLOVENSKÝ STRELECKÝ ZVÄZ</v>
      </c>
      <c r="C325" s="259" t="s">
        <v>3199</v>
      </c>
      <c r="D325" s="260">
        <v>10000</v>
      </c>
      <c r="E325" s="253">
        <v>0</v>
      </c>
      <c r="F325" s="249" t="s">
        <v>380</v>
      </c>
      <c r="G325" s="254" t="s">
        <v>356</v>
      </c>
      <c r="H325" s="254" t="s">
        <v>2841</v>
      </c>
      <c r="I325" s="255" t="str">
        <f t="shared" si="30"/>
        <v>00603341d</v>
      </c>
      <c r="J325" s="232" t="str">
        <f t="shared" si="31"/>
        <v>00603341026 03</v>
      </c>
      <c r="K325" s="256"/>
      <c r="L325" s="232" t="str">
        <f t="shared" si="32"/>
        <v>00603341026 03B</v>
      </c>
      <c r="M325" s="256" t="str">
        <f t="shared" si="33"/>
        <v>SLOVENSKÝ STRELECKÝ ZVÄZdBTóth Timotej</v>
      </c>
      <c r="N325" s="243" t="str">
        <f t="shared" si="34"/>
        <v>00603341dB</v>
      </c>
    </row>
    <row r="326" spans="1:14" x14ac:dyDescent="0.25">
      <c r="A326" s="261" t="s">
        <v>2397</v>
      </c>
      <c r="B326" s="250" t="str">
        <f>VLOOKUP(A326,Adr!A:B,2,FALSE())</f>
        <v>SLOVENSKÝ STRELECKÝ ZVÄZ</v>
      </c>
      <c r="C326" s="259" t="s">
        <v>3200</v>
      </c>
      <c r="D326" s="260">
        <v>35000</v>
      </c>
      <c r="E326" s="258">
        <v>0</v>
      </c>
      <c r="F326" s="249" t="s">
        <v>380</v>
      </c>
      <c r="G326" s="254" t="s">
        <v>356</v>
      </c>
      <c r="H326" s="254" t="s">
        <v>2841</v>
      </c>
      <c r="I326" s="255" t="str">
        <f t="shared" si="30"/>
        <v>00603341d</v>
      </c>
      <c r="J326" s="232" t="str">
        <f t="shared" si="31"/>
        <v>00603341026 03</v>
      </c>
      <c r="K326" s="256"/>
      <c r="L326" s="232" t="str">
        <f t="shared" si="32"/>
        <v>00603341026 03B</v>
      </c>
      <c r="M326" s="256" t="str">
        <f t="shared" si="33"/>
        <v>SLOVENSKÝ STRELECKÝ ZVÄZdBTužinský Juraj</v>
      </c>
      <c r="N326" s="243" t="str">
        <f t="shared" si="34"/>
        <v>00603341dB</v>
      </c>
    </row>
    <row r="327" spans="1:14" x14ac:dyDescent="0.25">
      <c r="A327" s="249" t="s">
        <v>2397</v>
      </c>
      <c r="B327" s="250" t="str">
        <f>VLOOKUP(A327,Adr!A:B,2,FALSE())</f>
        <v>SLOVENSKÝ STRELECKÝ ZVÄZ</v>
      </c>
      <c r="C327" s="262" t="s">
        <v>3201</v>
      </c>
      <c r="D327" s="263">
        <v>10000</v>
      </c>
      <c r="E327" s="253">
        <v>0</v>
      </c>
      <c r="F327" s="249" t="s">
        <v>380</v>
      </c>
      <c r="G327" s="254" t="s">
        <v>356</v>
      </c>
      <c r="H327" s="254" t="s">
        <v>2841</v>
      </c>
      <c r="I327" s="255" t="str">
        <f t="shared" si="30"/>
        <v>00603341d</v>
      </c>
      <c r="J327" s="232" t="str">
        <f t="shared" si="31"/>
        <v>00603341026 03</v>
      </c>
      <c r="K327" s="256"/>
      <c r="L327" s="232" t="str">
        <f t="shared" si="32"/>
        <v>00603341026 03B</v>
      </c>
      <c r="M327" s="256" t="str">
        <f t="shared" si="33"/>
        <v>SLOVENSKÝ STRELECKÝ ZVÄZdBZajíčková Adriana</v>
      </c>
      <c r="N327" s="243" t="str">
        <f t="shared" si="34"/>
        <v>00603341dB</v>
      </c>
    </row>
    <row r="328" spans="1:14" x14ac:dyDescent="0.25">
      <c r="A328" s="249" t="s">
        <v>2397</v>
      </c>
      <c r="B328" s="250" t="str">
        <f>VLOOKUP(A328,Adr!A:B,2,FALSE())</f>
        <v>SLOVENSKÝ STRELECKÝ ZVÄZ</v>
      </c>
      <c r="C328" s="262" t="s">
        <v>3202</v>
      </c>
      <c r="D328" s="263">
        <v>201859</v>
      </c>
      <c r="E328" s="258">
        <v>0</v>
      </c>
      <c r="F328" s="249" t="s">
        <v>384</v>
      </c>
      <c r="G328" s="254" t="s">
        <v>356</v>
      </c>
      <c r="H328" s="254" t="s">
        <v>2841</v>
      </c>
      <c r="I328" s="255" t="str">
        <f t="shared" si="30"/>
        <v>00603341f</v>
      </c>
      <c r="J328" s="232" t="str">
        <f t="shared" si="31"/>
        <v>00603341026 03</v>
      </c>
      <c r="K328" s="256"/>
      <c r="L328" s="232" t="str">
        <f t="shared" si="32"/>
        <v>00603341026 03B</v>
      </c>
      <c r="M328" s="256" t="str">
        <f t="shared" si="33"/>
        <v>SLOVENSKÝ STRELECKÝ ZVÄZfBstreľba - 20 % navýšenie</v>
      </c>
      <c r="N328" s="243" t="str">
        <f t="shared" si="34"/>
        <v>00603341fB</v>
      </c>
    </row>
    <row r="329" spans="1:14" x14ac:dyDescent="0.25">
      <c r="A329" s="249" t="s">
        <v>2397</v>
      </c>
      <c r="B329" s="250" t="str">
        <f>VLOOKUP(A329,Adr!A:B,2,FALSE())</f>
        <v>SLOVENSKÝ STRELECKÝ ZVÄZ</v>
      </c>
      <c r="C329" s="259" t="s">
        <v>3203</v>
      </c>
      <c r="D329" s="260">
        <v>10000</v>
      </c>
      <c r="E329" s="253">
        <v>0</v>
      </c>
      <c r="F329" s="249" t="s">
        <v>398</v>
      </c>
      <c r="G329" s="254" t="s">
        <v>356</v>
      </c>
      <c r="H329" s="254" t="s">
        <v>2841</v>
      </c>
      <c r="I329" s="255" t="str">
        <f t="shared" si="30"/>
        <v>00603341m</v>
      </c>
      <c r="J329" s="232" t="str">
        <f t="shared" si="31"/>
        <v>00603341026 03</v>
      </c>
      <c r="K329" s="256"/>
      <c r="L329" s="232" t="str">
        <f t="shared" si="32"/>
        <v>00603341026 03B</v>
      </c>
      <c r="M329" s="256" t="str">
        <f t="shared" si="33"/>
        <v>SLOVENSKÝ STRELECKÝ ZVÄZmBINTERNATIONAL COMPETETION of OLYMPIC HOPES Nitra</v>
      </c>
      <c r="N329" s="243" t="str">
        <f t="shared" si="34"/>
        <v>00603341mB</v>
      </c>
    </row>
    <row r="330" spans="1:14" x14ac:dyDescent="0.25">
      <c r="A330" s="226" t="s">
        <v>2406</v>
      </c>
      <c r="B330" s="250" t="str">
        <f>VLOOKUP(A330,Adr!A:B,2,FALSE())</f>
        <v>Slovenský šachový zväz</v>
      </c>
      <c r="C330" s="262" t="s">
        <v>3204</v>
      </c>
      <c r="D330" s="260">
        <v>538914</v>
      </c>
      <c r="E330" s="253">
        <v>0</v>
      </c>
      <c r="F330" s="249" t="s">
        <v>374</v>
      </c>
      <c r="G330" s="254" t="s">
        <v>354</v>
      </c>
      <c r="H330" s="254" t="s">
        <v>2841</v>
      </c>
      <c r="I330" s="255" t="str">
        <f t="shared" si="30"/>
        <v>17310571a</v>
      </c>
      <c r="J330" s="232" t="str">
        <f t="shared" si="31"/>
        <v>17310571026 02</v>
      </c>
      <c r="K330" s="256" t="s">
        <v>3205</v>
      </c>
      <c r="L330" s="232" t="str">
        <f t="shared" si="32"/>
        <v>17310571026 02B</v>
      </c>
      <c r="M330" s="256" t="str">
        <f t="shared" si="33"/>
        <v>Slovenský šachový zväzaBšach - bežné transfery</v>
      </c>
      <c r="N330" s="243" t="str">
        <f t="shared" si="34"/>
        <v>17310571aB</v>
      </c>
    </row>
    <row r="331" spans="1:14" x14ac:dyDescent="0.25">
      <c r="A331" s="208" t="s">
        <v>2406</v>
      </c>
      <c r="B331" s="250" t="str">
        <f>VLOOKUP(A331,Adr!A:B,2,FALSE())</f>
        <v>Slovenský šachový zväz</v>
      </c>
      <c r="C331" s="262" t="s">
        <v>2914</v>
      </c>
      <c r="D331" s="263">
        <v>6603</v>
      </c>
      <c r="E331" s="258">
        <v>0</v>
      </c>
      <c r="F331" s="249" t="s">
        <v>378</v>
      </c>
      <c r="G331" s="254" t="s">
        <v>356</v>
      </c>
      <c r="H331" s="254" t="s">
        <v>2841</v>
      </c>
      <c r="I331" s="255" t="str">
        <f t="shared" si="30"/>
        <v>17310571c</v>
      </c>
      <c r="J331" s="232" t="str">
        <f t="shared" si="31"/>
        <v>17310571026 03</v>
      </c>
      <c r="K331" s="256"/>
      <c r="L331" s="232" t="str">
        <f t="shared" si="32"/>
        <v>17310571026 03B</v>
      </c>
      <c r="M331" s="256" t="str">
        <f t="shared" si="33"/>
        <v>Slovenský šachový zväzcBzabezpečenie a rozvoj zdravotne postihnutých športovcov (SPV)</v>
      </c>
      <c r="N331" s="243" t="str">
        <f t="shared" si="34"/>
        <v>17310571cB</v>
      </c>
    </row>
    <row r="332" spans="1:14" x14ac:dyDescent="0.25">
      <c r="A332" s="208" t="s">
        <v>2406</v>
      </c>
      <c r="B332" s="250" t="str">
        <f>VLOOKUP(A332,Adr!A:B,2,FALSE())</f>
        <v>Slovenský šachový zväz</v>
      </c>
      <c r="C332" s="254" t="s">
        <v>3206</v>
      </c>
      <c r="D332" s="257">
        <v>101504</v>
      </c>
      <c r="E332" s="253">
        <v>0</v>
      </c>
      <c r="F332" s="249" t="s">
        <v>384</v>
      </c>
      <c r="G332" s="254" t="s">
        <v>356</v>
      </c>
      <c r="H332" s="254" t="s">
        <v>2841</v>
      </c>
      <c r="I332" s="255" t="str">
        <f t="shared" si="30"/>
        <v>17310571f</v>
      </c>
      <c r="J332" s="232" t="str">
        <f t="shared" si="31"/>
        <v>17310571026 03</v>
      </c>
      <c r="K332" s="256"/>
      <c r="L332" s="232" t="str">
        <f t="shared" si="32"/>
        <v>17310571026 03B</v>
      </c>
      <c r="M332" s="256" t="str">
        <f t="shared" si="33"/>
        <v>Slovenský šachový zväzfBšach - 20 % navýšenie</v>
      </c>
      <c r="N332" s="243" t="str">
        <f t="shared" si="34"/>
        <v>17310571fB</v>
      </c>
    </row>
    <row r="333" spans="1:14" x14ac:dyDescent="0.25">
      <c r="A333" s="226" t="s">
        <v>2416</v>
      </c>
      <c r="B333" s="250" t="str">
        <f>VLOOKUP(A333,Adr!A:B,2,FALSE())</f>
        <v>Slovenský šermiarsky zväz</v>
      </c>
      <c r="C333" s="262" t="s">
        <v>3207</v>
      </c>
      <c r="D333" s="263">
        <v>165408</v>
      </c>
      <c r="E333" s="258">
        <v>0</v>
      </c>
      <c r="F333" s="249" t="s">
        <v>374</v>
      </c>
      <c r="G333" s="254" t="s">
        <v>354</v>
      </c>
      <c r="H333" s="254" t="s">
        <v>2841</v>
      </c>
      <c r="I333" s="255" t="str">
        <f t="shared" si="30"/>
        <v>30806437a</v>
      </c>
      <c r="J333" s="232" t="str">
        <f t="shared" si="31"/>
        <v>30806437026 02</v>
      </c>
      <c r="K333" s="256" t="s">
        <v>3208</v>
      </c>
      <c r="L333" s="232" t="str">
        <f t="shared" si="32"/>
        <v>30806437026 02B</v>
      </c>
      <c r="M333" s="256" t="str">
        <f t="shared" si="33"/>
        <v>Slovenský šermiarsky zväzaBšerm - bežné transfery</v>
      </c>
      <c r="N333" s="243" t="str">
        <f t="shared" si="34"/>
        <v>30806437aB</v>
      </c>
    </row>
    <row r="334" spans="1:14" x14ac:dyDescent="0.25">
      <c r="A334" s="264" t="s">
        <v>2416</v>
      </c>
      <c r="B334" s="250" t="str">
        <f>VLOOKUP(A334,Adr!A:B,2,FALSE())</f>
        <v>Slovenský šermiarsky zväz</v>
      </c>
      <c r="C334" s="259" t="s">
        <v>3209</v>
      </c>
      <c r="D334" s="260">
        <v>12500</v>
      </c>
      <c r="E334" s="258">
        <v>0</v>
      </c>
      <c r="F334" s="249" t="s">
        <v>380</v>
      </c>
      <c r="G334" s="254" t="s">
        <v>356</v>
      </c>
      <c r="H334" s="254" t="s">
        <v>2841</v>
      </c>
      <c r="I334" s="255" t="str">
        <f t="shared" si="30"/>
        <v>30806437d</v>
      </c>
      <c r="J334" s="232" t="str">
        <f t="shared" si="31"/>
        <v>30806437026 03</v>
      </c>
      <c r="K334" s="256"/>
      <c r="L334" s="232" t="str">
        <f t="shared" si="32"/>
        <v>30806437026 03B</v>
      </c>
      <c r="M334" s="256" t="str">
        <f t="shared" si="33"/>
        <v>Slovenský šermiarsky zväzdBdružstvo - fleuret (juniori - muži)</v>
      </c>
      <c r="N334" s="243" t="str">
        <f t="shared" si="34"/>
        <v>30806437dB</v>
      </c>
    </row>
    <row r="335" spans="1:14" x14ac:dyDescent="0.25">
      <c r="A335" s="249" t="s">
        <v>2416</v>
      </c>
      <c r="B335" s="250" t="str">
        <f>VLOOKUP(A335,Adr!A:B,2,FALSE())</f>
        <v>Slovenský šermiarsky zväz</v>
      </c>
      <c r="C335" s="262" t="s">
        <v>3210</v>
      </c>
      <c r="D335" s="263">
        <v>6200</v>
      </c>
      <c r="E335" s="253">
        <v>0</v>
      </c>
      <c r="F335" s="249" t="s">
        <v>380</v>
      </c>
      <c r="G335" s="254" t="s">
        <v>356</v>
      </c>
      <c r="H335" s="254" t="s">
        <v>2841</v>
      </c>
      <c r="I335" s="255" t="str">
        <f t="shared" si="30"/>
        <v>30806437d</v>
      </c>
      <c r="J335" s="232" t="str">
        <f t="shared" si="31"/>
        <v>30806437026 03</v>
      </c>
      <c r="K335" s="256"/>
      <c r="L335" s="232" t="str">
        <f t="shared" si="32"/>
        <v>30806437026 03B</v>
      </c>
      <c r="M335" s="256" t="str">
        <f t="shared" si="33"/>
        <v>Slovenský šermiarsky zväzdBLančarič Branislav</v>
      </c>
      <c r="N335" s="243" t="str">
        <f t="shared" si="34"/>
        <v>30806437dB</v>
      </c>
    </row>
    <row r="336" spans="1:14" x14ac:dyDescent="0.25">
      <c r="A336" s="249" t="s">
        <v>2416</v>
      </c>
      <c r="B336" s="250" t="str">
        <f>VLOOKUP(A336,Adr!A:B,2,FALSE())</f>
        <v>Slovenský šermiarsky zväz</v>
      </c>
      <c r="C336" s="262" t="s">
        <v>3211</v>
      </c>
      <c r="D336" s="263">
        <v>31155</v>
      </c>
      <c r="E336" s="258">
        <v>0</v>
      </c>
      <c r="F336" s="249" t="s">
        <v>384</v>
      </c>
      <c r="G336" s="254" t="s">
        <v>356</v>
      </c>
      <c r="H336" s="254" t="s">
        <v>2841</v>
      </c>
      <c r="I336" s="255" t="str">
        <f t="shared" si="30"/>
        <v>30806437f</v>
      </c>
      <c r="J336" s="232" t="str">
        <f t="shared" si="31"/>
        <v>30806437026 03</v>
      </c>
      <c r="K336" s="256"/>
      <c r="L336" s="232" t="str">
        <f t="shared" si="32"/>
        <v>30806437026 03B</v>
      </c>
      <c r="M336" s="256" t="str">
        <f t="shared" si="33"/>
        <v>Slovenský šermiarsky zväzfBšerm - 20 % navýšenie</v>
      </c>
      <c r="N336" s="243" t="str">
        <f t="shared" si="34"/>
        <v>30806437fB</v>
      </c>
    </row>
    <row r="337" spans="1:14" x14ac:dyDescent="0.25">
      <c r="A337" s="261" t="s">
        <v>2424</v>
      </c>
      <c r="B337" s="250" t="str">
        <f>VLOOKUP(A337,Adr!A:B,2,FALSE())</f>
        <v>Slovenský tenisový zväz</v>
      </c>
      <c r="C337" s="259" t="s">
        <v>3212</v>
      </c>
      <c r="D337" s="260">
        <v>4702120</v>
      </c>
      <c r="E337" s="253">
        <v>0</v>
      </c>
      <c r="F337" s="249" t="s">
        <v>374</v>
      </c>
      <c r="G337" s="254" t="s">
        <v>354</v>
      </c>
      <c r="H337" s="254" t="s">
        <v>2841</v>
      </c>
      <c r="I337" s="255" t="str">
        <f t="shared" si="30"/>
        <v>30811384a</v>
      </c>
      <c r="J337" s="232" t="str">
        <f t="shared" si="31"/>
        <v>30811384026 02</v>
      </c>
      <c r="K337" s="256" t="s">
        <v>3213</v>
      </c>
      <c r="L337" s="232" t="str">
        <f t="shared" si="32"/>
        <v>30811384026 02B</v>
      </c>
      <c r="M337" s="256" t="str">
        <f t="shared" si="33"/>
        <v>Slovenský tenisový zväzaBtenis - bežné transfery</v>
      </c>
      <c r="N337" s="243" t="str">
        <f t="shared" si="34"/>
        <v>30811384aB</v>
      </c>
    </row>
    <row r="338" spans="1:14" x14ac:dyDescent="0.25">
      <c r="A338" s="264" t="s">
        <v>2424</v>
      </c>
      <c r="B338" s="250" t="str">
        <f>VLOOKUP(A338,Adr!A:B,2,FALSE())</f>
        <v>Slovenský tenisový zväz</v>
      </c>
      <c r="C338" s="259" t="s">
        <v>3214</v>
      </c>
      <c r="D338" s="260">
        <v>13100</v>
      </c>
      <c r="E338" s="258">
        <v>0</v>
      </c>
      <c r="F338" s="249" t="s">
        <v>380</v>
      </c>
      <c r="G338" s="254" t="s">
        <v>356</v>
      </c>
      <c r="H338" s="254" t="s">
        <v>2841</v>
      </c>
      <c r="I338" s="255" t="str">
        <f t="shared" si="30"/>
        <v>30811384d</v>
      </c>
      <c r="J338" s="232" t="str">
        <f t="shared" si="31"/>
        <v>30811384026 03</v>
      </c>
      <c r="K338" s="256"/>
      <c r="L338" s="232" t="str">
        <f t="shared" si="32"/>
        <v>30811384026 03B</v>
      </c>
      <c r="M338" s="256" t="str">
        <f t="shared" si="33"/>
        <v>Slovenský tenisový zväzdBDaubnerová Nikola</v>
      </c>
      <c r="N338" s="243" t="str">
        <f t="shared" si="34"/>
        <v>30811384dB</v>
      </c>
    </row>
    <row r="339" spans="1:14" x14ac:dyDescent="0.25">
      <c r="A339" s="249" t="s">
        <v>2424</v>
      </c>
      <c r="B339" s="250" t="str">
        <f>VLOOKUP(A339,Adr!A:B,2,FALSE())</f>
        <v>Slovenský tenisový zväz</v>
      </c>
      <c r="C339" s="259" t="s">
        <v>3215</v>
      </c>
      <c r="D339" s="260">
        <v>35000</v>
      </c>
      <c r="E339" s="253">
        <v>0</v>
      </c>
      <c r="F339" s="249" t="s">
        <v>380</v>
      </c>
      <c r="G339" s="254" t="s">
        <v>356</v>
      </c>
      <c r="H339" s="254" t="s">
        <v>2841</v>
      </c>
      <c r="I339" s="255" t="str">
        <f t="shared" si="30"/>
        <v>30811384d</v>
      </c>
      <c r="J339" s="232" t="str">
        <f t="shared" si="31"/>
        <v>30811384026 03</v>
      </c>
      <c r="K339" s="256"/>
      <c r="L339" s="232" t="str">
        <f t="shared" si="32"/>
        <v>30811384026 03B</v>
      </c>
      <c r="M339" s="256" t="str">
        <f t="shared" si="33"/>
        <v>Slovenský tenisový zväzdBJamrichová Renáta</v>
      </c>
      <c r="N339" s="243" t="str">
        <f t="shared" si="34"/>
        <v>30811384dB</v>
      </c>
    </row>
    <row r="340" spans="1:14" x14ac:dyDescent="0.25">
      <c r="A340" s="249" t="s">
        <v>2424</v>
      </c>
      <c r="B340" s="250" t="str">
        <f>VLOOKUP(A340,Adr!A:B,2,FALSE())</f>
        <v>Slovenský tenisový zväz</v>
      </c>
      <c r="C340" s="251" t="s">
        <v>3216</v>
      </c>
      <c r="D340" s="252">
        <v>10000</v>
      </c>
      <c r="E340" s="258">
        <v>0</v>
      </c>
      <c r="F340" s="249" t="s">
        <v>380</v>
      </c>
      <c r="G340" s="254" t="s">
        <v>356</v>
      </c>
      <c r="H340" s="254" t="s">
        <v>2841</v>
      </c>
      <c r="I340" s="255" t="str">
        <f t="shared" si="30"/>
        <v>30811384d</v>
      </c>
      <c r="J340" s="232" t="str">
        <f t="shared" si="31"/>
        <v>30811384026 03</v>
      </c>
      <c r="K340" s="256"/>
      <c r="L340" s="232" t="str">
        <f t="shared" si="32"/>
        <v>30811384026 03B</v>
      </c>
      <c r="M340" s="256" t="str">
        <f t="shared" si="33"/>
        <v>Slovenský tenisový zväzdBKrajčí Michal</v>
      </c>
      <c r="N340" s="243" t="str">
        <f t="shared" si="34"/>
        <v>30811384dB</v>
      </c>
    </row>
    <row r="341" spans="1:14" x14ac:dyDescent="0.25">
      <c r="A341" s="249" t="s">
        <v>2424</v>
      </c>
      <c r="B341" s="250" t="str">
        <f>VLOOKUP(A341,Adr!A:B,2,FALSE())</f>
        <v>Slovenský tenisový zväz</v>
      </c>
      <c r="C341" s="262" t="s">
        <v>3217</v>
      </c>
      <c r="D341" s="263">
        <v>11200</v>
      </c>
      <c r="E341" s="253">
        <v>0</v>
      </c>
      <c r="F341" s="249" t="s">
        <v>380</v>
      </c>
      <c r="G341" s="254" t="s">
        <v>356</v>
      </c>
      <c r="H341" s="254" t="s">
        <v>2841</v>
      </c>
      <c r="I341" s="255" t="str">
        <f t="shared" si="30"/>
        <v>30811384d</v>
      </c>
      <c r="J341" s="232" t="str">
        <f t="shared" si="31"/>
        <v>30811384026 03</v>
      </c>
      <c r="K341" s="256"/>
      <c r="L341" s="232" t="str">
        <f t="shared" si="32"/>
        <v>30811384026 03B</v>
      </c>
      <c r="M341" s="256" t="str">
        <f t="shared" si="33"/>
        <v>Slovenský tenisový zväzdBNaď Peter</v>
      </c>
      <c r="N341" s="243" t="str">
        <f t="shared" si="34"/>
        <v>30811384dB</v>
      </c>
    </row>
    <row r="342" spans="1:14" x14ac:dyDescent="0.25">
      <c r="A342" s="261" t="s">
        <v>2424</v>
      </c>
      <c r="B342" s="250" t="str">
        <f>VLOOKUP(A342,Adr!A:B,2,FALSE())</f>
        <v>Slovenský tenisový zväz</v>
      </c>
      <c r="C342" s="259" t="s">
        <v>3218</v>
      </c>
      <c r="D342" s="260">
        <v>7500</v>
      </c>
      <c r="E342" s="258">
        <v>0</v>
      </c>
      <c r="F342" s="249" t="s">
        <v>380</v>
      </c>
      <c r="G342" s="254" t="s">
        <v>356</v>
      </c>
      <c r="H342" s="254" t="s">
        <v>2841</v>
      </c>
      <c r="I342" s="255" t="str">
        <f t="shared" si="30"/>
        <v>30811384d</v>
      </c>
      <c r="J342" s="232" t="str">
        <f t="shared" si="31"/>
        <v>30811384026 03</v>
      </c>
      <c r="K342" s="256"/>
      <c r="L342" s="232" t="str">
        <f t="shared" si="32"/>
        <v>30811384026 03B</v>
      </c>
      <c r="M342" s="256" t="str">
        <f t="shared" si="33"/>
        <v>Slovenský tenisový zväzdBPohánková Mia</v>
      </c>
      <c r="N342" s="243" t="str">
        <f t="shared" si="34"/>
        <v>30811384dB</v>
      </c>
    </row>
    <row r="343" spans="1:14" x14ac:dyDescent="0.25">
      <c r="A343" s="249" t="s">
        <v>2424</v>
      </c>
      <c r="B343" s="250" t="str">
        <f>VLOOKUP(A343,Adr!A:B,2,FALSE())</f>
        <v>Slovenský tenisový zväz</v>
      </c>
      <c r="C343" s="262" t="s">
        <v>3219</v>
      </c>
      <c r="D343" s="260">
        <v>10000</v>
      </c>
      <c r="E343" s="253">
        <v>0</v>
      </c>
      <c r="F343" s="249" t="s">
        <v>380</v>
      </c>
      <c r="G343" s="254" t="s">
        <v>356</v>
      </c>
      <c r="H343" s="254" t="s">
        <v>2841</v>
      </c>
      <c r="I343" s="255" t="str">
        <f t="shared" si="30"/>
        <v>30811384d</v>
      </c>
      <c r="J343" s="232" t="str">
        <f t="shared" si="31"/>
        <v>30811384026 03</v>
      </c>
      <c r="K343" s="256"/>
      <c r="L343" s="232" t="str">
        <f t="shared" si="32"/>
        <v>30811384026 03B</v>
      </c>
      <c r="M343" s="256" t="str">
        <f t="shared" si="33"/>
        <v>Slovenský tenisový zväzdBPrivara Benjamín Peter</v>
      </c>
      <c r="N343" s="243" t="str">
        <f t="shared" si="34"/>
        <v>30811384dB</v>
      </c>
    </row>
    <row r="344" spans="1:14" x14ac:dyDescent="0.25">
      <c r="A344" s="261" t="s">
        <v>2424</v>
      </c>
      <c r="B344" s="250" t="str">
        <f>VLOOKUP(A344,Adr!A:B,2,FALSE())</f>
        <v>Slovenský tenisový zväz</v>
      </c>
      <c r="C344" s="265" t="s">
        <v>3220</v>
      </c>
      <c r="D344" s="257">
        <v>11200</v>
      </c>
      <c r="E344" s="258">
        <v>0</v>
      </c>
      <c r="F344" s="249" t="s">
        <v>380</v>
      </c>
      <c r="G344" s="254" t="s">
        <v>356</v>
      </c>
      <c r="H344" s="254" t="s">
        <v>2841</v>
      </c>
      <c r="I344" s="255" t="str">
        <f t="shared" si="30"/>
        <v>30811384d</v>
      </c>
      <c r="J344" s="232" t="str">
        <f t="shared" si="31"/>
        <v>30811384026 03</v>
      </c>
      <c r="K344" s="256"/>
      <c r="L344" s="232" t="str">
        <f t="shared" si="32"/>
        <v>30811384026 03B</v>
      </c>
      <c r="M344" s="256" t="str">
        <f t="shared" si="33"/>
        <v>Slovenský tenisový zväzdBŠramková Tamara</v>
      </c>
      <c r="N344" s="243" t="str">
        <f t="shared" si="34"/>
        <v>30811384dB</v>
      </c>
    </row>
    <row r="345" spans="1:14" x14ac:dyDescent="0.25">
      <c r="A345" s="249" t="s">
        <v>2424</v>
      </c>
      <c r="B345" s="250" t="str">
        <f>VLOOKUP(A345,Adr!A:B,2,FALSE())</f>
        <v>Slovenský tenisový zväz</v>
      </c>
      <c r="C345" s="259" t="s">
        <v>3221</v>
      </c>
      <c r="D345" s="260">
        <v>26200</v>
      </c>
      <c r="E345" s="253">
        <v>0</v>
      </c>
      <c r="F345" s="249" t="s">
        <v>380</v>
      </c>
      <c r="G345" s="254" t="s">
        <v>356</v>
      </c>
      <c r="H345" s="254" t="s">
        <v>2841</v>
      </c>
      <c r="I345" s="255" t="str">
        <f t="shared" si="30"/>
        <v>30811384d</v>
      </c>
      <c r="J345" s="232" t="str">
        <f t="shared" si="31"/>
        <v>30811384026 03</v>
      </c>
      <c r="K345" s="256"/>
      <c r="L345" s="232" t="str">
        <f t="shared" si="32"/>
        <v>30811384026 03B</v>
      </c>
      <c r="M345" s="256" t="str">
        <f t="shared" si="33"/>
        <v>Slovenský tenisový zväzdBVargová Nina</v>
      </c>
      <c r="N345" s="243" t="str">
        <f t="shared" si="34"/>
        <v>30811384dB</v>
      </c>
    </row>
    <row r="346" spans="1:14" x14ac:dyDescent="0.25">
      <c r="A346" s="249" t="s">
        <v>2424</v>
      </c>
      <c r="B346" s="250" t="str">
        <f>VLOOKUP(A346,Adr!A:B,2,FALSE())</f>
        <v>Slovenský tenisový zväz</v>
      </c>
      <c r="C346" s="262" t="s">
        <v>3222</v>
      </c>
      <c r="D346" s="263">
        <v>33900</v>
      </c>
      <c r="E346" s="258">
        <v>0</v>
      </c>
      <c r="F346" s="249" t="s">
        <v>382</v>
      </c>
      <c r="G346" s="254" t="s">
        <v>356</v>
      </c>
      <c r="H346" s="254" t="s">
        <v>2841</v>
      </c>
      <c r="I346" s="255" t="str">
        <f t="shared" si="30"/>
        <v>30811384e</v>
      </c>
      <c r="J346" s="232" t="str">
        <f t="shared" si="31"/>
        <v>30811384026 03</v>
      </c>
      <c r="K346" s="256"/>
      <c r="L346" s="232" t="str">
        <f t="shared" si="32"/>
        <v>30811384026 03B</v>
      </c>
      <c r="M346" s="256" t="str">
        <f t="shared" si="33"/>
        <v>Slovenský tenisový zväzeBBJK Cup (Fed Cup)</v>
      </c>
      <c r="N346" s="243" t="str">
        <f t="shared" si="34"/>
        <v>30811384eB</v>
      </c>
    </row>
    <row r="347" spans="1:14" x14ac:dyDescent="0.25">
      <c r="A347" s="249" t="s">
        <v>2424</v>
      </c>
      <c r="B347" s="250" t="str">
        <f>VLOOKUP(A347,Adr!A:B,2,FALSE())</f>
        <v>Slovenský tenisový zväz</v>
      </c>
      <c r="C347" s="262" t="s">
        <v>3223</v>
      </c>
      <c r="D347" s="263">
        <v>885635</v>
      </c>
      <c r="E347" s="253">
        <v>0</v>
      </c>
      <c r="F347" s="249" t="s">
        <v>384</v>
      </c>
      <c r="G347" s="254" t="s">
        <v>356</v>
      </c>
      <c r="H347" s="254" t="s">
        <v>2841</v>
      </c>
      <c r="I347" s="255" t="str">
        <f t="shared" si="30"/>
        <v>30811384f</v>
      </c>
      <c r="J347" s="232" t="str">
        <f t="shared" si="31"/>
        <v>30811384026 03</v>
      </c>
      <c r="K347" s="256"/>
      <c r="L347" s="232" t="str">
        <f t="shared" si="32"/>
        <v>30811384026 03B</v>
      </c>
      <c r="M347" s="256" t="str">
        <f t="shared" si="33"/>
        <v>Slovenský tenisový zväzfBtenis - 20 % navýšenie</v>
      </c>
      <c r="N347" s="243" t="str">
        <f t="shared" si="34"/>
        <v>30811384fB</v>
      </c>
    </row>
    <row r="348" spans="1:14" x14ac:dyDescent="0.25">
      <c r="A348" s="208" t="s">
        <v>2432</v>
      </c>
      <c r="B348" s="250" t="str">
        <f>VLOOKUP(A348,Adr!A:B,2,FALSE())</f>
        <v>Slovenský veslársky zväz</v>
      </c>
      <c r="C348" s="259" t="s">
        <v>3224</v>
      </c>
      <c r="D348" s="260">
        <v>142720</v>
      </c>
      <c r="E348" s="253">
        <v>0</v>
      </c>
      <c r="F348" s="249" t="s">
        <v>374</v>
      </c>
      <c r="G348" s="254" t="s">
        <v>354</v>
      </c>
      <c r="H348" s="254" t="s">
        <v>2841</v>
      </c>
      <c r="I348" s="255" t="str">
        <f t="shared" si="30"/>
        <v>00688304a</v>
      </c>
      <c r="J348" s="232" t="str">
        <f t="shared" si="31"/>
        <v>00688304026 02</v>
      </c>
      <c r="K348" s="256" t="s">
        <v>3225</v>
      </c>
      <c r="L348" s="232" t="str">
        <f t="shared" si="32"/>
        <v>00688304026 02B</v>
      </c>
      <c r="M348" s="256" t="str">
        <f t="shared" si="33"/>
        <v>Slovenský veslársky zväzaBveslovanie - bežné transfery</v>
      </c>
      <c r="N348" s="243" t="str">
        <f t="shared" si="34"/>
        <v>00688304aB</v>
      </c>
    </row>
    <row r="349" spans="1:14" x14ac:dyDescent="0.25">
      <c r="A349" s="208" t="s">
        <v>2432</v>
      </c>
      <c r="B349" s="250" t="str">
        <f>VLOOKUP(A349,Adr!A:B,2,FALSE())</f>
        <v>Slovenský veslársky zväz</v>
      </c>
      <c r="C349" s="259" t="s">
        <v>3226</v>
      </c>
      <c r="D349" s="260">
        <v>5000</v>
      </c>
      <c r="E349" s="258">
        <v>0</v>
      </c>
      <c r="F349" s="249" t="s">
        <v>374</v>
      </c>
      <c r="G349" s="254" t="s">
        <v>354</v>
      </c>
      <c r="H349" s="254" t="s">
        <v>2905</v>
      </c>
      <c r="I349" s="255" t="str">
        <f t="shared" si="30"/>
        <v>00688304a</v>
      </c>
      <c r="J349" s="232" t="str">
        <f t="shared" si="31"/>
        <v>00688304026 02</v>
      </c>
      <c r="K349" s="256" t="s">
        <v>3225</v>
      </c>
      <c r="L349" s="232" t="str">
        <f t="shared" si="32"/>
        <v>00688304026 02K</v>
      </c>
      <c r="M349" s="256" t="str">
        <f t="shared" si="33"/>
        <v>Slovenský veslársky zväzaKveslovanie - kapitálové transfery</v>
      </c>
      <c r="N349" s="243" t="str">
        <f t="shared" si="34"/>
        <v>00688304aK</v>
      </c>
    </row>
    <row r="350" spans="1:14" x14ac:dyDescent="0.25">
      <c r="A350" s="208" t="s">
        <v>2432</v>
      </c>
      <c r="B350" s="250" t="str">
        <f>VLOOKUP(A350,Adr!A:B,2,FALSE())</f>
        <v>Slovenský veslársky zväz</v>
      </c>
      <c r="C350" s="262" t="s">
        <v>2914</v>
      </c>
      <c r="D350" s="263">
        <v>7804</v>
      </c>
      <c r="E350" s="253">
        <v>0</v>
      </c>
      <c r="F350" s="249" t="s">
        <v>378</v>
      </c>
      <c r="G350" s="254" t="s">
        <v>356</v>
      </c>
      <c r="H350" s="254" t="s">
        <v>2841</v>
      </c>
      <c r="I350" s="255" t="str">
        <f t="shared" si="30"/>
        <v>00688304c</v>
      </c>
      <c r="J350" s="232" t="str">
        <f t="shared" si="31"/>
        <v>00688304026 03</v>
      </c>
      <c r="K350" s="256"/>
      <c r="L350" s="232" t="str">
        <f t="shared" si="32"/>
        <v>00688304026 03B</v>
      </c>
      <c r="M350" s="256" t="str">
        <f t="shared" si="33"/>
        <v>Slovenský veslársky zväzcBzabezpečenie a rozvoj zdravotne postihnutých športovcov (SPV)</v>
      </c>
      <c r="N350" s="243" t="str">
        <f t="shared" si="34"/>
        <v>00688304cB</v>
      </c>
    </row>
    <row r="351" spans="1:14" x14ac:dyDescent="0.25">
      <c r="A351" s="249" t="s">
        <v>2432</v>
      </c>
      <c r="B351" s="250" t="str">
        <f>VLOOKUP(A351,Adr!A:B,2,FALSE())</f>
        <v>Slovenský veslársky zväz</v>
      </c>
      <c r="C351" s="259" t="s">
        <v>3227</v>
      </c>
      <c r="D351" s="260">
        <v>23500</v>
      </c>
      <c r="E351" s="258">
        <v>0</v>
      </c>
      <c r="F351" s="249" t="s">
        <v>380</v>
      </c>
      <c r="G351" s="254" t="s">
        <v>356</v>
      </c>
      <c r="H351" s="254" t="s">
        <v>2841</v>
      </c>
      <c r="I351" s="255" t="str">
        <f t="shared" si="30"/>
        <v>00688304d</v>
      </c>
      <c r="J351" s="232" t="str">
        <f t="shared" si="31"/>
        <v>00688304026 03</v>
      </c>
      <c r="K351" s="256"/>
      <c r="L351" s="232" t="str">
        <f t="shared" si="32"/>
        <v>00688304026 03B</v>
      </c>
      <c r="M351" s="256" t="str">
        <f t="shared" si="33"/>
        <v>Slovenský veslársky zväzdBStrečanský Peter</v>
      </c>
      <c r="N351" s="243" t="str">
        <f t="shared" si="34"/>
        <v>00688304dB</v>
      </c>
    </row>
    <row r="352" spans="1:14" x14ac:dyDescent="0.25">
      <c r="A352" s="249" t="s">
        <v>2432</v>
      </c>
      <c r="B352" s="250" t="str">
        <f>VLOOKUP(A352,Adr!A:B,2,FALSE())</f>
        <v>Slovenský veslársky zväz</v>
      </c>
      <c r="C352" s="259" t="s">
        <v>3228</v>
      </c>
      <c r="D352" s="263">
        <v>27823</v>
      </c>
      <c r="E352" s="258">
        <v>0</v>
      </c>
      <c r="F352" s="249" t="s">
        <v>384</v>
      </c>
      <c r="G352" s="254" t="s">
        <v>356</v>
      </c>
      <c r="H352" s="254" t="s">
        <v>2841</v>
      </c>
      <c r="I352" s="255" t="str">
        <f t="shared" si="30"/>
        <v>00688304f</v>
      </c>
      <c r="J352" s="232" t="str">
        <f t="shared" si="31"/>
        <v>00688304026 03</v>
      </c>
      <c r="K352" s="256"/>
      <c r="L352" s="232" t="str">
        <f t="shared" si="32"/>
        <v>00688304026 03B</v>
      </c>
      <c r="M352" s="256" t="str">
        <f t="shared" si="33"/>
        <v>Slovenský veslársky zväzfBveslovanie - 20 % navýšenie</v>
      </c>
      <c r="N352" s="243" t="str">
        <f t="shared" si="34"/>
        <v>00688304fB</v>
      </c>
    </row>
    <row r="353" spans="1:14" x14ac:dyDescent="0.25">
      <c r="A353" s="208" t="s">
        <v>2441</v>
      </c>
      <c r="B353" s="250" t="str">
        <f>VLOOKUP(A353,Adr!A:B,2,FALSE())</f>
        <v>SLOVENSKÝ ZÁPASNÍCKY ZVÄZ</v>
      </c>
      <c r="C353" s="262" t="s">
        <v>3229</v>
      </c>
      <c r="D353" s="260">
        <v>390462</v>
      </c>
      <c r="E353" s="253">
        <v>0</v>
      </c>
      <c r="F353" s="249" t="s">
        <v>374</v>
      </c>
      <c r="G353" s="254" t="s">
        <v>354</v>
      </c>
      <c r="H353" s="254" t="s">
        <v>2841</v>
      </c>
      <c r="I353" s="255" t="str">
        <f t="shared" si="30"/>
        <v>31791981a</v>
      </c>
      <c r="J353" s="232" t="str">
        <f t="shared" si="31"/>
        <v>31791981026 02</v>
      </c>
      <c r="K353" s="256" t="s">
        <v>3230</v>
      </c>
      <c r="L353" s="232" t="str">
        <f t="shared" si="32"/>
        <v>31791981026 02B</v>
      </c>
      <c r="M353" s="256" t="str">
        <f t="shared" si="33"/>
        <v>SLOVENSKÝ ZÁPASNÍCKY ZVÄZaBzápasenie - bežné transfery</v>
      </c>
      <c r="N353" s="243" t="str">
        <f t="shared" si="34"/>
        <v>31791981aB</v>
      </c>
    </row>
    <row r="354" spans="1:14" x14ac:dyDescent="0.25">
      <c r="A354" s="249" t="s">
        <v>2441</v>
      </c>
      <c r="B354" s="250" t="str">
        <f>VLOOKUP(A354,Adr!A:B,2,FALSE())</f>
        <v>SLOVENSKÝ ZÁPASNÍCKY ZVÄZ</v>
      </c>
      <c r="C354" s="265" t="s">
        <v>3231</v>
      </c>
      <c r="D354" s="257">
        <v>6200</v>
      </c>
      <c r="E354" s="253">
        <v>0</v>
      </c>
      <c r="F354" s="249" t="s">
        <v>380</v>
      </c>
      <c r="G354" s="254" t="s">
        <v>356</v>
      </c>
      <c r="H354" s="254" t="s">
        <v>2841</v>
      </c>
      <c r="I354" s="255" t="str">
        <f t="shared" si="30"/>
        <v>31791981d</v>
      </c>
      <c r="J354" s="232" t="str">
        <f t="shared" si="31"/>
        <v>31791981026 03</v>
      </c>
      <c r="K354" s="256"/>
      <c r="L354" s="232" t="str">
        <f t="shared" si="32"/>
        <v>31791981026 03B</v>
      </c>
      <c r="M354" s="256" t="str">
        <f t="shared" si="33"/>
        <v>SLOVENSKÝ ZÁPASNÍCKY ZVÄZdBFöldešiová Viktória</v>
      </c>
      <c r="N354" s="243" t="str">
        <f t="shared" si="34"/>
        <v>31791981dB</v>
      </c>
    </row>
    <row r="355" spans="1:14" x14ac:dyDescent="0.25">
      <c r="A355" s="264" t="s">
        <v>2441</v>
      </c>
      <c r="B355" s="250" t="str">
        <f>VLOOKUP(A355,Adr!A:B,2,FALSE())</f>
        <v>SLOVENSKÝ ZÁPASNÍCKY ZVÄZ</v>
      </c>
      <c r="C355" s="259" t="s">
        <v>3232</v>
      </c>
      <c r="D355" s="260">
        <v>20000</v>
      </c>
      <c r="E355" s="258">
        <v>0</v>
      </c>
      <c r="F355" s="249" t="s">
        <v>380</v>
      </c>
      <c r="G355" s="254" t="s">
        <v>356</v>
      </c>
      <c r="H355" s="254" t="s">
        <v>2841</v>
      </c>
      <c r="I355" s="255" t="str">
        <f t="shared" si="30"/>
        <v>31791981d</v>
      </c>
      <c r="J355" s="232" t="str">
        <f t="shared" si="31"/>
        <v>31791981026 03</v>
      </c>
      <c r="K355" s="256"/>
      <c r="L355" s="232" t="str">
        <f t="shared" si="32"/>
        <v>31791981026 03B</v>
      </c>
      <c r="M355" s="256" t="str">
        <f t="shared" si="33"/>
        <v>SLOVENSKÝ ZÁPASNÍCKY ZVÄZdBGulaev Akhsarbek</v>
      </c>
      <c r="N355" s="243" t="str">
        <f t="shared" si="34"/>
        <v>31791981dB</v>
      </c>
    </row>
    <row r="356" spans="1:14" x14ac:dyDescent="0.25">
      <c r="A356" s="264" t="s">
        <v>2441</v>
      </c>
      <c r="B356" s="250" t="str">
        <f>VLOOKUP(A356,Adr!A:B,2,FALSE())</f>
        <v>SLOVENSKÝ ZÁPASNÍCKY ZVÄZ</v>
      </c>
      <c r="C356" s="262" t="s">
        <v>3233</v>
      </c>
      <c r="D356" s="260">
        <v>12500</v>
      </c>
      <c r="E356" s="253">
        <v>0</v>
      </c>
      <c r="F356" s="249" t="s">
        <v>380</v>
      </c>
      <c r="G356" s="254" t="s">
        <v>356</v>
      </c>
      <c r="H356" s="254" t="s">
        <v>2841</v>
      </c>
      <c r="I356" s="255" t="str">
        <f t="shared" ref="I356:I419" si="35">A356&amp;F356</f>
        <v>31791981d</v>
      </c>
      <c r="J356" s="232" t="str">
        <f t="shared" ref="J356:J419" si="36">A356&amp;G356</f>
        <v>31791981026 03</v>
      </c>
      <c r="K356" s="256"/>
      <c r="L356" s="232" t="str">
        <f t="shared" ref="L356:L419" si="37">A356&amp;G356&amp;H356</f>
        <v>31791981026 03B</v>
      </c>
      <c r="M356" s="256" t="str">
        <f t="shared" ref="M356:M419" si="38">B356&amp;F356&amp;H356&amp;C356</f>
        <v>SLOVENSKÝ ZÁPASNÍCKY ZVÄZdBHegedus Réka</v>
      </c>
      <c r="N356" s="243" t="str">
        <f t="shared" ref="N356:N419" si="39">+I356&amp;H356</f>
        <v>31791981dB</v>
      </c>
    </row>
    <row r="357" spans="1:14" x14ac:dyDescent="0.25">
      <c r="A357" s="261" t="s">
        <v>2441</v>
      </c>
      <c r="B357" s="250" t="str">
        <f>VLOOKUP(A357,Adr!A:B,2,FALSE())</f>
        <v>SLOVENSKÝ ZÁPASNÍCKY ZVÄZ</v>
      </c>
      <c r="C357" s="262" t="s">
        <v>3234</v>
      </c>
      <c r="D357" s="257">
        <v>7500</v>
      </c>
      <c r="E357" s="258">
        <v>0</v>
      </c>
      <c r="F357" s="249" t="s">
        <v>380</v>
      </c>
      <c r="G357" s="254" t="s">
        <v>356</v>
      </c>
      <c r="H357" s="254" t="s">
        <v>2841</v>
      </c>
      <c r="I357" s="255" t="str">
        <f t="shared" si="35"/>
        <v>31791981d</v>
      </c>
      <c r="J357" s="232" t="str">
        <f t="shared" si="36"/>
        <v>31791981026 03</v>
      </c>
      <c r="K357" s="256"/>
      <c r="L357" s="232" t="str">
        <f t="shared" si="37"/>
        <v>31791981026 03B</v>
      </c>
      <c r="M357" s="256" t="str">
        <f t="shared" si="38"/>
        <v>SLOVENSKÝ ZÁPASNÍCKY ZVÄZdBJakšík Adam</v>
      </c>
      <c r="N357" s="243" t="str">
        <f t="shared" si="39"/>
        <v>31791981dB</v>
      </c>
    </row>
    <row r="358" spans="1:14" x14ac:dyDescent="0.25">
      <c r="A358" s="249" t="s">
        <v>2441</v>
      </c>
      <c r="B358" s="250" t="str">
        <f>VLOOKUP(A358,Adr!A:B,2,FALSE())</f>
        <v>SLOVENSKÝ ZÁPASNÍCKY ZVÄZ</v>
      </c>
      <c r="C358" s="262" t="s">
        <v>3235</v>
      </c>
      <c r="D358" s="263">
        <v>60000</v>
      </c>
      <c r="E358" s="253">
        <v>0</v>
      </c>
      <c r="F358" s="249" t="s">
        <v>380</v>
      </c>
      <c r="G358" s="254" t="s">
        <v>356</v>
      </c>
      <c r="H358" s="254" t="s">
        <v>2841</v>
      </c>
      <c r="I358" s="255" t="str">
        <f t="shared" si="35"/>
        <v>31791981d</v>
      </c>
      <c r="J358" s="232" t="str">
        <f t="shared" si="36"/>
        <v>31791981026 03</v>
      </c>
      <c r="K358" s="256"/>
      <c r="L358" s="232" t="str">
        <f t="shared" si="37"/>
        <v>31791981026 03B</v>
      </c>
      <c r="M358" s="256" t="str">
        <f t="shared" si="38"/>
        <v>SLOVENSKÝ ZÁPASNÍCKY ZVÄZdBMakoev Boris</v>
      </c>
      <c r="N358" s="243" t="str">
        <f t="shared" si="39"/>
        <v>31791981dB</v>
      </c>
    </row>
    <row r="359" spans="1:14" x14ac:dyDescent="0.25">
      <c r="A359" s="208" t="s">
        <v>2441</v>
      </c>
      <c r="B359" s="250" t="str">
        <f>VLOOKUP(A359,Adr!A:B,2,FALSE())</f>
        <v>SLOVENSKÝ ZÁPASNÍCKY ZVÄZ</v>
      </c>
      <c r="C359" s="254" t="s">
        <v>3236</v>
      </c>
      <c r="D359" s="257">
        <v>7500</v>
      </c>
      <c r="E359" s="258">
        <v>0</v>
      </c>
      <c r="F359" s="249" t="s">
        <v>380</v>
      </c>
      <c r="G359" s="254" t="s">
        <v>356</v>
      </c>
      <c r="H359" s="254" t="s">
        <v>2841</v>
      </c>
      <c r="I359" s="255" t="str">
        <f t="shared" si="35"/>
        <v>31791981d</v>
      </c>
      <c r="J359" s="232" t="str">
        <f t="shared" si="36"/>
        <v>31791981026 03</v>
      </c>
      <c r="K359" s="256"/>
      <c r="L359" s="232" t="str">
        <f t="shared" si="37"/>
        <v>31791981026 03B</v>
      </c>
      <c r="M359" s="256" t="str">
        <f t="shared" si="38"/>
        <v>SLOVENSKÝ ZÁPASNÍCKY ZVÄZdBMeszároš Martin Róbert</v>
      </c>
      <c r="N359" s="243" t="str">
        <f t="shared" si="39"/>
        <v>31791981dB</v>
      </c>
    </row>
    <row r="360" spans="1:14" x14ac:dyDescent="0.25">
      <c r="A360" s="249" t="s">
        <v>2441</v>
      </c>
      <c r="B360" s="250" t="str">
        <f>VLOOKUP(A360,Adr!A:B,2,FALSE())</f>
        <v>SLOVENSKÝ ZÁPASNÍCKY ZVÄZ</v>
      </c>
      <c r="C360" s="262" t="s">
        <v>3237</v>
      </c>
      <c r="D360" s="260">
        <v>7500</v>
      </c>
      <c r="E360" s="253">
        <v>0</v>
      </c>
      <c r="F360" s="249" t="s">
        <v>380</v>
      </c>
      <c r="G360" s="254" t="s">
        <v>356</v>
      </c>
      <c r="H360" s="254" t="s">
        <v>2841</v>
      </c>
      <c r="I360" s="255" t="str">
        <f t="shared" si="35"/>
        <v>31791981d</v>
      </c>
      <c r="J360" s="232" t="str">
        <f t="shared" si="36"/>
        <v>31791981026 03</v>
      </c>
      <c r="K360" s="256"/>
      <c r="L360" s="232" t="str">
        <f t="shared" si="37"/>
        <v>31791981026 03B</v>
      </c>
      <c r="M360" s="256" t="str">
        <f t="shared" si="38"/>
        <v>SLOVENSKÝ ZÁPASNÍCKY ZVÄZdBMikécz Robin</v>
      </c>
      <c r="N360" s="243" t="str">
        <f t="shared" si="39"/>
        <v>31791981dB</v>
      </c>
    </row>
    <row r="361" spans="1:14" x14ac:dyDescent="0.25">
      <c r="A361" s="264" t="s">
        <v>2441</v>
      </c>
      <c r="B361" s="250" t="str">
        <f>VLOOKUP(A361,Adr!A:B,2,FALSE())</f>
        <v>SLOVENSKÝ ZÁPASNÍCKY ZVÄZ</v>
      </c>
      <c r="C361" s="259" t="s">
        <v>3238</v>
      </c>
      <c r="D361" s="260">
        <v>15000</v>
      </c>
      <c r="E361" s="258">
        <v>0</v>
      </c>
      <c r="F361" s="249" t="s">
        <v>380</v>
      </c>
      <c r="G361" s="254" t="s">
        <v>356</v>
      </c>
      <c r="H361" s="254" t="s">
        <v>2841</v>
      </c>
      <c r="I361" s="255" t="str">
        <f t="shared" si="35"/>
        <v>31791981d</v>
      </c>
      <c r="J361" s="232" t="str">
        <f t="shared" si="36"/>
        <v>31791981026 03</v>
      </c>
      <c r="K361" s="256"/>
      <c r="L361" s="232" t="str">
        <f t="shared" si="37"/>
        <v>31791981026 03B</v>
      </c>
      <c r="M361" s="256" t="str">
        <f t="shared" si="38"/>
        <v>SLOVENSKÝ ZÁPASNÍCKY ZVÄZdBMolnár Zsuzsanna</v>
      </c>
      <c r="N361" s="243" t="str">
        <f t="shared" si="39"/>
        <v>31791981dB</v>
      </c>
    </row>
    <row r="362" spans="1:14" x14ac:dyDescent="0.25">
      <c r="A362" s="249" t="s">
        <v>2441</v>
      </c>
      <c r="B362" s="250" t="str">
        <f>VLOOKUP(A362,Adr!A:B,2,FALSE())</f>
        <v>SLOVENSKÝ ZÁPASNÍCKY ZVÄZ</v>
      </c>
      <c r="C362" s="262" t="s">
        <v>3239</v>
      </c>
      <c r="D362" s="263">
        <v>60000</v>
      </c>
      <c r="E362" s="253">
        <v>0</v>
      </c>
      <c r="F362" s="249" t="s">
        <v>380</v>
      </c>
      <c r="G362" s="254" t="s">
        <v>356</v>
      </c>
      <c r="H362" s="254" t="s">
        <v>2841</v>
      </c>
      <c r="I362" s="255" t="str">
        <f t="shared" si="35"/>
        <v>31791981d</v>
      </c>
      <c r="J362" s="232" t="str">
        <f t="shared" si="36"/>
        <v>31791981026 03</v>
      </c>
      <c r="K362" s="256"/>
      <c r="L362" s="232" t="str">
        <f t="shared" si="37"/>
        <v>31791981026 03B</v>
      </c>
      <c r="M362" s="256" t="str">
        <f t="shared" si="38"/>
        <v>SLOVENSKÝ ZÁPASNÍCKY ZVÄZdBSalkazanov Tajmuraz</v>
      </c>
      <c r="N362" s="243" t="str">
        <f t="shared" si="39"/>
        <v>31791981dB</v>
      </c>
    </row>
    <row r="363" spans="1:14" x14ac:dyDescent="0.25">
      <c r="A363" s="264" t="s">
        <v>2441</v>
      </c>
      <c r="B363" s="250" t="str">
        <f>VLOOKUP(A363,Adr!A:B,2,FALSE())</f>
        <v>SLOVENSKÝ ZÁPASNÍCKY ZVÄZ</v>
      </c>
      <c r="C363" s="259" t="s">
        <v>3240</v>
      </c>
      <c r="D363" s="260">
        <v>73543</v>
      </c>
      <c r="E363" s="253">
        <v>0</v>
      </c>
      <c r="F363" s="249" t="s">
        <v>384</v>
      </c>
      <c r="G363" s="254" t="s">
        <v>356</v>
      </c>
      <c r="H363" s="254" t="s">
        <v>2841</v>
      </c>
      <c r="I363" s="255" t="str">
        <f t="shared" si="35"/>
        <v>31791981f</v>
      </c>
      <c r="J363" s="232" t="str">
        <f t="shared" si="36"/>
        <v>31791981026 03</v>
      </c>
      <c r="K363" s="256"/>
      <c r="L363" s="232" t="str">
        <f t="shared" si="37"/>
        <v>31791981026 03B</v>
      </c>
      <c r="M363" s="256" t="str">
        <f t="shared" si="38"/>
        <v>SLOVENSKÝ ZÁPASNÍCKY ZVÄZfBzápasenie - 20 % navýšenie</v>
      </c>
      <c r="N363" s="243" t="str">
        <f t="shared" si="39"/>
        <v>31791981fB</v>
      </c>
    </row>
    <row r="364" spans="1:14" x14ac:dyDescent="0.25">
      <c r="A364" s="208" t="s">
        <v>2448</v>
      </c>
      <c r="B364" s="250" t="str">
        <f>VLOOKUP(A364,Adr!A:B,2,FALSE())</f>
        <v>Slovenský zväz bedmintonu</v>
      </c>
      <c r="C364" s="259" t="s">
        <v>3241</v>
      </c>
      <c r="D364" s="260">
        <v>339726</v>
      </c>
      <c r="E364" s="258">
        <v>0</v>
      </c>
      <c r="F364" s="249" t="s">
        <v>374</v>
      </c>
      <c r="G364" s="254" t="s">
        <v>354</v>
      </c>
      <c r="H364" s="254" t="s">
        <v>2841</v>
      </c>
      <c r="I364" s="255" t="str">
        <f t="shared" si="35"/>
        <v>30811546a</v>
      </c>
      <c r="J364" s="232" t="str">
        <f t="shared" si="36"/>
        <v>30811546026 02</v>
      </c>
      <c r="K364" s="256" t="s">
        <v>3242</v>
      </c>
      <c r="L364" s="232" t="str">
        <f t="shared" si="37"/>
        <v>30811546026 02B</v>
      </c>
      <c r="M364" s="256" t="str">
        <f t="shared" si="38"/>
        <v>Slovenský zväz bedmintonuaBbedminton - bežné transfery</v>
      </c>
      <c r="N364" s="243" t="str">
        <f t="shared" si="39"/>
        <v>30811546aB</v>
      </c>
    </row>
    <row r="365" spans="1:14" x14ac:dyDescent="0.25">
      <c r="A365" s="249" t="s">
        <v>2448</v>
      </c>
      <c r="B365" s="250" t="str">
        <f>VLOOKUP(A365,Adr!A:B,2,FALSE())</f>
        <v>Slovenský zväz bedmintonu</v>
      </c>
      <c r="C365" s="259" t="s">
        <v>3243</v>
      </c>
      <c r="D365" s="260">
        <v>63987</v>
      </c>
      <c r="E365" s="258">
        <v>0</v>
      </c>
      <c r="F365" s="249" t="s">
        <v>384</v>
      </c>
      <c r="G365" s="254" t="s">
        <v>356</v>
      </c>
      <c r="H365" s="254" t="s">
        <v>2841</v>
      </c>
      <c r="I365" s="255" t="str">
        <f t="shared" si="35"/>
        <v>30811546f</v>
      </c>
      <c r="J365" s="232" t="str">
        <f t="shared" si="36"/>
        <v>30811546026 03</v>
      </c>
      <c r="K365" s="256"/>
      <c r="L365" s="232" t="str">
        <f t="shared" si="37"/>
        <v>30811546026 03B</v>
      </c>
      <c r="M365" s="256" t="str">
        <f t="shared" si="38"/>
        <v>Slovenský zväz bedmintonufBbedminton - 20 % navýšenie</v>
      </c>
      <c r="N365" s="243" t="str">
        <f t="shared" si="39"/>
        <v>30811546fB</v>
      </c>
    </row>
    <row r="366" spans="1:14" ht="21" x14ac:dyDescent="0.25">
      <c r="A366" s="249" t="s">
        <v>2448</v>
      </c>
      <c r="B366" s="250" t="str">
        <f>VLOOKUP(A366,Adr!A:B,2,FALSE())</f>
        <v>Slovenský zväz bedmintonu</v>
      </c>
      <c r="C366" s="262" t="s">
        <v>3244</v>
      </c>
      <c r="D366" s="263">
        <v>15600</v>
      </c>
      <c r="E366" s="258">
        <v>0</v>
      </c>
      <c r="F366" s="249" t="s">
        <v>392</v>
      </c>
      <c r="G366" s="254" t="s">
        <v>356</v>
      </c>
      <c r="H366" s="254" t="s">
        <v>2841</v>
      </c>
      <c r="I366" s="255" t="str">
        <f t="shared" si="35"/>
        <v>30811546j</v>
      </c>
      <c r="J366" s="232" t="str">
        <f t="shared" si="36"/>
        <v>30811546026 03</v>
      </c>
      <c r="K366" s="256"/>
      <c r="L366" s="232" t="str">
        <f t="shared" si="37"/>
        <v>30811546026 03B</v>
      </c>
      <c r="M366" s="256" t="str">
        <f t="shared" si="38"/>
        <v>Slovenský zväz bedmintonujBZabezpečenie finále školských športových súťaží (Trenčín 2024) v súťažiach kategórie "A" v bedmintone stredných škôl</v>
      </c>
      <c r="N366" s="243" t="str">
        <f t="shared" si="39"/>
        <v>30811546jB</v>
      </c>
    </row>
    <row r="367" spans="1:14" x14ac:dyDescent="0.25">
      <c r="A367" s="208" t="s">
        <v>2457</v>
      </c>
      <c r="B367" s="250" t="str">
        <f>VLOOKUP(A367,Adr!A:B,2,FALSE())</f>
        <v>Slovenský zväz biatlonu</v>
      </c>
      <c r="C367" s="262" t="s">
        <v>3245</v>
      </c>
      <c r="D367" s="260">
        <v>631733</v>
      </c>
      <c r="E367" s="253">
        <v>0</v>
      </c>
      <c r="F367" s="249" t="s">
        <v>374</v>
      </c>
      <c r="G367" s="254" t="s">
        <v>354</v>
      </c>
      <c r="H367" s="254" t="s">
        <v>2841</v>
      </c>
      <c r="I367" s="255" t="str">
        <f t="shared" si="35"/>
        <v>35656743a</v>
      </c>
      <c r="J367" s="232" t="str">
        <f t="shared" si="36"/>
        <v>35656743026 02</v>
      </c>
      <c r="K367" s="256" t="s">
        <v>3246</v>
      </c>
      <c r="L367" s="232" t="str">
        <f t="shared" si="37"/>
        <v>35656743026 02B</v>
      </c>
      <c r="M367" s="256" t="str">
        <f t="shared" si="38"/>
        <v>Slovenský zväz biatlonuaBbiatlon - bežné transfery</v>
      </c>
      <c r="N367" s="243" t="str">
        <f t="shared" si="39"/>
        <v>35656743aB</v>
      </c>
    </row>
    <row r="368" spans="1:14" x14ac:dyDescent="0.25">
      <c r="A368" s="208" t="s">
        <v>2457</v>
      </c>
      <c r="B368" s="250" t="str">
        <f>VLOOKUP(A368,Adr!A:B,2,FALSE())</f>
        <v>Slovenský zväz biatlonu</v>
      </c>
      <c r="C368" s="259" t="s">
        <v>3247</v>
      </c>
      <c r="D368" s="260">
        <v>68450</v>
      </c>
      <c r="E368" s="258">
        <v>0</v>
      </c>
      <c r="F368" s="249" t="s">
        <v>374</v>
      </c>
      <c r="G368" s="254" t="s">
        <v>354</v>
      </c>
      <c r="H368" s="254" t="s">
        <v>2905</v>
      </c>
      <c r="I368" s="255" t="str">
        <f t="shared" si="35"/>
        <v>35656743a</v>
      </c>
      <c r="J368" s="232" t="str">
        <f t="shared" si="36"/>
        <v>35656743026 02</v>
      </c>
      <c r="K368" s="256" t="s">
        <v>3246</v>
      </c>
      <c r="L368" s="232" t="str">
        <f t="shared" si="37"/>
        <v>35656743026 02K</v>
      </c>
      <c r="M368" s="256" t="str">
        <f t="shared" si="38"/>
        <v>Slovenský zväz biatlonuaKbiatlon - kapitálové transfery</v>
      </c>
      <c r="N368" s="243" t="str">
        <f t="shared" si="39"/>
        <v>35656743aK</v>
      </c>
    </row>
    <row r="369" spans="1:14" x14ac:dyDescent="0.25">
      <c r="A369" s="261" t="s">
        <v>2457</v>
      </c>
      <c r="B369" s="250" t="str">
        <f>VLOOKUP(A369,Adr!A:B,2,FALSE())</f>
        <v>Slovenský zväz biatlonu</v>
      </c>
      <c r="C369" s="262" t="s">
        <v>3248</v>
      </c>
      <c r="D369" s="257">
        <v>15000</v>
      </c>
      <c r="E369" s="258">
        <v>0</v>
      </c>
      <c r="F369" s="249" t="s">
        <v>380</v>
      </c>
      <c r="G369" s="254" t="s">
        <v>356</v>
      </c>
      <c r="H369" s="254" t="s">
        <v>2841</v>
      </c>
      <c r="I369" s="255" t="str">
        <f t="shared" si="35"/>
        <v>35656743d</v>
      </c>
      <c r="J369" s="232" t="str">
        <f t="shared" si="36"/>
        <v>35656743026 03</v>
      </c>
      <c r="K369" s="256"/>
      <c r="L369" s="232" t="str">
        <f t="shared" si="37"/>
        <v>35656743026 03B</v>
      </c>
      <c r="M369" s="256" t="str">
        <f t="shared" si="38"/>
        <v>Slovenský zväz biatlonudBBátovská Fialková Paulína</v>
      </c>
      <c r="N369" s="243" t="str">
        <f t="shared" si="39"/>
        <v>35656743dB</v>
      </c>
    </row>
    <row r="370" spans="1:14" x14ac:dyDescent="0.25">
      <c r="A370" s="261" t="s">
        <v>2457</v>
      </c>
      <c r="B370" s="250" t="str">
        <f>VLOOKUP(A370,Adr!A:B,2,FALSE())</f>
        <v>Slovenský zväz biatlonu</v>
      </c>
      <c r="C370" s="259" t="s">
        <v>3249</v>
      </c>
      <c r="D370" s="263">
        <v>40000</v>
      </c>
      <c r="E370" s="253">
        <v>0</v>
      </c>
      <c r="F370" s="249" t="s">
        <v>380</v>
      </c>
      <c r="G370" s="254" t="s">
        <v>356</v>
      </c>
      <c r="H370" s="254" t="s">
        <v>2841</v>
      </c>
      <c r="I370" s="255" t="str">
        <f t="shared" si="35"/>
        <v>35656743d</v>
      </c>
      <c r="J370" s="232" t="str">
        <f t="shared" si="36"/>
        <v>35656743026 03</v>
      </c>
      <c r="K370" s="256"/>
      <c r="L370" s="232" t="str">
        <f t="shared" si="37"/>
        <v>35656743026 03B</v>
      </c>
      <c r="M370" s="256" t="str">
        <f t="shared" si="38"/>
        <v>Slovenský zväz biatlonudBBorguľa Jakub</v>
      </c>
      <c r="N370" s="243" t="str">
        <f t="shared" si="39"/>
        <v>35656743dB</v>
      </c>
    </row>
    <row r="371" spans="1:14" x14ac:dyDescent="0.25">
      <c r="A371" s="249" t="s">
        <v>2457</v>
      </c>
      <c r="B371" s="250" t="str">
        <f>VLOOKUP(A371,Adr!A:B,2,FALSE())</f>
        <v>Slovenský zväz biatlonu</v>
      </c>
      <c r="C371" s="254" t="s">
        <v>3250</v>
      </c>
      <c r="D371" s="257">
        <v>10000</v>
      </c>
      <c r="E371" s="258">
        <v>0</v>
      </c>
      <c r="F371" s="249" t="s">
        <v>380</v>
      </c>
      <c r="G371" s="254" t="s">
        <v>356</v>
      </c>
      <c r="H371" s="254" t="s">
        <v>2841</v>
      </c>
      <c r="I371" s="255" t="str">
        <f t="shared" si="35"/>
        <v>35656743d</v>
      </c>
      <c r="J371" s="232" t="str">
        <f t="shared" si="36"/>
        <v>35656743026 03</v>
      </c>
      <c r="K371" s="256"/>
      <c r="L371" s="232" t="str">
        <f t="shared" si="37"/>
        <v>35656743026 03B</v>
      </c>
      <c r="M371" s="256" t="str">
        <f t="shared" si="38"/>
        <v>Slovenský zväz biatlonudBKapustová Ema</v>
      </c>
      <c r="N371" s="243" t="str">
        <f t="shared" si="39"/>
        <v>35656743dB</v>
      </c>
    </row>
    <row r="372" spans="1:14" x14ac:dyDescent="0.25">
      <c r="A372" s="249" t="s">
        <v>2457</v>
      </c>
      <c r="B372" s="250" t="str">
        <f>VLOOKUP(A372,Adr!A:B,2,FALSE())</f>
        <v>Slovenský zväz biatlonu</v>
      </c>
      <c r="C372" s="259" t="s">
        <v>3251</v>
      </c>
      <c r="D372" s="260">
        <v>10000</v>
      </c>
      <c r="E372" s="253">
        <v>0</v>
      </c>
      <c r="F372" s="249" t="s">
        <v>380</v>
      </c>
      <c r="G372" s="254" t="s">
        <v>356</v>
      </c>
      <c r="H372" s="254" t="s">
        <v>2841</v>
      </c>
      <c r="I372" s="255" t="str">
        <f t="shared" si="35"/>
        <v>35656743d</v>
      </c>
      <c r="J372" s="232" t="str">
        <f t="shared" si="36"/>
        <v>35656743026 03</v>
      </c>
      <c r="K372" s="256"/>
      <c r="L372" s="232" t="str">
        <f t="shared" si="37"/>
        <v>35656743026 03B</v>
      </c>
      <c r="M372" s="256" t="str">
        <f t="shared" si="38"/>
        <v>Slovenský zväz biatlonudBKuzminová Anastasiya</v>
      </c>
      <c r="N372" s="243" t="str">
        <f t="shared" si="39"/>
        <v>35656743dB</v>
      </c>
    </row>
    <row r="373" spans="1:14" x14ac:dyDescent="0.25">
      <c r="A373" s="261" t="s">
        <v>2457</v>
      </c>
      <c r="B373" s="250" t="str">
        <f>VLOOKUP(A373,Adr!A:B,2,FALSE())</f>
        <v>Slovenský zväz biatlonu</v>
      </c>
      <c r="C373" s="262" t="s">
        <v>3252</v>
      </c>
      <c r="D373" s="260">
        <v>10000</v>
      </c>
      <c r="E373" s="258">
        <v>0</v>
      </c>
      <c r="F373" s="249" t="s">
        <v>380</v>
      </c>
      <c r="G373" s="254" t="s">
        <v>356</v>
      </c>
      <c r="H373" s="254" t="s">
        <v>2841</v>
      </c>
      <c r="I373" s="255" t="str">
        <f t="shared" si="35"/>
        <v>35656743d</v>
      </c>
      <c r="J373" s="232" t="str">
        <f t="shared" si="36"/>
        <v>35656743026 03</v>
      </c>
      <c r="K373" s="256"/>
      <c r="L373" s="232" t="str">
        <f t="shared" si="37"/>
        <v>35656743026 03B</v>
      </c>
      <c r="M373" s="256" t="str">
        <f t="shared" si="38"/>
        <v>Slovenský zväz biatlonudBRemeňová Mária</v>
      </c>
      <c r="N373" s="243" t="str">
        <f t="shared" si="39"/>
        <v>35656743dB</v>
      </c>
    </row>
    <row r="374" spans="1:14" x14ac:dyDescent="0.25">
      <c r="A374" s="261" t="s">
        <v>2457</v>
      </c>
      <c r="B374" s="250" t="str">
        <f>VLOOKUP(A374,Adr!A:B,2,FALSE())</f>
        <v>Slovenský zväz biatlonu</v>
      </c>
      <c r="C374" s="254" t="s">
        <v>3253</v>
      </c>
      <c r="D374" s="257">
        <v>10000</v>
      </c>
      <c r="E374" s="253">
        <v>0</v>
      </c>
      <c r="F374" s="249" t="s">
        <v>380</v>
      </c>
      <c r="G374" s="254" t="s">
        <v>356</v>
      </c>
      <c r="H374" s="254" t="s">
        <v>2841</v>
      </c>
      <c r="I374" s="255" t="str">
        <f t="shared" si="35"/>
        <v>35656743d</v>
      </c>
      <c r="J374" s="232" t="str">
        <f t="shared" si="36"/>
        <v>35656743026 03</v>
      </c>
      <c r="K374" s="256"/>
      <c r="L374" s="232" t="str">
        <f t="shared" si="37"/>
        <v>35656743026 03B</v>
      </c>
      <c r="M374" s="256" t="str">
        <f t="shared" si="38"/>
        <v>Slovenský zväz biatlonudBRemeňová Zuzana</v>
      </c>
      <c r="N374" s="243" t="str">
        <f t="shared" si="39"/>
        <v>35656743dB</v>
      </c>
    </row>
    <row r="375" spans="1:14" x14ac:dyDescent="0.25">
      <c r="A375" s="226" t="s">
        <v>2457</v>
      </c>
      <c r="B375" s="250" t="str">
        <f>VLOOKUP(A375,Adr!A:B,2,FALSE())</f>
        <v>Slovenský zväz biatlonu</v>
      </c>
      <c r="C375" s="259" t="s">
        <v>3254</v>
      </c>
      <c r="D375" s="257">
        <v>12500</v>
      </c>
      <c r="E375" s="258">
        <v>0</v>
      </c>
      <c r="F375" s="249" t="s">
        <v>380</v>
      </c>
      <c r="G375" s="254" t="s">
        <v>356</v>
      </c>
      <c r="H375" s="254" t="s">
        <v>2841</v>
      </c>
      <c r="I375" s="255" t="str">
        <f t="shared" si="35"/>
        <v>35656743d</v>
      </c>
      <c r="J375" s="232" t="str">
        <f t="shared" si="36"/>
        <v>35656743026 03</v>
      </c>
      <c r="K375" s="256"/>
      <c r="L375" s="232" t="str">
        <f t="shared" si="37"/>
        <v>35656743026 03B</v>
      </c>
      <c r="M375" s="256" t="str">
        <f t="shared" si="38"/>
        <v>Slovenský zväz biatlonudBštafeta - biatlon - juniori</v>
      </c>
      <c r="N375" s="243" t="str">
        <f t="shared" si="39"/>
        <v>35656743dB</v>
      </c>
    </row>
    <row r="376" spans="1:14" x14ac:dyDescent="0.25">
      <c r="A376" s="249" t="s">
        <v>2457</v>
      </c>
      <c r="B376" s="250" t="str">
        <f>VLOOKUP(A376,Adr!A:B,2,FALSE())</f>
        <v>Slovenský zväz biatlonu</v>
      </c>
      <c r="C376" s="259" t="s">
        <v>3255</v>
      </c>
      <c r="D376" s="260">
        <v>12500</v>
      </c>
      <c r="E376" s="253">
        <v>0</v>
      </c>
      <c r="F376" s="249" t="s">
        <v>380</v>
      </c>
      <c r="G376" s="254" t="s">
        <v>356</v>
      </c>
      <c r="H376" s="254" t="s">
        <v>2841</v>
      </c>
      <c r="I376" s="255" t="str">
        <f t="shared" si="35"/>
        <v>35656743d</v>
      </c>
      <c r="J376" s="232" t="str">
        <f t="shared" si="36"/>
        <v>35656743026 03</v>
      </c>
      <c r="K376" s="256"/>
      <c r="L376" s="232" t="str">
        <f t="shared" si="37"/>
        <v>35656743026 03B</v>
      </c>
      <c r="M376" s="256" t="str">
        <f t="shared" si="38"/>
        <v>Slovenský zväz biatlonudBštafeta - biatlon - juniorky</v>
      </c>
      <c r="N376" s="243" t="str">
        <f t="shared" si="39"/>
        <v>35656743dB</v>
      </c>
    </row>
    <row r="377" spans="1:14" x14ac:dyDescent="0.25">
      <c r="A377" s="249" t="s">
        <v>2457</v>
      </c>
      <c r="B377" s="250" t="str">
        <f>VLOOKUP(A377,Adr!A:B,2,FALSE())</f>
        <v>Slovenský zväz biatlonu</v>
      </c>
      <c r="C377" s="262" t="s">
        <v>3256</v>
      </c>
      <c r="D377" s="263">
        <v>131878</v>
      </c>
      <c r="E377" s="253">
        <v>0</v>
      </c>
      <c r="F377" s="249" t="s">
        <v>384</v>
      </c>
      <c r="G377" s="254" t="s">
        <v>356</v>
      </c>
      <c r="H377" s="254" t="s">
        <v>2841</v>
      </c>
      <c r="I377" s="255" t="str">
        <f t="shared" si="35"/>
        <v>35656743f</v>
      </c>
      <c r="J377" s="232" t="str">
        <f t="shared" si="36"/>
        <v>35656743026 03</v>
      </c>
      <c r="K377" s="256"/>
      <c r="L377" s="232" t="str">
        <f t="shared" si="37"/>
        <v>35656743026 03B</v>
      </c>
      <c r="M377" s="256" t="str">
        <f t="shared" si="38"/>
        <v>Slovenský zväz biatlonufBbiatlon - 20 % navýšenie</v>
      </c>
      <c r="N377" s="243" t="str">
        <f t="shared" si="39"/>
        <v>35656743fB</v>
      </c>
    </row>
    <row r="378" spans="1:14" x14ac:dyDescent="0.25">
      <c r="A378" s="261" t="s">
        <v>2466</v>
      </c>
      <c r="B378" s="250" t="str">
        <f>VLOOKUP(A378,Adr!A:B,2,FALSE())</f>
        <v>Slovenský zväz bobistov</v>
      </c>
      <c r="C378" s="262" t="s">
        <v>3257</v>
      </c>
      <c r="D378" s="260">
        <v>92234</v>
      </c>
      <c r="E378" s="258">
        <v>0</v>
      </c>
      <c r="F378" s="249" t="s">
        <v>374</v>
      </c>
      <c r="G378" s="254" t="s">
        <v>354</v>
      </c>
      <c r="H378" s="254" t="s">
        <v>2841</v>
      </c>
      <c r="I378" s="255" t="str">
        <f t="shared" si="35"/>
        <v>36067580a</v>
      </c>
      <c r="J378" s="232" t="str">
        <f t="shared" si="36"/>
        <v>36067580026 02</v>
      </c>
      <c r="K378" s="256" t="s">
        <v>3258</v>
      </c>
      <c r="L378" s="232" t="str">
        <f t="shared" si="37"/>
        <v>36067580026 02B</v>
      </c>
      <c r="M378" s="256" t="str">
        <f t="shared" si="38"/>
        <v>Slovenský zväz bobistovaBboby a skeleton - bežné transfery</v>
      </c>
      <c r="N378" s="243" t="str">
        <f t="shared" si="39"/>
        <v>36067580aB</v>
      </c>
    </row>
    <row r="379" spans="1:14" x14ac:dyDescent="0.25">
      <c r="A379" s="261" t="s">
        <v>2466</v>
      </c>
      <c r="B379" s="250" t="str">
        <f>VLOOKUP(A379,Adr!A:B,2,FALSE())</f>
        <v>Slovenský zväz bobistov</v>
      </c>
      <c r="C379" s="262" t="s">
        <v>3259</v>
      </c>
      <c r="D379" s="260">
        <v>8376</v>
      </c>
      <c r="E379" s="253">
        <v>0</v>
      </c>
      <c r="F379" s="249" t="s">
        <v>374</v>
      </c>
      <c r="G379" s="254" t="s">
        <v>354</v>
      </c>
      <c r="H379" s="254" t="s">
        <v>2905</v>
      </c>
      <c r="I379" s="255" t="str">
        <f t="shared" si="35"/>
        <v>36067580a</v>
      </c>
      <c r="J379" s="232" t="str">
        <f t="shared" si="36"/>
        <v>36067580026 02</v>
      </c>
      <c r="K379" s="256" t="s">
        <v>3258</v>
      </c>
      <c r="L379" s="232" t="str">
        <f t="shared" si="37"/>
        <v>36067580026 02K</v>
      </c>
      <c r="M379" s="256" t="str">
        <f t="shared" si="38"/>
        <v>Slovenský zväz bobistovaKboby a skeleton - kapitálové transfery</v>
      </c>
      <c r="N379" s="243" t="str">
        <f t="shared" si="39"/>
        <v>36067580aK</v>
      </c>
    </row>
    <row r="380" spans="1:14" x14ac:dyDescent="0.25">
      <c r="A380" s="264" t="s">
        <v>2466</v>
      </c>
      <c r="B380" s="250" t="str">
        <f>VLOOKUP(A380,Adr!A:B,2,FALSE())</f>
        <v>Slovenský zväz bobistov</v>
      </c>
      <c r="C380" s="259" t="s">
        <v>3260</v>
      </c>
      <c r="D380" s="260">
        <v>18950</v>
      </c>
      <c r="E380" s="258">
        <v>0</v>
      </c>
      <c r="F380" s="249" t="s">
        <v>384</v>
      </c>
      <c r="G380" s="254" t="s">
        <v>356</v>
      </c>
      <c r="H380" s="254" t="s">
        <v>2841</v>
      </c>
      <c r="I380" s="255" t="str">
        <f t="shared" si="35"/>
        <v>36067580f</v>
      </c>
      <c r="J380" s="232" t="str">
        <f t="shared" si="36"/>
        <v>36067580026 03</v>
      </c>
      <c r="K380" s="256"/>
      <c r="L380" s="232" t="str">
        <f t="shared" si="37"/>
        <v>36067580026 03B</v>
      </c>
      <c r="M380" s="256" t="str">
        <f t="shared" si="38"/>
        <v>Slovenský zväz bobistovfBboby a skeleton - 20 % navýšenie</v>
      </c>
      <c r="N380" s="243" t="str">
        <f t="shared" si="39"/>
        <v>36067580fB</v>
      </c>
    </row>
    <row r="381" spans="1:14" x14ac:dyDescent="0.25">
      <c r="A381" s="261" t="s">
        <v>2475</v>
      </c>
      <c r="B381" s="250" t="str">
        <f>VLOOKUP(A381,Adr!A:B,2,FALSE())</f>
        <v>Slovenský zväz cyklistiky</v>
      </c>
      <c r="C381" s="259" t="s">
        <v>3261</v>
      </c>
      <c r="D381" s="260">
        <v>2746616</v>
      </c>
      <c r="E381" s="258">
        <v>0</v>
      </c>
      <c r="F381" s="249" t="s">
        <v>374</v>
      </c>
      <c r="G381" s="254" t="s">
        <v>354</v>
      </c>
      <c r="H381" s="254" t="s">
        <v>2841</v>
      </c>
      <c r="I381" s="255" t="str">
        <f t="shared" si="35"/>
        <v>00684112a</v>
      </c>
      <c r="J381" s="232" t="str">
        <f t="shared" si="36"/>
        <v>00684112026 02</v>
      </c>
      <c r="K381" s="256" t="s">
        <v>3262</v>
      </c>
      <c r="L381" s="232" t="str">
        <f t="shared" si="37"/>
        <v>00684112026 02B</v>
      </c>
      <c r="M381" s="256" t="str">
        <f t="shared" si="38"/>
        <v>Slovenský zväz cyklistikyaBcyklistika - bežné transfery</v>
      </c>
      <c r="N381" s="243" t="str">
        <f t="shared" si="39"/>
        <v>00684112aB</v>
      </c>
    </row>
    <row r="382" spans="1:14" x14ac:dyDescent="0.25">
      <c r="A382" s="261" t="s">
        <v>2475</v>
      </c>
      <c r="B382" s="250" t="str">
        <f>VLOOKUP(A382,Adr!A:B,2,FALSE())</f>
        <v>Slovenský zväz cyklistiky</v>
      </c>
      <c r="C382" s="262" t="s">
        <v>3263</v>
      </c>
      <c r="D382" s="260">
        <v>21200</v>
      </c>
      <c r="E382" s="253">
        <v>0</v>
      </c>
      <c r="F382" s="249" t="s">
        <v>374</v>
      </c>
      <c r="G382" s="254" t="s">
        <v>354</v>
      </c>
      <c r="H382" s="254" t="s">
        <v>2905</v>
      </c>
      <c r="I382" s="255" t="str">
        <f t="shared" si="35"/>
        <v>00684112a</v>
      </c>
      <c r="J382" s="232" t="str">
        <f t="shared" si="36"/>
        <v>00684112026 02</v>
      </c>
      <c r="K382" s="256" t="s">
        <v>3262</v>
      </c>
      <c r="L382" s="232" t="str">
        <f t="shared" si="37"/>
        <v>00684112026 02K</v>
      </c>
      <c r="M382" s="256" t="str">
        <f t="shared" si="38"/>
        <v>Slovenský zväz cyklistikyaKcyklistika - kapitálové transfery</v>
      </c>
      <c r="N382" s="243" t="str">
        <f t="shared" si="39"/>
        <v>00684112aK</v>
      </c>
    </row>
    <row r="383" spans="1:14" x14ac:dyDescent="0.25">
      <c r="A383" s="208" t="s">
        <v>2475</v>
      </c>
      <c r="B383" s="250" t="str">
        <f>VLOOKUP(A383,Adr!A:B,2,FALSE())</f>
        <v>Slovenský zväz cyklistiky</v>
      </c>
      <c r="C383" s="259" t="s">
        <v>2914</v>
      </c>
      <c r="D383" s="260">
        <v>67226</v>
      </c>
      <c r="E383" s="258">
        <v>0</v>
      </c>
      <c r="F383" s="249" t="s">
        <v>378</v>
      </c>
      <c r="G383" s="254" t="s">
        <v>356</v>
      </c>
      <c r="H383" s="254" t="s">
        <v>2841</v>
      </c>
      <c r="I383" s="255" t="str">
        <f t="shared" si="35"/>
        <v>00684112c</v>
      </c>
      <c r="J383" s="232" t="str">
        <f t="shared" si="36"/>
        <v>00684112026 03</v>
      </c>
      <c r="K383" s="256"/>
      <c r="L383" s="232" t="str">
        <f t="shared" si="37"/>
        <v>00684112026 03B</v>
      </c>
      <c r="M383" s="256" t="str">
        <f t="shared" si="38"/>
        <v>Slovenský zväz cyklistikycBzabezpečenie a rozvoj zdravotne postihnutých športovcov (SPV)</v>
      </c>
      <c r="N383" s="243" t="str">
        <f t="shared" si="39"/>
        <v>00684112cB</v>
      </c>
    </row>
    <row r="384" spans="1:14" x14ac:dyDescent="0.25">
      <c r="A384" s="249" t="s">
        <v>2475</v>
      </c>
      <c r="B384" s="250" t="str">
        <f>VLOOKUP(A384,Adr!A:B,2,FALSE())</f>
        <v>Slovenský zväz cyklistiky</v>
      </c>
      <c r="C384" s="262" t="s">
        <v>3264</v>
      </c>
      <c r="D384" s="263">
        <v>12500</v>
      </c>
      <c r="E384" s="258">
        <v>0</v>
      </c>
      <c r="F384" s="249" t="s">
        <v>380</v>
      </c>
      <c r="G384" s="254" t="s">
        <v>356</v>
      </c>
      <c r="H384" s="254" t="s">
        <v>2841</v>
      </c>
      <c r="I384" s="255" t="str">
        <f t="shared" si="35"/>
        <v>00684112d</v>
      </c>
      <c r="J384" s="232" t="str">
        <f t="shared" si="36"/>
        <v>00684112026 03</v>
      </c>
      <c r="K384" s="256"/>
      <c r="L384" s="232" t="str">
        <f t="shared" si="37"/>
        <v>00684112026 03B</v>
      </c>
      <c r="M384" s="256" t="str">
        <f t="shared" si="38"/>
        <v>Slovenský zväz cyklistikydBBačíková Alžbeta</v>
      </c>
      <c r="N384" s="243" t="str">
        <f t="shared" si="39"/>
        <v>00684112dB</v>
      </c>
    </row>
    <row r="385" spans="1:14" x14ac:dyDescent="0.25">
      <c r="A385" s="249" t="s">
        <v>2475</v>
      </c>
      <c r="B385" s="250" t="str">
        <f>VLOOKUP(A385,Adr!A:B,2,FALSE())</f>
        <v>Slovenský zväz cyklistiky</v>
      </c>
      <c r="C385" s="259" t="s">
        <v>3265</v>
      </c>
      <c r="D385" s="263">
        <v>12500</v>
      </c>
      <c r="E385" s="253">
        <v>0</v>
      </c>
      <c r="F385" s="249" t="s">
        <v>380</v>
      </c>
      <c r="G385" s="254" t="s">
        <v>356</v>
      </c>
      <c r="H385" s="254" t="s">
        <v>2841</v>
      </c>
      <c r="I385" s="255" t="str">
        <f t="shared" si="35"/>
        <v>00684112d</v>
      </c>
      <c r="J385" s="232" t="str">
        <f t="shared" si="36"/>
        <v>00684112026 03</v>
      </c>
      <c r="K385" s="256"/>
      <c r="L385" s="232" t="str">
        <f t="shared" si="37"/>
        <v>00684112026 03B</v>
      </c>
      <c r="M385" s="256" t="str">
        <f t="shared" si="38"/>
        <v>Slovenský zväz cyklistikydBBaránek Rastislav</v>
      </c>
      <c r="N385" s="243" t="str">
        <f t="shared" si="39"/>
        <v>00684112dB</v>
      </c>
    </row>
    <row r="386" spans="1:14" x14ac:dyDescent="0.25">
      <c r="A386" s="249" t="s">
        <v>2475</v>
      </c>
      <c r="B386" s="250" t="str">
        <f>VLOOKUP(A386,Adr!A:B,2,FALSE())</f>
        <v>Slovenský zväz cyklistiky</v>
      </c>
      <c r="C386" s="262" t="s">
        <v>3266</v>
      </c>
      <c r="D386" s="263">
        <v>10000</v>
      </c>
      <c r="E386" s="258">
        <v>0</v>
      </c>
      <c r="F386" s="249" t="s">
        <v>380</v>
      </c>
      <c r="G386" s="254" t="s">
        <v>356</v>
      </c>
      <c r="H386" s="254" t="s">
        <v>2841</v>
      </c>
      <c r="I386" s="255" t="str">
        <f t="shared" si="35"/>
        <v>00684112d</v>
      </c>
      <c r="J386" s="232" t="str">
        <f t="shared" si="36"/>
        <v>00684112026 03</v>
      </c>
      <c r="K386" s="256"/>
      <c r="L386" s="232" t="str">
        <f t="shared" si="37"/>
        <v>00684112026 03B</v>
      </c>
      <c r="M386" s="256" t="str">
        <f t="shared" si="38"/>
        <v>Slovenský zväz cyklistikydBChladoňová Viktória</v>
      </c>
      <c r="N386" s="243" t="str">
        <f t="shared" si="39"/>
        <v>00684112dB</v>
      </c>
    </row>
    <row r="387" spans="1:14" x14ac:dyDescent="0.25">
      <c r="A387" s="249" t="s">
        <v>2475</v>
      </c>
      <c r="B387" s="250" t="str">
        <f>VLOOKUP(A387,Adr!A:B,2,FALSE())</f>
        <v>Slovenský zväz cyklistiky</v>
      </c>
      <c r="C387" s="259" t="s">
        <v>3267</v>
      </c>
      <c r="D387" s="260">
        <v>12500</v>
      </c>
      <c r="E387" s="253">
        <v>0</v>
      </c>
      <c r="F387" s="249" t="s">
        <v>380</v>
      </c>
      <c r="G387" s="254" t="s">
        <v>356</v>
      </c>
      <c r="H387" s="254" t="s">
        <v>2841</v>
      </c>
      <c r="I387" s="255" t="str">
        <f t="shared" si="35"/>
        <v>00684112d</v>
      </c>
      <c r="J387" s="232" t="str">
        <f t="shared" si="36"/>
        <v>00684112026 03</v>
      </c>
      <c r="K387" s="256"/>
      <c r="L387" s="232" t="str">
        <f t="shared" si="37"/>
        <v>00684112026 03B</v>
      </c>
      <c r="M387" s="256" t="str">
        <f t="shared" si="38"/>
        <v>Slovenský zväz cyklistikydBJenčušová Nora</v>
      </c>
      <c r="N387" s="243" t="str">
        <f t="shared" si="39"/>
        <v>00684112dB</v>
      </c>
    </row>
    <row r="388" spans="1:14" x14ac:dyDescent="0.25">
      <c r="A388" s="261" t="s">
        <v>2475</v>
      </c>
      <c r="B388" s="250" t="str">
        <f>VLOOKUP(A388,Adr!A:B,2,FALSE())</f>
        <v>Slovenský zväz cyklistiky</v>
      </c>
      <c r="C388" s="265" t="s">
        <v>3268</v>
      </c>
      <c r="D388" s="257">
        <v>7500</v>
      </c>
      <c r="E388" s="258">
        <v>0</v>
      </c>
      <c r="F388" s="249" t="s">
        <v>380</v>
      </c>
      <c r="G388" s="254" t="s">
        <v>356</v>
      </c>
      <c r="H388" s="254" t="s">
        <v>2841</v>
      </c>
      <c r="I388" s="255" t="str">
        <f t="shared" si="35"/>
        <v>00684112d</v>
      </c>
      <c r="J388" s="232" t="str">
        <f t="shared" si="36"/>
        <v>00684112026 03</v>
      </c>
      <c r="K388" s="256"/>
      <c r="L388" s="232" t="str">
        <f t="shared" si="37"/>
        <v>00684112026 03B</v>
      </c>
      <c r="M388" s="256" t="str">
        <f t="shared" si="38"/>
        <v>Slovenský zväz cyklistikydBJurík Martin</v>
      </c>
      <c r="N388" s="243" t="str">
        <f t="shared" si="39"/>
        <v>00684112dB</v>
      </c>
    </row>
    <row r="389" spans="1:14" x14ac:dyDescent="0.25">
      <c r="A389" s="261" t="s">
        <v>2475</v>
      </c>
      <c r="B389" s="250" t="str">
        <f>VLOOKUP(A389,Adr!A:B,2,FALSE())</f>
        <v>Slovenský zväz cyklistiky</v>
      </c>
      <c r="C389" s="259" t="s">
        <v>3269</v>
      </c>
      <c r="D389" s="260">
        <v>15000</v>
      </c>
      <c r="E389" s="258">
        <v>0</v>
      </c>
      <c r="F389" s="249" t="s">
        <v>380</v>
      </c>
      <c r="G389" s="254" t="s">
        <v>356</v>
      </c>
      <c r="H389" s="254" t="s">
        <v>2841</v>
      </c>
      <c r="I389" s="255" t="str">
        <f t="shared" si="35"/>
        <v>00684112d</v>
      </c>
      <c r="J389" s="232" t="str">
        <f t="shared" si="36"/>
        <v>00684112026 03</v>
      </c>
      <c r="K389" s="256"/>
      <c r="L389" s="232" t="str">
        <f t="shared" si="37"/>
        <v>00684112026 03B</v>
      </c>
      <c r="M389" s="256" t="str">
        <f t="shared" si="38"/>
        <v>Slovenský zväz cyklistikydBKubín Róbert</v>
      </c>
      <c r="N389" s="243" t="str">
        <f t="shared" si="39"/>
        <v>00684112dB</v>
      </c>
    </row>
    <row r="390" spans="1:14" x14ac:dyDescent="0.25">
      <c r="A390" s="249" t="s">
        <v>2475</v>
      </c>
      <c r="B390" s="250" t="str">
        <f>VLOOKUP(A390,Adr!A:B,2,FALSE())</f>
        <v>Slovenský zväz cyklistiky</v>
      </c>
      <c r="C390" s="262" t="s">
        <v>3270</v>
      </c>
      <c r="D390" s="263">
        <v>58500</v>
      </c>
      <c r="E390" s="253">
        <v>0</v>
      </c>
      <c r="F390" s="249" t="s">
        <v>380</v>
      </c>
      <c r="G390" s="254" t="s">
        <v>356</v>
      </c>
      <c r="H390" s="254" t="s">
        <v>2841</v>
      </c>
      <c r="I390" s="255" t="str">
        <f t="shared" si="35"/>
        <v>00684112d</v>
      </c>
      <c r="J390" s="232" t="str">
        <f t="shared" si="36"/>
        <v>00684112026 03</v>
      </c>
      <c r="K390" s="256"/>
      <c r="L390" s="232" t="str">
        <f t="shared" si="37"/>
        <v>00684112026 03B</v>
      </c>
      <c r="M390" s="256" t="str">
        <f t="shared" si="38"/>
        <v>Slovenský zväz cyklistikydBKuril Patrik</v>
      </c>
      <c r="N390" s="243" t="str">
        <f t="shared" si="39"/>
        <v>00684112dB</v>
      </c>
    </row>
    <row r="391" spans="1:14" x14ac:dyDescent="0.25">
      <c r="A391" s="261" t="s">
        <v>2475</v>
      </c>
      <c r="B391" s="250" t="str">
        <f>VLOOKUP(A391,Adr!A:B,2,FALSE())</f>
        <v>Slovenský zväz cyklistiky</v>
      </c>
      <c r="C391" s="262" t="s">
        <v>3271</v>
      </c>
      <c r="D391" s="257">
        <v>12500</v>
      </c>
      <c r="E391" s="258">
        <v>0</v>
      </c>
      <c r="F391" s="249" t="s">
        <v>380</v>
      </c>
      <c r="G391" s="254" t="s">
        <v>356</v>
      </c>
      <c r="H391" s="254" t="s">
        <v>2841</v>
      </c>
      <c r="I391" s="255" t="str">
        <f t="shared" si="35"/>
        <v>00684112d</v>
      </c>
      <c r="J391" s="232" t="str">
        <f t="shared" si="36"/>
        <v>00684112026 03</v>
      </c>
      <c r="K391" s="256"/>
      <c r="L391" s="232" t="str">
        <f t="shared" si="37"/>
        <v>00684112026 03B</v>
      </c>
      <c r="M391" s="256" t="str">
        <f t="shared" si="38"/>
        <v>Slovenský zväz cyklistikydBManiková Dominika</v>
      </c>
      <c r="N391" s="243" t="str">
        <f t="shared" si="39"/>
        <v>00684112dB</v>
      </c>
    </row>
    <row r="392" spans="1:14" x14ac:dyDescent="0.25">
      <c r="A392" s="261" t="s">
        <v>2475</v>
      </c>
      <c r="B392" s="250" t="str">
        <f>VLOOKUP(A392,Adr!A:B,2,FALSE())</f>
        <v>Slovenský zväz cyklistiky</v>
      </c>
      <c r="C392" s="262" t="s">
        <v>3272</v>
      </c>
      <c r="D392" s="263">
        <v>81000</v>
      </c>
      <c r="E392" s="253">
        <v>0</v>
      </c>
      <c r="F392" s="249" t="s">
        <v>380</v>
      </c>
      <c r="G392" s="254" t="s">
        <v>356</v>
      </c>
      <c r="H392" s="254" t="s">
        <v>2841</v>
      </c>
      <c r="I392" s="255" t="str">
        <f t="shared" si="35"/>
        <v>00684112d</v>
      </c>
      <c r="J392" s="232" t="str">
        <f t="shared" si="36"/>
        <v>00684112026 03</v>
      </c>
      <c r="K392" s="256"/>
      <c r="L392" s="232" t="str">
        <f t="shared" si="37"/>
        <v>00684112026 03B</v>
      </c>
      <c r="M392" s="256" t="str">
        <f t="shared" si="38"/>
        <v>Slovenský zväz cyklistikydBMetelka Jozef</v>
      </c>
      <c r="N392" s="243" t="str">
        <f t="shared" si="39"/>
        <v>00684112dB</v>
      </c>
    </row>
    <row r="393" spans="1:14" x14ac:dyDescent="0.25">
      <c r="A393" s="249" t="s">
        <v>2475</v>
      </c>
      <c r="B393" s="250" t="str">
        <f>VLOOKUP(A393,Adr!A:B,2,FALSE())</f>
        <v>Slovenský zväz cyklistiky</v>
      </c>
      <c r="C393" s="251" t="s">
        <v>3273</v>
      </c>
      <c r="D393" s="252">
        <v>5000</v>
      </c>
      <c r="E393" s="258">
        <v>0</v>
      </c>
      <c r="F393" s="249" t="s">
        <v>380</v>
      </c>
      <c r="G393" s="254" t="s">
        <v>356</v>
      </c>
      <c r="H393" s="254" t="s">
        <v>2841</v>
      </c>
      <c r="I393" s="255" t="str">
        <f t="shared" si="35"/>
        <v>00684112d</v>
      </c>
      <c r="J393" s="232" t="str">
        <f t="shared" si="36"/>
        <v>00684112026 03</v>
      </c>
      <c r="K393" s="256"/>
      <c r="L393" s="232" t="str">
        <f t="shared" si="37"/>
        <v>00684112026 03B</v>
      </c>
      <c r="M393" s="256" t="str">
        <f t="shared" si="38"/>
        <v>Slovenský zväz cyklistikydBRovder Pavol</v>
      </c>
      <c r="N393" s="243" t="str">
        <f t="shared" si="39"/>
        <v>00684112dB</v>
      </c>
    </row>
    <row r="394" spans="1:14" x14ac:dyDescent="0.25">
      <c r="A394" s="261" t="s">
        <v>2475</v>
      </c>
      <c r="B394" s="250" t="str">
        <f>VLOOKUP(A394,Adr!A:B,2,FALSE())</f>
        <v>Slovenský zväz cyklistiky</v>
      </c>
      <c r="C394" s="259" t="s">
        <v>3274</v>
      </c>
      <c r="D394" s="260">
        <v>20000</v>
      </c>
      <c r="E394" s="253">
        <v>0</v>
      </c>
      <c r="F394" s="249" t="s">
        <v>380</v>
      </c>
      <c r="G394" s="254" t="s">
        <v>356</v>
      </c>
      <c r="H394" s="254" t="s">
        <v>2841</v>
      </c>
      <c r="I394" s="255" t="str">
        <f t="shared" si="35"/>
        <v>00684112d</v>
      </c>
      <c r="J394" s="232" t="str">
        <f t="shared" si="36"/>
        <v>00684112026 03</v>
      </c>
      <c r="K394" s="256"/>
      <c r="L394" s="232" t="str">
        <f t="shared" si="37"/>
        <v>00684112026 03B</v>
      </c>
      <c r="M394" s="256" t="str">
        <f t="shared" si="38"/>
        <v>Slovenský zväz cyklistikydBSagan Peter</v>
      </c>
      <c r="N394" s="243" t="str">
        <f t="shared" si="39"/>
        <v>00684112dB</v>
      </c>
    </row>
    <row r="395" spans="1:14" x14ac:dyDescent="0.25">
      <c r="A395" s="261" t="s">
        <v>2475</v>
      </c>
      <c r="B395" s="250" t="str">
        <f>VLOOKUP(A395,Adr!A:B,2,FALSE())</f>
        <v>Slovenský zväz cyklistiky</v>
      </c>
      <c r="C395" s="262" t="s">
        <v>3275</v>
      </c>
      <c r="D395" s="263">
        <v>38600</v>
      </c>
      <c r="E395" s="258">
        <v>0</v>
      </c>
      <c r="F395" s="249" t="s">
        <v>380</v>
      </c>
      <c r="G395" s="254" t="s">
        <v>356</v>
      </c>
      <c r="H395" s="254" t="s">
        <v>2841</v>
      </c>
      <c r="I395" s="255" t="str">
        <f t="shared" si="35"/>
        <v>00684112d</v>
      </c>
      <c r="J395" s="232" t="str">
        <f t="shared" si="36"/>
        <v>00684112026 03</v>
      </c>
      <c r="K395" s="256"/>
      <c r="L395" s="232" t="str">
        <f t="shared" si="37"/>
        <v>00684112026 03B</v>
      </c>
      <c r="M395" s="256" t="str">
        <f t="shared" si="38"/>
        <v>Slovenský zväz cyklistikydBStrečko Ondrej</v>
      </c>
      <c r="N395" s="243" t="str">
        <f t="shared" si="39"/>
        <v>00684112dB</v>
      </c>
    </row>
    <row r="396" spans="1:14" x14ac:dyDescent="0.25">
      <c r="A396" s="208" t="s">
        <v>2475</v>
      </c>
      <c r="B396" s="250" t="str">
        <f>VLOOKUP(A396,Adr!A:B,2,FALSE())</f>
        <v>Slovenský zväz cyklistiky</v>
      </c>
      <c r="C396" s="262" t="s">
        <v>3276</v>
      </c>
      <c r="D396" s="260">
        <v>35000</v>
      </c>
      <c r="E396" s="253">
        <v>0</v>
      </c>
      <c r="F396" s="249" t="s">
        <v>380</v>
      </c>
      <c r="G396" s="254" t="s">
        <v>356</v>
      </c>
      <c r="H396" s="254" t="s">
        <v>2841</v>
      </c>
      <c r="I396" s="255" t="str">
        <f t="shared" si="35"/>
        <v>00684112d</v>
      </c>
      <c r="J396" s="232" t="str">
        <f t="shared" si="36"/>
        <v>00684112026 03</v>
      </c>
      <c r="K396" s="256"/>
      <c r="L396" s="232" t="str">
        <f t="shared" si="37"/>
        <v>00684112026 03B</v>
      </c>
      <c r="M396" s="256" t="str">
        <f t="shared" si="38"/>
        <v>Slovenský zväz cyklistikydBSvrček Martin</v>
      </c>
      <c r="N396" s="243" t="str">
        <f t="shared" si="39"/>
        <v>00684112dB</v>
      </c>
    </row>
    <row r="397" spans="1:14" x14ac:dyDescent="0.25">
      <c r="A397" s="264" t="s">
        <v>2475</v>
      </c>
      <c r="B397" s="250" t="str">
        <f>VLOOKUP(A397,Adr!A:B,2,FALSE())</f>
        <v>Slovenský zväz cyklistiky</v>
      </c>
      <c r="C397" s="259" t="s">
        <v>3277</v>
      </c>
      <c r="D397" s="260">
        <v>140000</v>
      </c>
      <c r="E397" s="253">
        <v>0</v>
      </c>
      <c r="F397" s="249" t="s">
        <v>382</v>
      </c>
      <c r="G397" s="254" t="s">
        <v>356</v>
      </c>
      <c r="H397" s="254" t="s">
        <v>2841</v>
      </c>
      <c r="I397" s="255" t="str">
        <f t="shared" si="35"/>
        <v>00684112e</v>
      </c>
      <c r="J397" s="232" t="str">
        <f t="shared" si="36"/>
        <v>00684112026 03</v>
      </c>
      <c r="K397" s="256"/>
      <c r="L397" s="232" t="str">
        <f t="shared" si="37"/>
        <v>00684112026 03B</v>
      </c>
      <c r="M397" s="256" t="str">
        <f t="shared" si="38"/>
        <v>Slovenský zväz cyklistikyeBOkolo Slovenska</v>
      </c>
      <c r="N397" s="243" t="str">
        <f t="shared" si="39"/>
        <v>00684112eB</v>
      </c>
    </row>
    <row r="398" spans="1:14" x14ac:dyDescent="0.25">
      <c r="A398" s="249" t="s">
        <v>2475</v>
      </c>
      <c r="B398" s="250" t="str">
        <f>VLOOKUP(A398,Adr!A:B,2,FALSE())</f>
        <v>Slovenský zväz cyklistiky</v>
      </c>
      <c r="C398" s="262" t="s">
        <v>3278</v>
      </c>
      <c r="D398" s="263">
        <v>521313</v>
      </c>
      <c r="E398" s="253">
        <v>0</v>
      </c>
      <c r="F398" s="249" t="s">
        <v>384</v>
      </c>
      <c r="G398" s="254" t="s">
        <v>356</v>
      </c>
      <c r="H398" s="254" t="s">
        <v>2841</v>
      </c>
      <c r="I398" s="255" t="str">
        <f t="shared" si="35"/>
        <v>00684112f</v>
      </c>
      <c r="J398" s="232" t="str">
        <f t="shared" si="36"/>
        <v>00684112026 03</v>
      </c>
      <c r="K398" s="256"/>
      <c r="L398" s="232" t="str">
        <f t="shared" si="37"/>
        <v>00684112026 03B</v>
      </c>
      <c r="M398" s="256" t="str">
        <f t="shared" si="38"/>
        <v>Slovenský zväz cyklistikyfBcyklistika - 20 % navýšenie</v>
      </c>
      <c r="N398" s="243" t="str">
        <f t="shared" si="39"/>
        <v>00684112fB</v>
      </c>
    </row>
    <row r="399" spans="1:14" x14ac:dyDescent="0.25">
      <c r="A399" s="208" t="s">
        <v>2484</v>
      </c>
      <c r="B399" s="250" t="str">
        <f>VLOOKUP(A399,Adr!A:B,2,FALSE())</f>
        <v>Slovenský zväz dráhového golfu</v>
      </c>
      <c r="C399" s="254" t="s">
        <v>3279</v>
      </c>
      <c r="D399" s="257">
        <v>38812</v>
      </c>
      <c r="E399" s="253">
        <v>0</v>
      </c>
      <c r="F399" s="249" t="s">
        <v>374</v>
      </c>
      <c r="G399" s="254" t="s">
        <v>354</v>
      </c>
      <c r="H399" s="254" t="s">
        <v>2841</v>
      </c>
      <c r="I399" s="255" t="str">
        <f t="shared" si="35"/>
        <v>31806431a</v>
      </c>
      <c r="J399" s="232" t="str">
        <f t="shared" si="36"/>
        <v>31806431026 02</v>
      </c>
      <c r="K399" s="256" t="s">
        <v>3280</v>
      </c>
      <c r="L399" s="232" t="str">
        <f t="shared" si="37"/>
        <v>31806431026 02B</v>
      </c>
      <c r="M399" s="256" t="str">
        <f t="shared" si="38"/>
        <v>Slovenský zväz dráhového golfuaBdráhový golf - bežné transfery</v>
      </c>
      <c r="N399" s="243" t="str">
        <f t="shared" si="39"/>
        <v>31806431aB</v>
      </c>
    </row>
    <row r="400" spans="1:14" x14ac:dyDescent="0.25">
      <c r="A400" s="249" t="s">
        <v>2484</v>
      </c>
      <c r="B400" s="250" t="str">
        <f>VLOOKUP(A400,Adr!A:B,2,FALSE())</f>
        <v>Slovenský zväz dráhového golfu</v>
      </c>
      <c r="C400" s="251" t="s">
        <v>3281</v>
      </c>
      <c r="D400" s="252">
        <v>7311</v>
      </c>
      <c r="E400" s="258">
        <v>0</v>
      </c>
      <c r="F400" s="249" t="s">
        <v>384</v>
      </c>
      <c r="G400" s="254" t="s">
        <v>356</v>
      </c>
      <c r="H400" s="254" t="s">
        <v>2841</v>
      </c>
      <c r="I400" s="255" t="str">
        <f t="shared" si="35"/>
        <v>31806431f</v>
      </c>
      <c r="J400" s="232" t="str">
        <f t="shared" si="36"/>
        <v>31806431026 03</v>
      </c>
      <c r="K400" s="256"/>
      <c r="L400" s="232" t="str">
        <f t="shared" si="37"/>
        <v>31806431026 03B</v>
      </c>
      <c r="M400" s="256" t="str">
        <f t="shared" si="38"/>
        <v>Slovenský zväz dráhového golfufBdráhový golf - 20 % navýšenie</v>
      </c>
      <c r="N400" s="243" t="str">
        <f t="shared" si="39"/>
        <v>31806431fB</v>
      </c>
    </row>
    <row r="401" spans="1:14" x14ac:dyDescent="0.25">
      <c r="A401" s="261" t="s">
        <v>2491</v>
      </c>
      <c r="B401" s="250" t="str">
        <f>VLOOKUP(A401,Adr!A:B,2,FALSE())</f>
        <v>Slovenský zväz florbalu</v>
      </c>
      <c r="C401" s="259" t="s">
        <v>3282</v>
      </c>
      <c r="D401" s="260">
        <v>874149</v>
      </c>
      <c r="E401" s="258">
        <v>0</v>
      </c>
      <c r="F401" s="249" t="s">
        <v>374</v>
      </c>
      <c r="G401" s="254" t="s">
        <v>354</v>
      </c>
      <c r="H401" s="254" t="s">
        <v>2841</v>
      </c>
      <c r="I401" s="255" t="str">
        <f t="shared" si="35"/>
        <v>31795421a</v>
      </c>
      <c r="J401" s="232" t="str">
        <f t="shared" si="36"/>
        <v>31795421026 02</v>
      </c>
      <c r="K401" s="256" t="s">
        <v>3283</v>
      </c>
      <c r="L401" s="232" t="str">
        <f t="shared" si="37"/>
        <v>31795421026 02B</v>
      </c>
      <c r="M401" s="256" t="str">
        <f t="shared" si="38"/>
        <v>Slovenský zväz florbaluaBflorbal - bežné transfery</v>
      </c>
      <c r="N401" s="243" t="str">
        <f t="shared" si="39"/>
        <v>31795421aB</v>
      </c>
    </row>
    <row r="402" spans="1:14" x14ac:dyDescent="0.25">
      <c r="A402" s="249" t="s">
        <v>2491</v>
      </c>
      <c r="B402" s="250" t="str">
        <f>VLOOKUP(A402,Adr!A:B,2,FALSE())</f>
        <v>Slovenský zväz florbalu</v>
      </c>
      <c r="C402" s="262" t="s">
        <v>3284</v>
      </c>
      <c r="D402" s="263">
        <v>164645</v>
      </c>
      <c r="E402" s="253">
        <v>0</v>
      </c>
      <c r="F402" s="249" t="s">
        <v>384</v>
      </c>
      <c r="G402" s="254" t="s">
        <v>356</v>
      </c>
      <c r="H402" s="254" t="s">
        <v>2841</v>
      </c>
      <c r="I402" s="255" t="str">
        <f t="shared" si="35"/>
        <v>31795421f</v>
      </c>
      <c r="J402" s="232" t="str">
        <f t="shared" si="36"/>
        <v>31795421026 03</v>
      </c>
      <c r="K402" s="256"/>
      <c r="L402" s="232" t="str">
        <f t="shared" si="37"/>
        <v>31795421026 03B</v>
      </c>
      <c r="M402" s="256" t="str">
        <f t="shared" si="38"/>
        <v>Slovenský zväz florbalufBflorbal - 20 % navýšenie</v>
      </c>
      <c r="N402" s="243" t="str">
        <f t="shared" si="39"/>
        <v>31795421fB</v>
      </c>
    </row>
    <row r="403" spans="1:14" x14ac:dyDescent="0.25">
      <c r="A403" s="261" t="s">
        <v>2491</v>
      </c>
      <c r="B403" s="250" t="str">
        <f>VLOOKUP(A403,Adr!A:B,2,FALSE())</f>
        <v>Slovenský zväz florbalu</v>
      </c>
      <c r="C403" s="254" t="s">
        <v>3285</v>
      </c>
      <c r="D403" s="257">
        <v>31800</v>
      </c>
      <c r="E403" s="258">
        <v>0</v>
      </c>
      <c r="F403" s="249" t="s">
        <v>392</v>
      </c>
      <c r="G403" s="254" t="s">
        <v>356</v>
      </c>
      <c r="H403" s="254" t="s">
        <v>2841</v>
      </c>
      <c r="I403" s="255" t="str">
        <f t="shared" si="35"/>
        <v>31795421j</v>
      </c>
      <c r="J403" s="232" t="str">
        <f t="shared" si="36"/>
        <v>31795421026 03</v>
      </c>
      <c r="K403" s="256"/>
      <c r="L403" s="232" t="str">
        <f t="shared" si="37"/>
        <v>31795421026 03B</v>
      </c>
      <c r="M403" s="256" t="str">
        <f t="shared" si="38"/>
        <v>Slovenský zväz florbalujBZabezpečenie finále školských športových súťaží (Trenčín 2024) v súťažiach kategórie "A" vo florbale stredných škôl</v>
      </c>
      <c r="N403" s="243" t="str">
        <f t="shared" si="39"/>
        <v>31795421jB</v>
      </c>
    </row>
    <row r="404" spans="1:14" ht="21" x14ac:dyDescent="0.25">
      <c r="A404" s="249" t="s">
        <v>2491</v>
      </c>
      <c r="B404" s="250" t="str">
        <f>VLOOKUP(A404,Adr!A:B,2,FALSE())</f>
        <v>Slovenský zväz florbalu</v>
      </c>
      <c r="C404" s="262" t="s">
        <v>3286</v>
      </c>
      <c r="D404" s="263">
        <v>31800</v>
      </c>
      <c r="E404" s="253">
        <v>0</v>
      </c>
      <c r="F404" s="249" t="s">
        <v>392</v>
      </c>
      <c r="G404" s="254" t="s">
        <v>356</v>
      </c>
      <c r="H404" s="254" t="s">
        <v>2841</v>
      </c>
      <c r="I404" s="255" t="str">
        <f t="shared" si="35"/>
        <v>31795421j</v>
      </c>
      <c r="J404" s="232" t="str">
        <f t="shared" si="36"/>
        <v>31795421026 03</v>
      </c>
      <c r="K404" s="256"/>
      <c r="L404" s="232" t="str">
        <f t="shared" si="37"/>
        <v>31795421026 03B</v>
      </c>
      <c r="M404" s="256" t="str">
        <f t="shared" si="38"/>
        <v>Slovenský zväz florbalujBZabezpečenie finále školských športových súťaží (Trenčín 2024) v súťažiach kategórie "A" vo florbale základných škôl</v>
      </c>
      <c r="N404" s="243" t="str">
        <f t="shared" si="39"/>
        <v>31795421jB</v>
      </c>
    </row>
    <row r="405" spans="1:14" x14ac:dyDescent="0.25">
      <c r="A405" s="208" t="s">
        <v>2498</v>
      </c>
      <c r="B405" s="250" t="str">
        <f>VLOOKUP(A405,Adr!A:B,2,FALSE())</f>
        <v>Slovenský zväz hádzanej</v>
      </c>
      <c r="C405" s="259" t="s">
        <v>3287</v>
      </c>
      <c r="D405" s="260">
        <v>2026354</v>
      </c>
      <c r="E405" s="253">
        <v>0</v>
      </c>
      <c r="F405" s="249" t="s">
        <v>374</v>
      </c>
      <c r="G405" s="254" t="s">
        <v>354</v>
      </c>
      <c r="H405" s="254" t="s">
        <v>2841</v>
      </c>
      <c r="I405" s="255" t="str">
        <f t="shared" si="35"/>
        <v>30774772a</v>
      </c>
      <c r="J405" s="232" t="str">
        <f t="shared" si="36"/>
        <v>30774772026 02</v>
      </c>
      <c r="K405" s="256" t="s">
        <v>3288</v>
      </c>
      <c r="L405" s="232" t="str">
        <f t="shared" si="37"/>
        <v>30774772026 02B</v>
      </c>
      <c r="M405" s="256" t="str">
        <f t="shared" si="38"/>
        <v>Slovenský zväz hádzanejaBhádzaná - bežné transfery</v>
      </c>
      <c r="N405" s="243" t="str">
        <f t="shared" si="39"/>
        <v>30774772aB</v>
      </c>
    </row>
    <row r="406" spans="1:14" x14ac:dyDescent="0.25">
      <c r="A406" s="208" t="s">
        <v>2498</v>
      </c>
      <c r="B406" s="250" t="str">
        <f>VLOOKUP(A406,Adr!A:B,2,FALSE())</f>
        <v>Slovenský zväz hádzanej</v>
      </c>
      <c r="C406" s="262" t="s">
        <v>3289</v>
      </c>
      <c r="D406" s="260">
        <v>99450</v>
      </c>
      <c r="E406" s="258">
        <v>0</v>
      </c>
      <c r="F406" s="249" t="s">
        <v>374</v>
      </c>
      <c r="G406" s="254" t="s">
        <v>354</v>
      </c>
      <c r="H406" s="254" t="s">
        <v>2905</v>
      </c>
      <c r="I406" s="255" t="str">
        <f t="shared" si="35"/>
        <v>30774772a</v>
      </c>
      <c r="J406" s="232" t="str">
        <f t="shared" si="36"/>
        <v>30774772026 02</v>
      </c>
      <c r="K406" s="256" t="s">
        <v>3288</v>
      </c>
      <c r="L406" s="232" t="str">
        <f t="shared" si="37"/>
        <v>30774772026 02K</v>
      </c>
      <c r="M406" s="256" t="str">
        <f t="shared" si="38"/>
        <v>Slovenský zväz hádzanejaKhádzaná - kapitálové transfery</v>
      </c>
      <c r="N406" s="243" t="str">
        <f t="shared" si="39"/>
        <v>30774772aK</v>
      </c>
    </row>
    <row r="407" spans="1:14" x14ac:dyDescent="0.25">
      <c r="A407" s="261" t="s">
        <v>2498</v>
      </c>
      <c r="B407" s="250" t="str">
        <f>VLOOKUP(A407,Adr!A:B,2,FALSE())</f>
        <v>Slovenský zväz hádzanej</v>
      </c>
      <c r="C407" s="259" t="s">
        <v>3290</v>
      </c>
      <c r="D407" s="260">
        <v>60000</v>
      </c>
      <c r="E407" s="258">
        <v>0</v>
      </c>
      <c r="F407" s="249" t="s">
        <v>382</v>
      </c>
      <c r="G407" s="254" t="s">
        <v>356</v>
      </c>
      <c r="H407" s="254" t="s">
        <v>2841</v>
      </c>
      <c r="I407" s="255" t="str">
        <f t="shared" si="35"/>
        <v>30774772e</v>
      </c>
      <c r="J407" s="232" t="str">
        <f t="shared" si="36"/>
        <v>30774772026 03</v>
      </c>
      <c r="K407" s="256"/>
      <c r="L407" s="232" t="str">
        <f t="shared" si="37"/>
        <v>30774772026 03B</v>
      </c>
      <c r="M407" s="256" t="str">
        <f t="shared" si="38"/>
        <v xml:space="preserve">Slovenský zväz hádzanejeBM18 EHF Championship 2024 </v>
      </c>
      <c r="N407" s="243" t="str">
        <f t="shared" si="39"/>
        <v>30774772eB</v>
      </c>
    </row>
    <row r="408" spans="1:14" x14ac:dyDescent="0.25">
      <c r="A408" s="249" t="s">
        <v>2498</v>
      </c>
      <c r="B408" s="250" t="str">
        <f>VLOOKUP(A408,Adr!A:B,2,FALSE())</f>
        <v>Slovenský zväz hádzanej</v>
      </c>
      <c r="C408" s="251" t="s">
        <v>3291</v>
      </c>
      <c r="D408" s="252">
        <v>400391</v>
      </c>
      <c r="E408" s="258">
        <v>0</v>
      </c>
      <c r="F408" s="249" t="s">
        <v>384</v>
      </c>
      <c r="G408" s="254" t="s">
        <v>356</v>
      </c>
      <c r="H408" s="254" t="s">
        <v>2841</v>
      </c>
      <c r="I408" s="255" t="str">
        <f t="shared" si="35"/>
        <v>30774772f</v>
      </c>
      <c r="J408" s="232" t="str">
        <f t="shared" si="36"/>
        <v>30774772026 03</v>
      </c>
      <c r="K408" s="256"/>
      <c r="L408" s="232" t="str">
        <f t="shared" si="37"/>
        <v>30774772026 03B</v>
      </c>
      <c r="M408" s="256" t="str">
        <f t="shared" si="38"/>
        <v>Slovenský zväz hádzanejfBhádzaná - 20 % navýšenie</v>
      </c>
      <c r="N408" s="243" t="str">
        <f t="shared" si="39"/>
        <v>30774772fB</v>
      </c>
    </row>
    <row r="409" spans="1:14" x14ac:dyDescent="0.25">
      <c r="A409" s="208" t="s">
        <v>2498</v>
      </c>
      <c r="B409" s="250" t="str">
        <f>VLOOKUP(A409,Adr!A:B,2,FALSE())</f>
        <v>Slovenský zväz hádzanej</v>
      </c>
      <c r="C409" s="254" t="s">
        <v>3292</v>
      </c>
      <c r="D409" s="257">
        <v>19051</v>
      </c>
      <c r="E409" s="253">
        <v>0</v>
      </c>
      <c r="F409" s="249" t="s">
        <v>392</v>
      </c>
      <c r="G409" s="254" t="s">
        <v>356</v>
      </c>
      <c r="H409" s="254" t="s">
        <v>2841</v>
      </c>
      <c r="I409" s="255" t="str">
        <f t="shared" si="35"/>
        <v>30774772j</v>
      </c>
      <c r="J409" s="232" t="str">
        <f t="shared" si="36"/>
        <v>30774772026 03</v>
      </c>
      <c r="K409" s="256"/>
      <c r="L409" s="232" t="str">
        <f t="shared" si="37"/>
        <v>30774772026 03B</v>
      </c>
      <c r="M409" s="256" t="str">
        <f t="shared" si="38"/>
        <v>Slovenský zväz hádzanejjBZabezpečenie finále školských športových súťaží (Šamorín 2024) v súťažiach kategórie "A" v touchdownhandbale základných škôl</v>
      </c>
      <c r="N409" s="243" t="str">
        <f t="shared" si="39"/>
        <v>30774772jB</v>
      </c>
    </row>
    <row r="410" spans="1:14" x14ac:dyDescent="0.25">
      <c r="A410" s="208" t="s">
        <v>2505</v>
      </c>
      <c r="B410" s="250" t="str">
        <f>VLOOKUP(A410,Adr!A:B,2,FALSE())</f>
        <v>Slovenský zväz jachtingu</v>
      </c>
      <c r="C410" s="262" t="s">
        <v>3293</v>
      </c>
      <c r="D410" s="263">
        <v>103483</v>
      </c>
      <c r="E410" s="253">
        <v>0</v>
      </c>
      <c r="F410" s="249" t="s">
        <v>374</v>
      </c>
      <c r="G410" s="254" t="s">
        <v>354</v>
      </c>
      <c r="H410" s="254" t="s">
        <v>2841</v>
      </c>
      <c r="I410" s="255" t="str">
        <f t="shared" si="35"/>
        <v>30793211a</v>
      </c>
      <c r="J410" s="232" t="str">
        <f t="shared" si="36"/>
        <v>30793211026 02</v>
      </c>
      <c r="K410" s="256" t="s">
        <v>3294</v>
      </c>
      <c r="L410" s="232" t="str">
        <f t="shared" si="37"/>
        <v>30793211026 02B</v>
      </c>
      <c r="M410" s="256" t="str">
        <f t="shared" si="38"/>
        <v>Slovenský zväz jachtinguaBjachting - bežné transfery</v>
      </c>
      <c r="N410" s="243" t="str">
        <f t="shared" si="39"/>
        <v>30793211aB</v>
      </c>
    </row>
    <row r="411" spans="1:14" x14ac:dyDescent="0.25">
      <c r="A411" s="261" t="s">
        <v>2505</v>
      </c>
      <c r="B411" s="250" t="str">
        <f>VLOOKUP(A411,Adr!A:B,2,FALSE())</f>
        <v>Slovenský zväz jachtingu</v>
      </c>
      <c r="C411" s="259" t="s">
        <v>3295</v>
      </c>
      <c r="D411" s="260">
        <v>30000</v>
      </c>
      <c r="E411" s="253">
        <v>0</v>
      </c>
      <c r="F411" s="249" t="s">
        <v>380</v>
      </c>
      <c r="G411" s="254" t="s">
        <v>356</v>
      </c>
      <c r="H411" s="254" t="s">
        <v>2841</v>
      </c>
      <c r="I411" s="255" t="str">
        <f t="shared" si="35"/>
        <v>30793211d</v>
      </c>
      <c r="J411" s="232" t="str">
        <f t="shared" si="36"/>
        <v>30793211026 03</v>
      </c>
      <c r="K411" s="256"/>
      <c r="L411" s="232" t="str">
        <f t="shared" si="37"/>
        <v>30793211026 03B</v>
      </c>
      <c r="M411" s="256" t="str">
        <f t="shared" si="38"/>
        <v>Slovenský zväz jachtingudBPollák Patrik</v>
      </c>
      <c r="N411" s="243" t="str">
        <f t="shared" si="39"/>
        <v>30793211dB</v>
      </c>
    </row>
    <row r="412" spans="1:14" x14ac:dyDescent="0.25">
      <c r="A412" s="264" t="s">
        <v>2505</v>
      </c>
      <c r="B412" s="250" t="str">
        <f>VLOOKUP(A412,Adr!A:B,2,FALSE())</f>
        <v>Slovenský zväz jachtingu</v>
      </c>
      <c r="C412" s="259" t="s">
        <v>3296</v>
      </c>
      <c r="D412" s="260">
        <v>10000</v>
      </c>
      <c r="E412" s="258">
        <v>0</v>
      </c>
      <c r="F412" s="249" t="s">
        <v>382</v>
      </c>
      <c r="G412" s="254" t="s">
        <v>356</v>
      </c>
      <c r="H412" s="254" t="s">
        <v>2841</v>
      </c>
      <c r="I412" s="255" t="str">
        <f t="shared" si="35"/>
        <v>30793211e</v>
      </c>
      <c r="J412" s="232" t="str">
        <f t="shared" si="36"/>
        <v>30793211026 03</v>
      </c>
      <c r="K412" s="256"/>
      <c r="L412" s="232" t="str">
        <f t="shared" si="37"/>
        <v>30793211026 03B</v>
      </c>
      <c r="M412" s="256" t="str">
        <f t="shared" si="38"/>
        <v>Slovenský zväz jachtingueBMajstrovstvá sveta v triede Vaurien</v>
      </c>
      <c r="N412" s="243" t="str">
        <f t="shared" si="39"/>
        <v>30793211eB</v>
      </c>
    </row>
    <row r="413" spans="1:14" x14ac:dyDescent="0.25">
      <c r="A413" s="249" t="s">
        <v>2505</v>
      </c>
      <c r="B413" s="250" t="str">
        <f>VLOOKUP(A413,Adr!A:B,2,FALSE())</f>
        <v>Slovenský zväz jachtingu</v>
      </c>
      <c r="C413" s="262" t="s">
        <v>3297</v>
      </c>
      <c r="D413" s="263">
        <v>19491</v>
      </c>
      <c r="E413" s="253">
        <v>0</v>
      </c>
      <c r="F413" s="249" t="s">
        <v>384</v>
      </c>
      <c r="G413" s="254" t="s">
        <v>356</v>
      </c>
      <c r="H413" s="254" t="s">
        <v>2841</v>
      </c>
      <c r="I413" s="255" t="str">
        <f t="shared" si="35"/>
        <v>30793211f</v>
      </c>
      <c r="J413" s="232" t="str">
        <f t="shared" si="36"/>
        <v>30793211026 03</v>
      </c>
      <c r="K413" s="256"/>
      <c r="L413" s="232" t="str">
        <f t="shared" si="37"/>
        <v>30793211026 03B</v>
      </c>
      <c r="M413" s="256" t="str">
        <f t="shared" si="38"/>
        <v>Slovenský zväz jachtingufBjachting - 20 % navýšenie</v>
      </c>
      <c r="N413" s="243" t="str">
        <f t="shared" si="39"/>
        <v>30793211fB</v>
      </c>
    </row>
    <row r="414" spans="1:14" x14ac:dyDescent="0.25">
      <c r="A414" s="261" t="s">
        <v>2512</v>
      </c>
      <c r="B414" s="250" t="str">
        <f>VLOOKUP(A414,Adr!A:B,2,FALSE())</f>
        <v>Slovenský zväz Judo</v>
      </c>
      <c r="C414" s="259" t="s">
        <v>3298</v>
      </c>
      <c r="D414" s="260">
        <v>292219</v>
      </c>
      <c r="E414" s="253">
        <v>0</v>
      </c>
      <c r="F414" s="249" t="s">
        <v>374</v>
      </c>
      <c r="G414" s="254" t="s">
        <v>354</v>
      </c>
      <c r="H414" s="254" t="s">
        <v>2841</v>
      </c>
      <c r="I414" s="255" t="str">
        <f t="shared" si="35"/>
        <v>17308518a</v>
      </c>
      <c r="J414" s="232" t="str">
        <f t="shared" si="36"/>
        <v>17308518026 02</v>
      </c>
      <c r="K414" s="256" t="s">
        <v>3299</v>
      </c>
      <c r="L414" s="232" t="str">
        <f t="shared" si="37"/>
        <v>17308518026 02B</v>
      </c>
      <c r="M414" s="256" t="str">
        <f t="shared" si="38"/>
        <v>Slovenský zväz JudoaBjudo - bežné transfery</v>
      </c>
      <c r="N414" s="243" t="str">
        <f t="shared" si="39"/>
        <v>17308518aB</v>
      </c>
    </row>
    <row r="415" spans="1:14" x14ac:dyDescent="0.25">
      <c r="A415" s="261" t="s">
        <v>2512</v>
      </c>
      <c r="B415" s="250" t="str">
        <f>VLOOKUP(A415,Adr!A:B,2,FALSE())</f>
        <v>Slovenský zväz Judo</v>
      </c>
      <c r="C415" s="259" t="s">
        <v>3300</v>
      </c>
      <c r="D415" s="260">
        <v>10000</v>
      </c>
      <c r="E415" s="258">
        <v>0</v>
      </c>
      <c r="F415" s="249" t="s">
        <v>380</v>
      </c>
      <c r="G415" s="254" t="s">
        <v>356</v>
      </c>
      <c r="H415" s="254" t="s">
        <v>2841</v>
      </c>
      <c r="I415" s="255" t="str">
        <f t="shared" si="35"/>
        <v>17308518d</v>
      </c>
      <c r="J415" s="232" t="str">
        <f t="shared" si="36"/>
        <v>17308518026 03</v>
      </c>
      <c r="K415" s="256"/>
      <c r="L415" s="232" t="str">
        <f t="shared" si="37"/>
        <v>17308518026 03B</v>
      </c>
      <c r="M415" s="256" t="str">
        <f t="shared" si="38"/>
        <v>Slovenský zväz JudodBÁdam Viktor</v>
      </c>
      <c r="N415" s="243" t="str">
        <f t="shared" si="39"/>
        <v>17308518dB</v>
      </c>
    </row>
    <row r="416" spans="1:14" x14ac:dyDescent="0.25">
      <c r="A416" s="261" t="s">
        <v>2512</v>
      </c>
      <c r="B416" s="250" t="str">
        <f>VLOOKUP(A416,Adr!A:B,2,FALSE())</f>
        <v>Slovenský zväz Judo</v>
      </c>
      <c r="C416" s="262" t="s">
        <v>3301</v>
      </c>
      <c r="D416" s="260">
        <v>30000</v>
      </c>
      <c r="E416" s="253">
        <v>0</v>
      </c>
      <c r="F416" s="249" t="s">
        <v>380</v>
      </c>
      <c r="G416" s="254" t="s">
        <v>356</v>
      </c>
      <c r="H416" s="254" t="s">
        <v>2841</v>
      </c>
      <c r="I416" s="255" t="str">
        <f t="shared" si="35"/>
        <v>17308518d</v>
      </c>
      <c r="J416" s="232" t="str">
        <f t="shared" si="36"/>
        <v>17308518026 03</v>
      </c>
      <c r="K416" s="256"/>
      <c r="L416" s="232" t="str">
        <f t="shared" si="37"/>
        <v>17308518026 03B</v>
      </c>
      <c r="M416" s="256" t="str">
        <f t="shared" si="38"/>
        <v>Slovenský zväz JudodBFízeľ Márius</v>
      </c>
      <c r="N416" s="243" t="str">
        <f t="shared" si="39"/>
        <v>17308518dB</v>
      </c>
    </row>
    <row r="417" spans="1:14" x14ac:dyDescent="0.25">
      <c r="A417" s="249" t="s">
        <v>2512</v>
      </c>
      <c r="B417" s="250" t="str">
        <f>VLOOKUP(A417,Adr!A:B,2,FALSE())</f>
        <v>Slovenský zväz Judo</v>
      </c>
      <c r="C417" s="262" t="s">
        <v>3302</v>
      </c>
      <c r="D417" s="263">
        <v>6200</v>
      </c>
      <c r="E417" s="258">
        <v>0</v>
      </c>
      <c r="F417" s="249" t="s">
        <v>380</v>
      </c>
      <c r="G417" s="254" t="s">
        <v>356</v>
      </c>
      <c r="H417" s="254" t="s">
        <v>2841</v>
      </c>
      <c r="I417" s="255" t="str">
        <f t="shared" si="35"/>
        <v>17308518d</v>
      </c>
      <c r="J417" s="232" t="str">
        <f t="shared" si="36"/>
        <v>17308518026 03</v>
      </c>
      <c r="K417" s="256"/>
      <c r="L417" s="232" t="str">
        <f t="shared" si="37"/>
        <v>17308518026 03B</v>
      </c>
      <c r="M417" s="256" t="str">
        <f t="shared" si="38"/>
        <v>Slovenský zväz JudodBKrížová Lili Kristína</v>
      </c>
      <c r="N417" s="243" t="str">
        <f t="shared" si="39"/>
        <v>17308518dB</v>
      </c>
    </row>
    <row r="418" spans="1:14" x14ac:dyDescent="0.25">
      <c r="A418" s="261" t="s">
        <v>2512</v>
      </c>
      <c r="B418" s="250" t="str">
        <f>VLOOKUP(A418,Adr!A:B,2,FALSE())</f>
        <v>Slovenský zväz Judo</v>
      </c>
      <c r="C418" s="254" t="s">
        <v>3303</v>
      </c>
      <c r="D418" s="257">
        <v>32600</v>
      </c>
      <c r="E418" s="253">
        <v>0</v>
      </c>
      <c r="F418" s="249" t="s">
        <v>380</v>
      </c>
      <c r="G418" s="254" t="s">
        <v>356</v>
      </c>
      <c r="H418" s="254" t="s">
        <v>2841</v>
      </c>
      <c r="I418" s="255" t="str">
        <f t="shared" si="35"/>
        <v>17308518d</v>
      </c>
      <c r="J418" s="232" t="str">
        <f t="shared" si="36"/>
        <v>17308518026 03</v>
      </c>
      <c r="K418" s="256"/>
      <c r="L418" s="232" t="str">
        <f t="shared" si="37"/>
        <v>17308518026 03B</v>
      </c>
      <c r="M418" s="256" t="str">
        <f t="shared" si="38"/>
        <v>Slovenský zväz JudodBMaťašeje Benjamín</v>
      </c>
      <c r="N418" s="243" t="str">
        <f t="shared" si="39"/>
        <v>17308518dB</v>
      </c>
    </row>
    <row r="419" spans="1:14" x14ac:dyDescent="0.25">
      <c r="A419" s="249" t="s">
        <v>2512</v>
      </c>
      <c r="B419" s="250" t="str">
        <f>VLOOKUP(A419,Adr!A:B,2,FALSE())</f>
        <v>Slovenský zväz Judo</v>
      </c>
      <c r="C419" s="262" t="s">
        <v>3304</v>
      </c>
      <c r="D419" s="263">
        <v>8700</v>
      </c>
      <c r="E419" s="258">
        <v>0</v>
      </c>
      <c r="F419" s="249" t="s">
        <v>380</v>
      </c>
      <c r="G419" s="254" t="s">
        <v>356</v>
      </c>
      <c r="H419" s="254" t="s">
        <v>2841</v>
      </c>
      <c r="I419" s="255" t="str">
        <f t="shared" si="35"/>
        <v>17308518d</v>
      </c>
      <c r="J419" s="232" t="str">
        <f t="shared" si="36"/>
        <v>17308518026 03</v>
      </c>
      <c r="K419" s="256"/>
      <c r="L419" s="232" t="str">
        <f t="shared" si="37"/>
        <v>17308518026 03B</v>
      </c>
      <c r="M419" s="256" t="str">
        <f t="shared" si="38"/>
        <v>Slovenský zväz JudodBTománková Lenka</v>
      </c>
      <c r="N419" s="243" t="str">
        <f t="shared" si="39"/>
        <v>17308518dB</v>
      </c>
    </row>
    <row r="420" spans="1:14" x14ac:dyDescent="0.25">
      <c r="A420" s="249" t="s">
        <v>2512</v>
      </c>
      <c r="B420" s="250" t="str">
        <f>VLOOKUP(A420,Adr!A:B,2,FALSE())</f>
        <v>Slovenský zväz Judo</v>
      </c>
      <c r="C420" s="262" t="s">
        <v>3305</v>
      </c>
      <c r="D420" s="263">
        <v>10000</v>
      </c>
      <c r="E420" s="253">
        <v>0</v>
      </c>
      <c r="F420" s="249" t="s">
        <v>380</v>
      </c>
      <c r="G420" s="254" t="s">
        <v>356</v>
      </c>
      <c r="H420" s="254" t="s">
        <v>2841</v>
      </c>
      <c r="I420" s="255" t="str">
        <f t="shared" ref="I420:I483" si="40">A420&amp;F420</f>
        <v>17308518d</v>
      </c>
      <c r="J420" s="232" t="str">
        <f t="shared" ref="J420:J483" si="41">A420&amp;G420</f>
        <v>17308518026 03</v>
      </c>
      <c r="K420" s="256"/>
      <c r="L420" s="232" t="str">
        <f t="shared" ref="L420:L483" si="42">A420&amp;G420&amp;H420</f>
        <v>17308518026 03B</v>
      </c>
      <c r="M420" s="256" t="str">
        <f t="shared" ref="M420:M483" si="43">B420&amp;F420&amp;H420&amp;C420</f>
        <v>Slovenský zväz JudodBTománková Patrícia</v>
      </c>
      <c r="N420" s="243" t="str">
        <f t="shared" ref="N420:N483" si="44">+I420&amp;H420</f>
        <v>17308518dB</v>
      </c>
    </row>
    <row r="421" spans="1:14" x14ac:dyDescent="0.25">
      <c r="A421" s="249" t="s">
        <v>2512</v>
      </c>
      <c r="B421" s="250" t="str">
        <f>VLOOKUP(A421,Adr!A:B,2,FALSE())</f>
        <v>Slovenský zväz Judo</v>
      </c>
      <c r="C421" s="262" t="s">
        <v>3306</v>
      </c>
      <c r="D421" s="263">
        <v>40000</v>
      </c>
      <c r="E421" s="253">
        <v>0</v>
      </c>
      <c r="F421" s="249" t="s">
        <v>382</v>
      </c>
      <c r="G421" s="254" t="s">
        <v>356</v>
      </c>
      <c r="H421" s="254" t="s">
        <v>2841</v>
      </c>
      <c r="I421" s="255" t="str">
        <f t="shared" si="40"/>
        <v>17308518e</v>
      </c>
      <c r="J421" s="232" t="str">
        <f t="shared" si="41"/>
        <v>17308518026 03</v>
      </c>
      <c r="K421" s="256"/>
      <c r="L421" s="232" t="str">
        <f t="shared" si="42"/>
        <v>17308518026 03B</v>
      </c>
      <c r="M421" s="256" t="str">
        <f t="shared" si="43"/>
        <v>Slovenský zväz JudoeBEurópsky pohár kadetov</v>
      </c>
      <c r="N421" s="243" t="str">
        <f t="shared" si="44"/>
        <v>17308518eB</v>
      </c>
    </row>
    <row r="422" spans="1:14" x14ac:dyDescent="0.25">
      <c r="A422" s="208" t="s">
        <v>2512</v>
      </c>
      <c r="B422" s="250" t="str">
        <f>VLOOKUP(A422,Adr!A:B,2,FALSE())</f>
        <v>Slovenský zväz Judo</v>
      </c>
      <c r="C422" s="254" t="s">
        <v>3307</v>
      </c>
      <c r="D422" s="257">
        <v>55039</v>
      </c>
      <c r="E422" s="258">
        <v>0</v>
      </c>
      <c r="F422" s="249" t="s">
        <v>384</v>
      </c>
      <c r="G422" s="254" t="s">
        <v>356</v>
      </c>
      <c r="H422" s="254" t="s">
        <v>2841</v>
      </c>
      <c r="I422" s="255" t="str">
        <f t="shared" si="40"/>
        <v>17308518f</v>
      </c>
      <c r="J422" s="232" t="str">
        <f t="shared" si="41"/>
        <v>17308518026 03</v>
      </c>
      <c r="K422" s="256"/>
      <c r="L422" s="232" t="str">
        <f t="shared" si="42"/>
        <v>17308518026 03B</v>
      </c>
      <c r="M422" s="256" t="str">
        <f t="shared" si="43"/>
        <v>Slovenský zväz JudofBjudo - 20 % navýšenie</v>
      </c>
      <c r="N422" s="243" t="str">
        <f t="shared" si="44"/>
        <v>17308518fB</v>
      </c>
    </row>
    <row r="423" spans="1:14" x14ac:dyDescent="0.25">
      <c r="A423" s="261" t="s">
        <v>2520</v>
      </c>
      <c r="B423" s="250" t="str">
        <f>VLOOKUP(A423,Adr!A:B,2,FALSE())</f>
        <v>Slovenský Zväz Karate</v>
      </c>
      <c r="C423" s="259" t="s">
        <v>3308</v>
      </c>
      <c r="D423" s="260">
        <v>921465</v>
      </c>
      <c r="E423" s="258">
        <v>0</v>
      </c>
      <c r="F423" s="249" t="s">
        <v>374</v>
      </c>
      <c r="G423" s="254" t="s">
        <v>354</v>
      </c>
      <c r="H423" s="254" t="s">
        <v>2841</v>
      </c>
      <c r="I423" s="255" t="str">
        <f t="shared" si="40"/>
        <v>30811571a</v>
      </c>
      <c r="J423" s="232" t="str">
        <f t="shared" si="41"/>
        <v>30811571026 02</v>
      </c>
      <c r="K423" s="256" t="s">
        <v>3309</v>
      </c>
      <c r="L423" s="232" t="str">
        <f t="shared" si="42"/>
        <v>30811571026 02B</v>
      </c>
      <c r="M423" s="256" t="str">
        <f t="shared" si="43"/>
        <v>Slovenský Zväz KarateaBkarate - bežné transfery</v>
      </c>
      <c r="N423" s="243" t="str">
        <f t="shared" si="44"/>
        <v>30811571aB</v>
      </c>
    </row>
    <row r="424" spans="1:14" x14ac:dyDescent="0.25">
      <c r="A424" s="261" t="s">
        <v>2520</v>
      </c>
      <c r="B424" s="250" t="str">
        <f>VLOOKUP(A424,Adr!A:B,2,FALSE())</f>
        <v>Slovenský Zväz Karate</v>
      </c>
      <c r="C424" s="251" t="s">
        <v>3310</v>
      </c>
      <c r="D424" s="252">
        <v>40000</v>
      </c>
      <c r="E424" s="258">
        <v>0</v>
      </c>
      <c r="F424" s="249" t="s">
        <v>374</v>
      </c>
      <c r="G424" s="254" t="s">
        <v>354</v>
      </c>
      <c r="H424" s="254" t="s">
        <v>2905</v>
      </c>
      <c r="I424" s="255" t="str">
        <f t="shared" si="40"/>
        <v>30811571a</v>
      </c>
      <c r="J424" s="232" t="str">
        <f t="shared" si="41"/>
        <v>30811571026 02</v>
      </c>
      <c r="K424" s="256" t="s">
        <v>3309</v>
      </c>
      <c r="L424" s="232" t="str">
        <f t="shared" si="42"/>
        <v>30811571026 02K</v>
      </c>
      <c r="M424" s="256" t="str">
        <f t="shared" si="43"/>
        <v>Slovenský Zväz KarateaKkarate - kapitálové transfery</v>
      </c>
      <c r="N424" s="243" t="str">
        <f t="shared" si="44"/>
        <v>30811571aK</v>
      </c>
    </row>
    <row r="425" spans="1:14" x14ac:dyDescent="0.25">
      <c r="A425" s="249" t="s">
        <v>2520</v>
      </c>
      <c r="B425" s="250" t="str">
        <f>VLOOKUP(A425,Adr!A:B,2,FALSE())</f>
        <v>Slovenský Zväz Karate</v>
      </c>
      <c r="C425" s="254" t="s">
        <v>2914</v>
      </c>
      <c r="D425" s="257">
        <v>10204</v>
      </c>
      <c r="E425" s="253">
        <v>0</v>
      </c>
      <c r="F425" s="249" t="s">
        <v>378</v>
      </c>
      <c r="G425" s="254" t="s">
        <v>356</v>
      </c>
      <c r="H425" s="254" t="s">
        <v>2841</v>
      </c>
      <c r="I425" s="255" t="str">
        <f t="shared" si="40"/>
        <v>30811571c</v>
      </c>
      <c r="J425" s="232" t="str">
        <f t="shared" si="41"/>
        <v>30811571026 03</v>
      </c>
      <c r="K425" s="256"/>
      <c r="L425" s="232" t="str">
        <f t="shared" si="42"/>
        <v>30811571026 03B</v>
      </c>
      <c r="M425" s="256" t="str">
        <f t="shared" si="43"/>
        <v>Slovenský Zväz KaratecBzabezpečenie a rozvoj zdravotne postihnutých športovcov (SPV)</v>
      </c>
      <c r="N425" s="243" t="str">
        <f t="shared" si="44"/>
        <v>30811571cB</v>
      </c>
    </row>
    <row r="426" spans="1:14" x14ac:dyDescent="0.25">
      <c r="A426" s="249" t="s">
        <v>2520</v>
      </c>
      <c r="B426" s="250" t="str">
        <f>VLOOKUP(A426,Adr!A:B,2,FALSE())</f>
        <v>Slovenský Zväz Karate</v>
      </c>
      <c r="C426" s="262" t="s">
        <v>3311</v>
      </c>
      <c r="D426" s="263">
        <v>5000</v>
      </c>
      <c r="E426" s="258">
        <v>0</v>
      </c>
      <c r="F426" s="249" t="s">
        <v>380</v>
      </c>
      <c r="G426" s="254" t="s">
        <v>356</v>
      </c>
      <c r="H426" s="254" t="s">
        <v>2841</v>
      </c>
      <c r="I426" s="255" t="str">
        <f t="shared" si="40"/>
        <v>30811571d</v>
      </c>
      <c r="J426" s="232" t="str">
        <f t="shared" si="41"/>
        <v>30811571026 03</v>
      </c>
      <c r="K426" s="256"/>
      <c r="L426" s="232" t="str">
        <f t="shared" si="42"/>
        <v>30811571026 03B</v>
      </c>
      <c r="M426" s="256" t="str">
        <f t="shared" si="43"/>
        <v>Slovenský Zväz KaratedBKvasnicová Nina</v>
      </c>
      <c r="N426" s="243" t="str">
        <f t="shared" si="44"/>
        <v>30811571dB</v>
      </c>
    </row>
    <row r="427" spans="1:14" x14ac:dyDescent="0.25">
      <c r="A427" s="261" t="s">
        <v>2520</v>
      </c>
      <c r="B427" s="250" t="str">
        <f>VLOOKUP(A427,Adr!A:B,2,FALSE())</f>
        <v>Slovenský Zväz Karate</v>
      </c>
      <c r="C427" s="254" t="s">
        <v>3312</v>
      </c>
      <c r="D427" s="257">
        <v>15000</v>
      </c>
      <c r="E427" s="253">
        <v>0</v>
      </c>
      <c r="F427" s="249" t="s">
        <v>380</v>
      </c>
      <c r="G427" s="254" t="s">
        <v>356</v>
      </c>
      <c r="H427" s="254" t="s">
        <v>2841</v>
      </c>
      <c r="I427" s="255" t="str">
        <f t="shared" si="40"/>
        <v>30811571d</v>
      </c>
      <c r="J427" s="232" t="str">
        <f t="shared" si="41"/>
        <v>30811571026 03</v>
      </c>
      <c r="K427" s="256"/>
      <c r="L427" s="232" t="str">
        <f t="shared" si="42"/>
        <v>30811571026 03B</v>
      </c>
      <c r="M427" s="256" t="str">
        <f t="shared" si="43"/>
        <v>Slovenský Zväz KaratedBSuchánková Ingrida</v>
      </c>
      <c r="N427" s="243" t="str">
        <f t="shared" si="44"/>
        <v>30811571dB</v>
      </c>
    </row>
    <row r="428" spans="1:14" x14ac:dyDescent="0.25">
      <c r="A428" s="249" t="s">
        <v>2520</v>
      </c>
      <c r="B428" s="250" t="str">
        <f>VLOOKUP(A428,Adr!A:B,2,FALSE())</f>
        <v>Slovenský Zväz Karate</v>
      </c>
      <c r="C428" s="251" t="s">
        <v>3313</v>
      </c>
      <c r="D428" s="252">
        <v>181090</v>
      </c>
      <c r="E428" s="253">
        <v>0</v>
      </c>
      <c r="F428" s="249" t="s">
        <v>384</v>
      </c>
      <c r="G428" s="254" t="s">
        <v>356</v>
      </c>
      <c r="H428" s="254" t="s">
        <v>2841</v>
      </c>
      <c r="I428" s="255" t="str">
        <f t="shared" si="40"/>
        <v>30811571f</v>
      </c>
      <c r="J428" s="232" t="str">
        <f t="shared" si="41"/>
        <v>30811571026 03</v>
      </c>
      <c r="K428" s="256"/>
      <c r="L428" s="232" t="str">
        <f t="shared" si="42"/>
        <v>30811571026 03B</v>
      </c>
      <c r="M428" s="256" t="str">
        <f t="shared" si="43"/>
        <v>Slovenský Zväz KaratefBkarate - 20 % navýšenie</v>
      </c>
      <c r="N428" s="243" t="str">
        <f t="shared" si="44"/>
        <v>30811571fB</v>
      </c>
    </row>
    <row r="429" spans="1:14" x14ac:dyDescent="0.25">
      <c r="A429" s="261" t="s">
        <v>2527</v>
      </c>
      <c r="B429" s="250" t="str">
        <f>VLOOKUP(A429,Adr!A:B,2,FALSE())</f>
        <v>Slovenský zväz kickboxu</v>
      </c>
      <c r="C429" s="259" t="s">
        <v>3314</v>
      </c>
      <c r="D429" s="260">
        <v>174888</v>
      </c>
      <c r="E429" s="253">
        <v>0</v>
      </c>
      <c r="F429" s="249" t="s">
        <v>374</v>
      </c>
      <c r="G429" s="254" t="s">
        <v>354</v>
      </c>
      <c r="H429" s="254" t="s">
        <v>2841</v>
      </c>
      <c r="I429" s="255" t="str">
        <f t="shared" si="40"/>
        <v>31119247a</v>
      </c>
      <c r="J429" s="232" t="str">
        <f t="shared" si="41"/>
        <v>31119247026 02</v>
      </c>
      <c r="K429" s="256" t="s">
        <v>3315</v>
      </c>
      <c r="L429" s="232" t="str">
        <f t="shared" si="42"/>
        <v>31119247026 02B</v>
      </c>
      <c r="M429" s="256" t="str">
        <f t="shared" si="43"/>
        <v>Slovenský zväz kickboxuaBkickbox - bežné transfery</v>
      </c>
      <c r="N429" s="243" t="str">
        <f t="shared" si="44"/>
        <v>31119247aB</v>
      </c>
    </row>
    <row r="430" spans="1:14" x14ac:dyDescent="0.25">
      <c r="A430" s="249" t="s">
        <v>2527</v>
      </c>
      <c r="B430" s="250" t="str">
        <f>VLOOKUP(A430,Adr!A:B,2,FALSE())</f>
        <v>Slovenský zväz kickboxu</v>
      </c>
      <c r="C430" s="259" t="s">
        <v>3316</v>
      </c>
      <c r="D430" s="260">
        <v>15000</v>
      </c>
      <c r="E430" s="258">
        <v>0</v>
      </c>
      <c r="F430" s="249" t="s">
        <v>380</v>
      </c>
      <c r="G430" s="254" t="s">
        <v>356</v>
      </c>
      <c r="H430" s="254" t="s">
        <v>2841</v>
      </c>
      <c r="I430" s="255" t="str">
        <f t="shared" si="40"/>
        <v>31119247d</v>
      </c>
      <c r="J430" s="232" t="str">
        <f t="shared" si="41"/>
        <v>31119247026 03</v>
      </c>
      <c r="K430" s="256"/>
      <c r="L430" s="232" t="str">
        <f t="shared" si="42"/>
        <v>31119247026 03B</v>
      </c>
      <c r="M430" s="256" t="str">
        <f t="shared" si="43"/>
        <v>Slovenský zväz kickboxudBFecková Lucia</v>
      </c>
      <c r="N430" s="243" t="str">
        <f t="shared" si="44"/>
        <v>31119247dB</v>
      </c>
    </row>
    <row r="431" spans="1:14" x14ac:dyDescent="0.25">
      <c r="A431" s="249" t="s">
        <v>2527</v>
      </c>
      <c r="B431" s="250" t="str">
        <f>VLOOKUP(A431,Adr!A:B,2,FALSE())</f>
        <v>Slovenský zväz kickboxu</v>
      </c>
      <c r="C431" s="259" t="s">
        <v>3317</v>
      </c>
      <c r="D431" s="260">
        <v>15000</v>
      </c>
      <c r="E431" s="253">
        <v>0</v>
      </c>
      <c r="F431" s="249" t="s">
        <v>380</v>
      </c>
      <c r="G431" s="254" t="s">
        <v>356</v>
      </c>
      <c r="H431" s="254" t="s">
        <v>2841</v>
      </c>
      <c r="I431" s="255" t="str">
        <f t="shared" si="40"/>
        <v>31119247d</v>
      </c>
      <c r="J431" s="232" t="str">
        <f t="shared" si="41"/>
        <v>31119247026 03</v>
      </c>
      <c r="K431" s="256"/>
      <c r="L431" s="232" t="str">
        <f t="shared" si="42"/>
        <v>31119247026 03B</v>
      </c>
      <c r="M431" s="256" t="str">
        <f t="shared" si="43"/>
        <v>Slovenský zväz kickboxudBFilipová Alexandra</v>
      </c>
      <c r="N431" s="243" t="str">
        <f t="shared" si="44"/>
        <v>31119247dB</v>
      </c>
    </row>
    <row r="432" spans="1:14" x14ac:dyDescent="0.25">
      <c r="A432" s="249" t="s">
        <v>2527</v>
      </c>
      <c r="B432" s="250" t="str">
        <f>VLOOKUP(A432,Adr!A:B,2,FALSE())</f>
        <v>Slovenský zväz kickboxu</v>
      </c>
      <c r="C432" s="251" t="s">
        <v>3318</v>
      </c>
      <c r="D432" s="252">
        <v>32940</v>
      </c>
      <c r="E432" s="258">
        <v>0</v>
      </c>
      <c r="F432" s="249" t="s">
        <v>384</v>
      </c>
      <c r="G432" s="254" t="s">
        <v>356</v>
      </c>
      <c r="H432" s="254" t="s">
        <v>2841</v>
      </c>
      <c r="I432" s="255" t="str">
        <f t="shared" si="40"/>
        <v>31119247f</v>
      </c>
      <c r="J432" s="232" t="str">
        <f t="shared" si="41"/>
        <v>31119247026 03</v>
      </c>
      <c r="K432" s="256"/>
      <c r="L432" s="232" t="str">
        <f t="shared" si="42"/>
        <v>31119247026 03B</v>
      </c>
      <c r="M432" s="256" t="str">
        <f t="shared" si="43"/>
        <v>Slovenský zväz kickboxufBkickbox - 20 % navýšenie</v>
      </c>
      <c r="N432" s="243" t="str">
        <f t="shared" si="44"/>
        <v>31119247fB</v>
      </c>
    </row>
    <row r="433" spans="1:14" x14ac:dyDescent="0.25">
      <c r="A433" s="249" t="s">
        <v>2527</v>
      </c>
      <c r="B433" s="250" t="str">
        <f>VLOOKUP(A433,Adr!A:B,2,FALSE())</f>
        <v>Slovenský zväz kickboxu</v>
      </c>
      <c r="C433" s="259" t="s">
        <v>3319</v>
      </c>
      <c r="D433" s="260">
        <v>10000</v>
      </c>
      <c r="E433" s="258">
        <v>0</v>
      </c>
      <c r="F433" s="249" t="s">
        <v>398</v>
      </c>
      <c r="G433" s="254" t="s">
        <v>356</v>
      </c>
      <c r="H433" s="254" t="s">
        <v>2841</v>
      </c>
      <c r="I433" s="255" t="str">
        <f t="shared" si="40"/>
        <v>31119247m</v>
      </c>
      <c r="J433" s="232" t="str">
        <f t="shared" si="41"/>
        <v>31119247026 03</v>
      </c>
      <c r="K433" s="256"/>
      <c r="L433" s="232" t="str">
        <f t="shared" si="42"/>
        <v>31119247026 03B</v>
      </c>
      <c r="M433" s="256" t="str">
        <f t="shared" si="43"/>
        <v>Slovenský zväz kickboxumBSlovak Open 2024 – Memoriál Ladislava Doky Tótha</v>
      </c>
      <c r="N433" s="243" t="str">
        <f t="shared" si="44"/>
        <v>31119247mB</v>
      </c>
    </row>
    <row r="434" spans="1:14" x14ac:dyDescent="0.25">
      <c r="A434" s="208" t="s">
        <v>2534</v>
      </c>
      <c r="B434" s="250" t="str">
        <f>VLOOKUP(A434,Adr!A:B,2,FALSE())</f>
        <v>Slovenský zväz ľadového hokeja</v>
      </c>
      <c r="C434" s="254" t="s">
        <v>3320</v>
      </c>
      <c r="D434" s="257">
        <v>10316702</v>
      </c>
      <c r="E434" s="258">
        <v>0</v>
      </c>
      <c r="F434" s="249" t="s">
        <v>374</v>
      </c>
      <c r="G434" s="254" t="s">
        <v>354</v>
      </c>
      <c r="H434" s="254" t="s">
        <v>2841</v>
      </c>
      <c r="I434" s="255" t="str">
        <f t="shared" si="40"/>
        <v>30845386a</v>
      </c>
      <c r="J434" s="232" t="str">
        <f t="shared" si="41"/>
        <v>30845386026 02</v>
      </c>
      <c r="K434" s="256" t="s">
        <v>3321</v>
      </c>
      <c r="L434" s="232" t="str">
        <f t="shared" si="42"/>
        <v>30845386026 02B</v>
      </c>
      <c r="M434" s="256" t="str">
        <f t="shared" si="43"/>
        <v>Slovenský zväz ľadového hokejaaBľadový hokej - bežné transfery</v>
      </c>
      <c r="N434" s="243" t="str">
        <f t="shared" si="44"/>
        <v>30845386aB</v>
      </c>
    </row>
    <row r="435" spans="1:14" x14ac:dyDescent="0.25">
      <c r="A435" s="261" t="s">
        <v>2534</v>
      </c>
      <c r="B435" s="250" t="str">
        <f>VLOOKUP(A435,Adr!A:B,2,FALSE())</f>
        <v>Slovenský zväz ľadového hokeja</v>
      </c>
      <c r="C435" s="259" t="s">
        <v>3322</v>
      </c>
      <c r="D435" s="263">
        <v>91674</v>
      </c>
      <c r="E435" s="258">
        <v>0</v>
      </c>
      <c r="F435" s="249" t="s">
        <v>374</v>
      </c>
      <c r="G435" s="254" t="s">
        <v>354</v>
      </c>
      <c r="H435" s="254" t="s">
        <v>2905</v>
      </c>
      <c r="I435" s="255" t="str">
        <f t="shared" si="40"/>
        <v>30845386a</v>
      </c>
      <c r="J435" s="232" t="str">
        <f t="shared" si="41"/>
        <v>30845386026 02</v>
      </c>
      <c r="K435" s="256" t="s">
        <v>3321</v>
      </c>
      <c r="L435" s="232" t="str">
        <f t="shared" si="42"/>
        <v>30845386026 02K</v>
      </c>
      <c r="M435" s="256" t="str">
        <f t="shared" si="43"/>
        <v>Slovenský zväz ľadového hokejaaKľadový hokej - kapitálové transfery</v>
      </c>
      <c r="N435" s="243" t="str">
        <f t="shared" si="44"/>
        <v>30845386aK</v>
      </c>
    </row>
    <row r="436" spans="1:14" x14ac:dyDescent="0.25">
      <c r="A436" s="264" t="s">
        <v>2534</v>
      </c>
      <c r="B436" s="250" t="str">
        <f>VLOOKUP(A436,Adr!A:B,2,FALSE())</f>
        <v>Slovenský zväz ľadového hokeja</v>
      </c>
      <c r="C436" s="259" t="s">
        <v>3323</v>
      </c>
      <c r="D436" s="260">
        <v>1960396</v>
      </c>
      <c r="E436" s="253">
        <v>0</v>
      </c>
      <c r="F436" s="249" t="s">
        <v>384</v>
      </c>
      <c r="G436" s="254" t="s">
        <v>356</v>
      </c>
      <c r="H436" s="254" t="s">
        <v>2841</v>
      </c>
      <c r="I436" s="255" t="str">
        <f t="shared" si="40"/>
        <v>30845386f</v>
      </c>
      <c r="J436" s="232" t="str">
        <f t="shared" si="41"/>
        <v>30845386026 03</v>
      </c>
      <c r="K436" s="256"/>
      <c r="L436" s="232" t="str">
        <f t="shared" si="42"/>
        <v>30845386026 03B</v>
      </c>
      <c r="M436" s="256" t="str">
        <f t="shared" si="43"/>
        <v>Slovenský zväz ľadového hokejafBľadový hokej - 20 % navýšenie</v>
      </c>
      <c r="N436" s="243" t="str">
        <f t="shared" si="44"/>
        <v>30845386fB</v>
      </c>
    </row>
    <row r="437" spans="1:14" x14ac:dyDescent="0.25">
      <c r="A437" s="264" t="s">
        <v>2542</v>
      </c>
      <c r="B437" s="250" t="str">
        <f>VLOOKUP(A437,Adr!A:B,2,FALSE())</f>
        <v>Slovenský zväz malého futbalu</v>
      </c>
      <c r="C437" s="259" t="s">
        <v>387</v>
      </c>
      <c r="D437" s="260">
        <v>250000</v>
      </c>
      <c r="E437" s="253">
        <v>0</v>
      </c>
      <c r="F437" s="249" t="s">
        <v>386</v>
      </c>
      <c r="G437" s="254" t="s">
        <v>356</v>
      </c>
      <c r="H437" s="254" t="s">
        <v>2841</v>
      </c>
      <c r="I437" s="255" t="str">
        <f t="shared" si="40"/>
        <v>30865930g</v>
      </c>
      <c r="J437" s="232" t="str">
        <f t="shared" si="41"/>
        <v>30865930026 03</v>
      </c>
      <c r="K437" s="256"/>
      <c r="L437" s="232" t="str">
        <f t="shared" si="42"/>
        <v>30865930026 03B</v>
      </c>
      <c r="M437" s="256" t="str">
        <f t="shared" si="43"/>
        <v>Slovenský zväz malého futbalugBrozvoj športov, ktoré nie sú uznanými podľa zákona č. 440/2015 Z. z.</v>
      </c>
      <c r="N437" s="243" t="str">
        <f t="shared" si="44"/>
        <v>30865930gB</v>
      </c>
    </row>
    <row r="438" spans="1:14" x14ac:dyDescent="0.25">
      <c r="A438" s="261" t="s">
        <v>2550</v>
      </c>
      <c r="B438" s="250" t="str">
        <f>VLOOKUP(A438,Adr!A:B,2,FALSE())</f>
        <v>Slovenský zväz moderného päťboja</v>
      </c>
      <c r="C438" s="259" t="s">
        <v>3324</v>
      </c>
      <c r="D438" s="260">
        <v>125044</v>
      </c>
      <c r="E438" s="253">
        <v>0</v>
      </c>
      <c r="F438" s="249" t="s">
        <v>374</v>
      </c>
      <c r="G438" s="254" t="s">
        <v>354</v>
      </c>
      <c r="H438" s="254" t="s">
        <v>2841</v>
      </c>
      <c r="I438" s="255" t="str">
        <f t="shared" si="40"/>
        <v>30788714a</v>
      </c>
      <c r="J438" s="232" t="str">
        <f t="shared" si="41"/>
        <v>30788714026 02</v>
      </c>
      <c r="K438" s="256" t="s">
        <v>3325</v>
      </c>
      <c r="L438" s="232" t="str">
        <f t="shared" si="42"/>
        <v>30788714026 02B</v>
      </c>
      <c r="M438" s="256" t="str">
        <f t="shared" si="43"/>
        <v>Slovenský zväz moderného päťbojaaBmoderný päťboj - bežné transfery</v>
      </c>
      <c r="N438" s="243" t="str">
        <f t="shared" si="44"/>
        <v>30788714aB</v>
      </c>
    </row>
    <row r="439" spans="1:14" x14ac:dyDescent="0.25">
      <c r="A439" s="261" t="s">
        <v>2550</v>
      </c>
      <c r="B439" s="250" t="str">
        <f>VLOOKUP(A439,Adr!A:B,2,FALSE())</f>
        <v>Slovenský zväz moderného päťboja</v>
      </c>
      <c r="C439" s="254" t="s">
        <v>3326</v>
      </c>
      <c r="D439" s="257">
        <v>23552</v>
      </c>
      <c r="E439" s="258">
        <v>0</v>
      </c>
      <c r="F439" s="249" t="s">
        <v>384</v>
      </c>
      <c r="G439" s="254" t="s">
        <v>356</v>
      </c>
      <c r="H439" s="254" t="s">
        <v>2841</v>
      </c>
      <c r="I439" s="255" t="str">
        <f t="shared" si="40"/>
        <v>30788714f</v>
      </c>
      <c r="J439" s="232" t="str">
        <f t="shared" si="41"/>
        <v>30788714026 03</v>
      </c>
      <c r="K439" s="256"/>
      <c r="L439" s="232" t="str">
        <f t="shared" si="42"/>
        <v>30788714026 03B</v>
      </c>
      <c r="M439" s="256" t="str">
        <f t="shared" si="43"/>
        <v>Slovenský zväz moderného päťbojafBmoderný päťboj - 20 % navýšenie</v>
      </c>
      <c r="N439" s="243" t="str">
        <f t="shared" si="44"/>
        <v>30788714fB</v>
      </c>
    </row>
    <row r="440" spans="1:14" x14ac:dyDescent="0.25">
      <c r="A440" s="261" t="s">
        <v>2557</v>
      </c>
      <c r="B440" s="250" t="str">
        <f>VLOOKUP(A440,Adr!A:B,2,FALSE())</f>
        <v>Slovenský zväz orientačných športov</v>
      </c>
      <c r="C440" s="251" t="s">
        <v>3327</v>
      </c>
      <c r="D440" s="252">
        <v>61300</v>
      </c>
      <c r="E440" s="258">
        <v>0</v>
      </c>
      <c r="F440" s="249" t="s">
        <v>374</v>
      </c>
      <c r="G440" s="254" t="s">
        <v>354</v>
      </c>
      <c r="H440" s="254" t="s">
        <v>2841</v>
      </c>
      <c r="I440" s="255" t="str">
        <f t="shared" si="40"/>
        <v>30806518a</v>
      </c>
      <c r="J440" s="232" t="str">
        <f t="shared" si="41"/>
        <v>30806518026 02</v>
      </c>
      <c r="K440" s="256" t="s">
        <v>3328</v>
      </c>
      <c r="L440" s="232" t="str">
        <f t="shared" si="42"/>
        <v>30806518026 02B</v>
      </c>
      <c r="M440" s="256" t="str">
        <f t="shared" si="43"/>
        <v>Slovenský zväz orientačných športovaBorientačné športy - bežné transfery</v>
      </c>
      <c r="N440" s="243" t="str">
        <f t="shared" si="44"/>
        <v>30806518aB</v>
      </c>
    </row>
    <row r="441" spans="1:14" x14ac:dyDescent="0.25">
      <c r="A441" s="249" t="s">
        <v>2557</v>
      </c>
      <c r="B441" s="250" t="str">
        <f>VLOOKUP(A441,Adr!A:B,2,FALSE())</f>
        <v>Slovenský zväz orientačných športov</v>
      </c>
      <c r="C441" s="262" t="s">
        <v>3329</v>
      </c>
      <c r="D441" s="263">
        <v>11546</v>
      </c>
      <c r="E441" s="253">
        <v>0</v>
      </c>
      <c r="F441" s="249" t="s">
        <v>384</v>
      </c>
      <c r="G441" s="254" t="s">
        <v>356</v>
      </c>
      <c r="H441" s="254" t="s">
        <v>2841</v>
      </c>
      <c r="I441" s="255" t="str">
        <f t="shared" si="40"/>
        <v>30806518f</v>
      </c>
      <c r="J441" s="232" t="str">
        <f t="shared" si="41"/>
        <v>30806518026 03</v>
      </c>
      <c r="K441" s="256"/>
      <c r="L441" s="232" t="str">
        <f t="shared" si="42"/>
        <v>30806518026 03B</v>
      </c>
      <c r="M441" s="256" t="str">
        <f t="shared" si="43"/>
        <v>Slovenský zväz orientačných športovfBorientačné športy - 20 % navýšenie</v>
      </c>
      <c r="N441" s="243" t="str">
        <f t="shared" si="44"/>
        <v>30806518fB</v>
      </c>
    </row>
    <row r="442" spans="1:14" x14ac:dyDescent="0.25">
      <c r="A442" s="261" t="s">
        <v>2564</v>
      </c>
      <c r="B442" s="250" t="str">
        <f>VLOOKUP(A442,Adr!A:B,2,FALSE())</f>
        <v>Slovenský zväz pozemného hokeja</v>
      </c>
      <c r="C442" s="262" t="s">
        <v>3330</v>
      </c>
      <c r="D442" s="263">
        <v>152154</v>
      </c>
      <c r="E442" s="253">
        <v>0</v>
      </c>
      <c r="F442" s="249" t="s">
        <v>374</v>
      </c>
      <c r="G442" s="254" t="s">
        <v>354</v>
      </c>
      <c r="H442" s="254" t="s">
        <v>2841</v>
      </c>
      <c r="I442" s="255" t="str">
        <f t="shared" si="40"/>
        <v>31751075a</v>
      </c>
      <c r="J442" s="232" t="str">
        <f t="shared" si="41"/>
        <v>31751075026 02</v>
      </c>
      <c r="K442" s="256" t="s">
        <v>3331</v>
      </c>
      <c r="L442" s="232" t="str">
        <f t="shared" si="42"/>
        <v>31751075026 02B</v>
      </c>
      <c r="M442" s="256" t="str">
        <f t="shared" si="43"/>
        <v>Slovenský zväz pozemného hokejaaBpozemný hokej - bežné transfery</v>
      </c>
      <c r="N442" s="243" t="str">
        <f t="shared" si="44"/>
        <v>31751075aB</v>
      </c>
    </row>
    <row r="443" spans="1:14" x14ac:dyDescent="0.25">
      <c r="A443" s="208" t="s">
        <v>2564</v>
      </c>
      <c r="B443" s="250" t="str">
        <f>VLOOKUP(A443,Adr!A:B,2,FALSE())</f>
        <v>Slovenský zväz pozemného hokeja</v>
      </c>
      <c r="C443" s="259" t="s">
        <v>3332</v>
      </c>
      <c r="D443" s="260">
        <v>20000</v>
      </c>
      <c r="E443" s="253">
        <v>0</v>
      </c>
      <c r="F443" s="249" t="s">
        <v>374</v>
      </c>
      <c r="G443" s="254" t="s">
        <v>354</v>
      </c>
      <c r="H443" s="254" t="s">
        <v>2905</v>
      </c>
      <c r="I443" s="255" t="str">
        <f t="shared" si="40"/>
        <v>31751075a</v>
      </c>
      <c r="J443" s="232" t="str">
        <f t="shared" si="41"/>
        <v>31751075026 02</v>
      </c>
      <c r="K443" s="256" t="s">
        <v>3331</v>
      </c>
      <c r="L443" s="232" t="str">
        <f t="shared" si="42"/>
        <v>31751075026 02K</v>
      </c>
      <c r="M443" s="256" t="str">
        <f t="shared" si="43"/>
        <v>Slovenský zväz pozemného hokejaaKpozemný hokej - kapitálové transfery</v>
      </c>
      <c r="N443" s="243" t="str">
        <f t="shared" si="44"/>
        <v>31751075aK</v>
      </c>
    </row>
    <row r="444" spans="1:14" x14ac:dyDescent="0.25">
      <c r="A444" s="249" t="s">
        <v>2564</v>
      </c>
      <c r="B444" s="250" t="str">
        <f>VLOOKUP(A444,Adr!A:B,2,FALSE())</f>
        <v>Slovenský zväz pozemného hokeja</v>
      </c>
      <c r="C444" s="262" t="s">
        <v>3333</v>
      </c>
      <c r="D444" s="263">
        <v>32425</v>
      </c>
      <c r="E444" s="258">
        <v>0</v>
      </c>
      <c r="F444" s="249" t="s">
        <v>384</v>
      </c>
      <c r="G444" s="254" t="s">
        <v>356</v>
      </c>
      <c r="H444" s="254" t="s">
        <v>2841</v>
      </c>
      <c r="I444" s="255" t="str">
        <f t="shared" si="40"/>
        <v>31751075f</v>
      </c>
      <c r="J444" s="232" t="str">
        <f t="shared" si="41"/>
        <v>31751075026 03</v>
      </c>
      <c r="K444" s="256"/>
      <c r="L444" s="232" t="str">
        <f t="shared" si="42"/>
        <v>31751075026 03B</v>
      </c>
      <c r="M444" s="256" t="str">
        <f t="shared" si="43"/>
        <v>Slovenský zväz pozemného hokejafBpozemný hokej - 20 % navýšenie</v>
      </c>
      <c r="N444" s="243" t="str">
        <f t="shared" si="44"/>
        <v>31751075fB</v>
      </c>
    </row>
    <row r="445" spans="1:14" x14ac:dyDescent="0.25">
      <c r="A445" s="208" t="s">
        <v>2572</v>
      </c>
      <c r="B445" s="250" t="str">
        <f>VLOOKUP(A445,Adr!A:B,2,FALSE())</f>
        <v>Slovenský zväz psích záprahov</v>
      </c>
      <c r="C445" s="259" t="s">
        <v>3334</v>
      </c>
      <c r="D445" s="260">
        <v>44065</v>
      </c>
      <c r="E445" s="253">
        <v>0</v>
      </c>
      <c r="F445" s="249" t="s">
        <v>374</v>
      </c>
      <c r="G445" s="254" t="s">
        <v>354</v>
      </c>
      <c r="H445" s="254" t="s">
        <v>2841</v>
      </c>
      <c r="I445" s="255" t="str">
        <f t="shared" si="40"/>
        <v>37818058a</v>
      </c>
      <c r="J445" s="232" t="str">
        <f t="shared" si="41"/>
        <v>37818058026 02</v>
      </c>
      <c r="K445" s="256" t="s">
        <v>3335</v>
      </c>
      <c r="L445" s="232" t="str">
        <f t="shared" si="42"/>
        <v>37818058026 02B</v>
      </c>
      <c r="M445" s="256" t="str">
        <f t="shared" si="43"/>
        <v>Slovenský zväz psích záprahovaBpsie záprahy - bežné transfery</v>
      </c>
      <c r="N445" s="243" t="str">
        <f t="shared" si="44"/>
        <v>37818058aB</v>
      </c>
    </row>
    <row r="446" spans="1:14" x14ac:dyDescent="0.25">
      <c r="A446" s="249" t="s">
        <v>2572</v>
      </c>
      <c r="B446" s="250" t="str">
        <f>VLOOKUP(A446,Adr!A:B,2,FALSE())</f>
        <v>Slovenský zväz psích záprahov</v>
      </c>
      <c r="C446" s="251" t="s">
        <v>3336</v>
      </c>
      <c r="D446" s="252">
        <v>8300</v>
      </c>
      <c r="E446" s="253">
        <v>0</v>
      </c>
      <c r="F446" s="249" t="s">
        <v>384</v>
      </c>
      <c r="G446" s="254" t="s">
        <v>356</v>
      </c>
      <c r="H446" s="254" t="s">
        <v>2841</v>
      </c>
      <c r="I446" s="255" t="str">
        <f t="shared" si="40"/>
        <v>37818058f</v>
      </c>
      <c r="J446" s="232" t="str">
        <f t="shared" si="41"/>
        <v>37818058026 03</v>
      </c>
      <c r="K446" s="256"/>
      <c r="L446" s="232" t="str">
        <f t="shared" si="42"/>
        <v>37818058026 03B</v>
      </c>
      <c r="M446" s="256" t="str">
        <f t="shared" si="43"/>
        <v>Slovenský zväz psích záprahovfBpsie záprahy - 20 % navýšenie</v>
      </c>
      <c r="N446" s="243" t="str">
        <f t="shared" si="44"/>
        <v>37818058fB</v>
      </c>
    </row>
    <row r="447" spans="1:14" x14ac:dyDescent="0.25">
      <c r="A447" s="208" t="s">
        <v>2590</v>
      </c>
      <c r="B447" s="250" t="str">
        <f>VLOOKUP(A447,Adr!A:B,2,FALSE())</f>
        <v>Slovenský zväz rybolovnej techniky</v>
      </c>
      <c r="C447" s="259" t="s">
        <v>3337</v>
      </c>
      <c r="D447" s="260">
        <v>69388</v>
      </c>
      <c r="E447" s="253">
        <v>0</v>
      </c>
      <c r="F447" s="249" t="s">
        <v>374</v>
      </c>
      <c r="G447" s="254" t="s">
        <v>354</v>
      </c>
      <c r="H447" s="254" t="s">
        <v>2841</v>
      </c>
      <c r="I447" s="255" t="str">
        <f t="shared" si="40"/>
        <v>31871526a</v>
      </c>
      <c r="J447" s="232" t="str">
        <f t="shared" si="41"/>
        <v>31871526026 02</v>
      </c>
      <c r="K447" s="256" t="s">
        <v>3338</v>
      </c>
      <c r="L447" s="232" t="str">
        <f t="shared" si="42"/>
        <v>31871526026 02B</v>
      </c>
      <c r="M447" s="256" t="str">
        <f t="shared" si="43"/>
        <v>Slovenský zväz rybolovnej technikyaBrybolovná technika - bežné transfery</v>
      </c>
      <c r="N447" s="243" t="str">
        <f t="shared" si="44"/>
        <v>31871526aB</v>
      </c>
    </row>
    <row r="448" spans="1:14" x14ac:dyDescent="0.25">
      <c r="A448" s="249" t="s">
        <v>2590</v>
      </c>
      <c r="B448" s="250" t="str">
        <f>VLOOKUP(A448,Adr!A:B,2,FALSE())</f>
        <v>Slovenský zväz rybolovnej techniky</v>
      </c>
      <c r="C448" s="251" t="s">
        <v>3339</v>
      </c>
      <c r="D448" s="252">
        <v>13070</v>
      </c>
      <c r="E448" s="258">
        <v>0</v>
      </c>
      <c r="F448" s="249" t="s">
        <v>384</v>
      </c>
      <c r="G448" s="254" t="s">
        <v>356</v>
      </c>
      <c r="H448" s="254" t="s">
        <v>2841</v>
      </c>
      <c r="I448" s="255" t="str">
        <f t="shared" si="40"/>
        <v>31871526f</v>
      </c>
      <c r="J448" s="232" t="str">
        <f t="shared" si="41"/>
        <v>31871526026 03</v>
      </c>
      <c r="K448" s="256"/>
      <c r="L448" s="232" t="str">
        <f t="shared" si="42"/>
        <v>31871526026 03B</v>
      </c>
      <c r="M448" s="256" t="str">
        <f t="shared" si="43"/>
        <v>Slovenský zväz rybolovnej technikyfBrybolovná technika - 20 % navýšenie</v>
      </c>
      <c r="N448" s="243" t="str">
        <f t="shared" si="44"/>
        <v>31871526fB</v>
      </c>
    </row>
    <row r="449" spans="1:14" x14ac:dyDescent="0.25">
      <c r="A449" s="208" t="s">
        <v>2598</v>
      </c>
      <c r="B449" s="250" t="str">
        <f>VLOOKUP(A449,Adr!A:B,2,FALSE())</f>
        <v>Slovenský zväz sánkarov</v>
      </c>
      <c r="C449" s="259" t="s">
        <v>3340</v>
      </c>
      <c r="D449" s="260">
        <v>148759</v>
      </c>
      <c r="E449" s="258">
        <v>0</v>
      </c>
      <c r="F449" s="249" t="s">
        <v>374</v>
      </c>
      <c r="G449" s="254" t="s">
        <v>354</v>
      </c>
      <c r="H449" s="254" t="s">
        <v>2841</v>
      </c>
      <c r="I449" s="255" t="str">
        <f t="shared" si="40"/>
        <v>31989373a</v>
      </c>
      <c r="J449" s="232" t="str">
        <f t="shared" si="41"/>
        <v>31989373026 02</v>
      </c>
      <c r="K449" s="256" t="s">
        <v>3341</v>
      </c>
      <c r="L449" s="232" t="str">
        <f t="shared" si="42"/>
        <v>31989373026 02B</v>
      </c>
      <c r="M449" s="256" t="str">
        <f t="shared" si="43"/>
        <v>Slovenský zväz sánkarovaBsánkovanie - bežné transfery</v>
      </c>
      <c r="N449" s="243" t="str">
        <f t="shared" si="44"/>
        <v>31989373aB</v>
      </c>
    </row>
    <row r="450" spans="1:14" x14ac:dyDescent="0.25">
      <c r="A450" s="249" t="s">
        <v>2598</v>
      </c>
      <c r="B450" s="250" t="str">
        <f>VLOOKUP(A450,Adr!A:B,2,FALSE())</f>
        <v>Slovenský zväz sánkarov</v>
      </c>
      <c r="C450" s="251" t="s">
        <v>3342</v>
      </c>
      <c r="D450" s="252">
        <v>17500</v>
      </c>
      <c r="E450" s="258">
        <v>0</v>
      </c>
      <c r="F450" s="249" t="s">
        <v>380</v>
      </c>
      <c r="G450" s="254" t="s">
        <v>356</v>
      </c>
      <c r="H450" s="254" t="s">
        <v>2841</v>
      </c>
      <c r="I450" s="255" t="str">
        <f t="shared" si="40"/>
        <v>31989373d</v>
      </c>
      <c r="J450" s="232" t="str">
        <f t="shared" si="41"/>
        <v>31989373026 03</v>
      </c>
      <c r="K450" s="256"/>
      <c r="L450" s="232" t="str">
        <f t="shared" si="42"/>
        <v>31989373026 03B</v>
      </c>
      <c r="M450" s="256" t="str">
        <f t="shared" si="43"/>
        <v>Slovenský zväz sánkarovdBSkupek Marián</v>
      </c>
      <c r="N450" s="243" t="str">
        <f t="shared" si="44"/>
        <v>31989373dB</v>
      </c>
    </row>
    <row r="451" spans="1:14" x14ac:dyDescent="0.25">
      <c r="A451" s="249" t="s">
        <v>2598</v>
      </c>
      <c r="B451" s="250" t="str">
        <f>VLOOKUP(A451,Adr!A:B,2,FALSE())</f>
        <v>Slovenský zväz sánkarov</v>
      </c>
      <c r="C451" s="251" t="s">
        <v>3343</v>
      </c>
      <c r="D451" s="252">
        <v>28019</v>
      </c>
      <c r="E451" s="253">
        <v>0</v>
      </c>
      <c r="F451" s="249" t="s">
        <v>384</v>
      </c>
      <c r="G451" s="254" t="s">
        <v>356</v>
      </c>
      <c r="H451" s="254" t="s">
        <v>2841</v>
      </c>
      <c r="I451" s="255" t="str">
        <f t="shared" si="40"/>
        <v>31989373f</v>
      </c>
      <c r="J451" s="232" t="str">
        <f t="shared" si="41"/>
        <v>31989373026 03</v>
      </c>
      <c r="K451" s="256"/>
      <c r="L451" s="232" t="str">
        <f t="shared" si="42"/>
        <v>31989373026 03B</v>
      </c>
      <c r="M451" s="256" t="str">
        <f t="shared" si="43"/>
        <v>Slovenský zväz sánkarovfBsánkovanie - 20 % navýšenie</v>
      </c>
      <c r="N451" s="243" t="str">
        <f t="shared" si="44"/>
        <v>31989373fB</v>
      </c>
    </row>
    <row r="452" spans="1:14" x14ac:dyDescent="0.25">
      <c r="A452" s="208" t="s">
        <v>2607</v>
      </c>
      <c r="B452" s="250" t="str">
        <f>VLOOKUP(A452,Adr!A:B,2,FALSE())</f>
        <v>Slovenský zväz športovcov s mentálnym postihnutím</v>
      </c>
      <c r="C452" s="259" t="s">
        <v>2842</v>
      </c>
      <c r="D452" s="260">
        <v>12005</v>
      </c>
      <c r="E452" s="253">
        <v>0</v>
      </c>
      <c r="F452" s="249" t="s">
        <v>378</v>
      </c>
      <c r="G452" s="254" t="s">
        <v>356</v>
      </c>
      <c r="H452" s="254" t="s">
        <v>2841</v>
      </c>
      <c r="I452" s="255" t="str">
        <f t="shared" si="40"/>
        <v>17326087c</v>
      </c>
      <c r="J452" s="232" t="str">
        <f t="shared" si="41"/>
        <v>17326087026 03</v>
      </c>
      <c r="K452" s="256"/>
      <c r="L452" s="232" t="str">
        <f t="shared" si="42"/>
        <v>17326087026 03B</v>
      </c>
      <c r="M452" s="256" t="str">
        <f t="shared" si="43"/>
        <v>Slovenský zväz športovcov s mentálnym postihnutímcBzabezpečenie činnosti a úloh v roku 2024</v>
      </c>
      <c r="N452" s="243" t="str">
        <f t="shared" si="44"/>
        <v>17326087cB</v>
      </c>
    </row>
    <row r="453" spans="1:14" x14ac:dyDescent="0.25">
      <c r="A453" s="208" t="s">
        <v>2615</v>
      </c>
      <c r="B453" s="250" t="str">
        <f>VLOOKUP(A453,Adr!A:B,2,FALSE())</f>
        <v>Slovenský zväz športového ju-jitsu</v>
      </c>
      <c r="C453" s="259" t="s">
        <v>3344</v>
      </c>
      <c r="D453" s="260">
        <v>32026</v>
      </c>
      <c r="E453" s="258">
        <v>0</v>
      </c>
      <c r="F453" s="249" t="s">
        <v>374</v>
      </c>
      <c r="G453" s="254" t="s">
        <v>354</v>
      </c>
      <c r="H453" s="254" t="s">
        <v>2841</v>
      </c>
      <c r="I453" s="255" t="str">
        <f t="shared" si="40"/>
        <v>42219922a</v>
      </c>
      <c r="J453" s="232" t="str">
        <f t="shared" si="41"/>
        <v>42219922026 02</v>
      </c>
      <c r="K453" s="256" t="s">
        <v>3345</v>
      </c>
      <c r="L453" s="232" t="str">
        <f t="shared" si="42"/>
        <v>42219922026 02B</v>
      </c>
      <c r="M453" s="256" t="str">
        <f t="shared" si="43"/>
        <v>Slovenský zväz športového ju-jitsuaBju-jitsu - bežné transfery</v>
      </c>
      <c r="N453" s="243" t="str">
        <f t="shared" si="44"/>
        <v>42219922aB</v>
      </c>
    </row>
    <row r="454" spans="1:14" x14ac:dyDescent="0.25">
      <c r="A454" s="249" t="s">
        <v>2615</v>
      </c>
      <c r="B454" s="250" t="str">
        <f>VLOOKUP(A454,Adr!A:B,2,FALSE())</f>
        <v>Slovenský zväz športového ju-jitsu</v>
      </c>
      <c r="C454" s="262" t="s">
        <v>3346</v>
      </c>
      <c r="D454" s="263">
        <v>6032</v>
      </c>
      <c r="E454" s="258">
        <v>0</v>
      </c>
      <c r="F454" s="249" t="s">
        <v>384</v>
      </c>
      <c r="G454" s="254" t="s">
        <v>356</v>
      </c>
      <c r="H454" s="254" t="s">
        <v>2841</v>
      </c>
      <c r="I454" s="255" t="str">
        <f t="shared" si="40"/>
        <v>42219922f</v>
      </c>
      <c r="J454" s="232" t="str">
        <f t="shared" si="41"/>
        <v>42219922026 03</v>
      </c>
      <c r="K454" s="256"/>
      <c r="L454" s="232" t="str">
        <f t="shared" si="42"/>
        <v>42219922026 03B</v>
      </c>
      <c r="M454" s="256" t="str">
        <f t="shared" si="43"/>
        <v>Slovenský zväz športového ju-jitsufBju-jitsu - 20 % navýšenie</v>
      </c>
      <c r="N454" s="243" t="str">
        <f t="shared" si="44"/>
        <v>42219922fB</v>
      </c>
    </row>
    <row r="455" spans="1:14" x14ac:dyDescent="0.25">
      <c r="A455" s="208" t="s">
        <v>2624</v>
      </c>
      <c r="B455" s="250" t="str">
        <f>VLOOKUP(A455,Adr!A:B,2,FALSE())</f>
        <v>Slovenský zväz športového rybolovu</v>
      </c>
      <c r="C455" s="259" t="s">
        <v>3347</v>
      </c>
      <c r="D455" s="260">
        <v>94518</v>
      </c>
      <c r="E455" s="253">
        <v>0</v>
      </c>
      <c r="F455" s="249" t="s">
        <v>374</v>
      </c>
      <c r="G455" s="254" t="s">
        <v>354</v>
      </c>
      <c r="H455" s="254" t="s">
        <v>2841</v>
      </c>
      <c r="I455" s="255" t="str">
        <f t="shared" si="40"/>
        <v>51118831a</v>
      </c>
      <c r="J455" s="232" t="str">
        <f t="shared" si="41"/>
        <v>51118831026 02</v>
      </c>
      <c r="K455" s="256" t="s">
        <v>3348</v>
      </c>
      <c r="L455" s="232" t="str">
        <f t="shared" si="42"/>
        <v>51118831026 02B</v>
      </c>
      <c r="M455" s="256" t="str">
        <f t="shared" si="43"/>
        <v>Slovenský zväz športového rybolovuaBšportové rybárstvo - bežné transfery</v>
      </c>
      <c r="N455" s="243" t="str">
        <f t="shared" si="44"/>
        <v>51118831aB</v>
      </c>
    </row>
    <row r="456" spans="1:14" x14ac:dyDescent="0.25">
      <c r="A456" s="249" t="s">
        <v>2624</v>
      </c>
      <c r="B456" s="250" t="str">
        <f>VLOOKUP(A456,Adr!A:B,2,FALSE())</f>
        <v>Slovenský zväz športového rybolovu</v>
      </c>
      <c r="C456" s="262" t="s">
        <v>3349</v>
      </c>
      <c r="D456" s="263">
        <v>17803</v>
      </c>
      <c r="E456" s="253">
        <v>0</v>
      </c>
      <c r="F456" s="249" t="s">
        <v>384</v>
      </c>
      <c r="G456" s="254" t="s">
        <v>356</v>
      </c>
      <c r="H456" s="254" t="s">
        <v>2841</v>
      </c>
      <c r="I456" s="255" t="str">
        <f t="shared" si="40"/>
        <v>51118831f</v>
      </c>
      <c r="J456" s="232" t="str">
        <f t="shared" si="41"/>
        <v>51118831026 03</v>
      </c>
      <c r="K456" s="256"/>
      <c r="L456" s="232" t="str">
        <f t="shared" si="42"/>
        <v>51118831026 03B</v>
      </c>
      <c r="M456" s="256" t="str">
        <f t="shared" si="43"/>
        <v>Slovenský zväz športového rybolovufBšportové rybárstvo - 20 % navýšenie</v>
      </c>
      <c r="N456" s="243" t="str">
        <f t="shared" si="44"/>
        <v>51118831fB</v>
      </c>
    </row>
    <row r="457" spans="1:14" x14ac:dyDescent="0.25">
      <c r="A457" s="264" t="s">
        <v>2632</v>
      </c>
      <c r="B457" s="250" t="str">
        <f>VLOOKUP(A457,Adr!A:B,2,FALSE())</f>
        <v>Slovenský zväz Taekwon-Do ITF</v>
      </c>
      <c r="C457" s="259" t="s">
        <v>387</v>
      </c>
      <c r="D457" s="260">
        <v>67300</v>
      </c>
      <c r="E457" s="258">
        <v>0</v>
      </c>
      <c r="F457" s="249" t="s">
        <v>386</v>
      </c>
      <c r="G457" s="254" t="s">
        <v>356</v>
      </c>
      <c r="H457" s="254" t="s">
        <v>2841</v>
      </c>
      <c r="I457" s="255" t="str">
        <f t="shared" si="40"/>
        <v>37938941g</v>
      </c>
      <c r="J457" s="232" t="str">
        <f t="shared" si="41"/>
        <v>37938941026 03</v>
      </c>
      <c r="K457" s="256"/>
      <c r="L457" s="232" t="str">
        <f t="shared" si="42"/>
        <v>37938941026 03B</v>
      </c>
      <c r="M457" s="256" t="str">
        <f t="shared" si="43"/>
        <v>Slovenský zväz Taekwon-Do ITFgBrozvoj športov, ktoré nie sú uznanými podľa zákona č. 440/2015 Z. z.</v>
      </c>
      <c r="N457" s="243" t="str">
        <f t="shared" si="44"/>
        <v>37938941gB</v>
      </c>
    </row>
    <row r="458" spans="1:14" x14ac:dyDescent="0.25">
      <c r="A458" s="208" t="s">
        <v>2642</v>
      </c>
      <c r="B458" s="250" t="str">
        <f>VLOOKUP(A458,Adr!A:B,2,FALSE())</f>
        <v>Slovenský zväz tanečných športov</v>
      </c>
      <c r="C458" s="259" t="s">
        <v>3350</v>
      </c>
      <c r="D458" s="263">
        <v>626728</v>
      </c>
      <c r="E458" s="258">
        <v>0</v>
      </c>
      <c r="F458" s="249" t="s">
        <v>374</v>
      </c>
      <c r="G458" s="254" t="s">
        <v>354</v>
      </c>
      <c r="H458" s="254" t="s">
        <v>2841</v>
      </c>
      <c r="I458" s="255" t="str">
        <f t="shared" si="40"/>
        <v>00684767a</v>
      </c>
      <c r="J458" s="232" t="str">
        <f t="shared" si="41"/>
        <v>00684767026 02</v>
      </c>
      <c r="K458" s="256" t="s">
        <v>3351</v>
      </c>
      <c r="L458" s="232" t="str">
        <f t="shared" si="42"/>
        <v>00684767026 02B</v>
      </c>
      <c r="M458" s="256" t="str">
        <f t="shared" si="43"/>
        <v>Slovenský zväz tanečných športovaBtanečný šport - bežné transfery</v>
      </c>
      <c r="N458" s="243" t="str">
        <f t="shared" si="44"/>
        <v>00684767aB</v>
      </c>
    </row>
    <row r="459" spans="1:14" x14ac:dyDescent="0.25">
      <c r="A459" s="249" t="s">
        <v>2642</v>
      </c>
      <c r="B459" s="250" t="str">
        <f>VLOOKUP(A459,Adr!A:B,2,FALSE())</f>
        <v>Slovenský zväz tanečných športov</v>
      </c>
      <c r="C459" s="262" t="s">
        <v>3352</v>
      </c>
      <c r="D459" s="260">
        <v>25000</v>
      </c>
      <c r="E459" s="258">
        <v>0</v>
      </c>
      <c r="F459" s="249" t="s">
        <v>382</v>
      </c>
      <c r="G459" s="254" t="s">
        <v>356</v>
      </c>
      <c r="H459" s="254" t="s">
        <v>2841</v>
      </c>
      <c r="I459" s="255" t="str">
        <f t="shared" si="40"/>
        <v>00684767e</v>
      </c>
      <c r="J459" s="232" t="str">
        <f t="shared" si="41"/>
        <v>00684767026 03</v>
      </c>
      <c r="K459" s="256"/>
      <c r="L459" s="232" t="str">
        <f t="shared" si="42"/>
        <v>00684767026 03B</v>
      </c>
      <c r="M459" s="256" t="str">
        <f t="shared" si="43"/>
        <v>Slovenský zväz tanečných športoveBMajstrovstvá sveta</v>
      </c>
      <c r="N459" s="243" t="str">
        <f t="shared" si="44"/>
        <v>00684767eB</v>
      </c>
    </row>
    <row r="460" spans="1:14" x14ac:dyDescent="0.25">
      <c r="A460" s="249" t="s">
        <v>2642</v>
      </c>
      <c r="B460" s="250" t="str">
        <f>VLOOKUP(A460,Adr!A:B,2,FALSE())</f>
        <v>Slovenský zväz tanečných športov</v>
      </c>
      <c r="C460" s="251" t="s">
        <v>3353</v>
      </c>
      <c r="D460" s="252">
        <v>118043</v>
      </c>
      <c r="E460" s="258">
        <v>0</v>
      </c>
      <c r="F460" s="249" t="s">
        <v>384</v>
      </c>
      <c r="G460" s="254" t="s">
        <v>356</v>
      </c>
      <c r="H460" s="254" t="s">
        <v>2841</v>
      </c>
      <c r="I460" s="255" t="str">
        <f t="shared" si="40"/>
        <v>00684767f</v>
      </c>
      <c r="J460" s="232" t="str">
        <f t="shared" si="41"/>
        <v>00684767026 03</v>
      </c>
      <c r="K460" s="256"/>
      <c r="L460" s="232" t="str">
        <f t="shared" si="42"/>
        <v>00684767026 03B</v>
      </c>
      <c r="M460" s="256" t="str">
        <f t="shared" si="43"/>
        <v>Slovenský zväz tanečných športovfBtanečný šport - 20 % navýšenie</v>
      </c>
      <c r="N460" s="243" t="str">
        <f t="shared" si="44"/>
        <v>00684767fB</v>
      </c>
    </row>
    <row r="461" spans="1:14" ht="21" x14ac:dyDescent="0.25">
      <c r="A461" s="249" t="s">
        <v>2642</v>
      </c>
      <c r="B461" s="250" t="str">
        <f>VLOOKUP(A461,Adr!A:B,2,FALSE())</f>
        <v>Slovenský zväz tanečných športov</v>
      </c>
      <c r="C461" s="262" t="s">
        <v>3354</v>
      </c>
      <c r="D461" s="263">
        <v>9750</v>
      </c>
      <c r="E461" s="258">
        <v>0</v>
      </c>
      <c r="F461" s="249" t="s">
        <v>392</v>
      </c>
      <c r="G461" s="254" t="s">
        <v>356</v>
      </c>
      <c r="H461" s="254" t="s">
        <v>2841</v>
      </c>
      <c r="I461" s="255" t="str">
        <f t="shared" si="40"/>
        <v>00684767j</v>
      </c>
      <c r="J461" s="232" t="str">
        <f t="shared" si="41"/>
        <v>00684767026 03</v>
      </c>
      <c r="K461" s="256"/>
      <c r="L461" s="232" t="str">
        <f t="shared" si="42"/>
        <v>00684767026 03B</v>
      </c>
      <c r="M461" s="256" t="str">
        <f t="shared" si="43"/>
        <v>Slovenský zväz tanečných športovjBZabezpečenie finále školských športových súťaží (Šamorín 2024) v súťažiach kategórie "A" v tanečnom športe základných škôl</v>
      </c>
      <c r="N461" s="243" t="str">
        <f t="shared" si="44"/>
        <v>00684767jB</v>
      </c>
    </row>
    <row r="462" spans="1:14" x14ac:dyDescent="0.25">
      <c r="A462" s="208" t="s">
        <v>2648</v>
      </c>
      <c r="B462" s="250" t="str">
        <f>VLOOKUP(A462,Adr!A:B,2,FALSE())</f>
        <v>Slovenský zväz telesne postihnutých športovcov</v>
      </c>
      <c r="C462" s="259" t="s">
        <v>2842</v>
      </c>
      <c r="D462" s="260">
        <v>603828</v>
      </c>
      <c r="E462" s="258">
        <v>0</v>
      </c>
      <c r="F462" s="249" t="s">
        <v>378</v>
      </c>
      <c r="G462" s="254" t="s">
        <v>356</v>
      </c>
      <c r="H462" s="254" t="s">
        <v>2841</v>
      </c>
      <c r="I462" s="255" t="str">
        <f t="shared" si="40"/>
        <v>22665234c</v>
      </c>
      <c r="J462" s="232" t="str">
        <f t="shared" si="41"/>
        <v>22665234026 03</v>
      </c>
      <c r="K462" s="256"/>
      <c r="L462" s="232" t="str">
        <f t="shared" si="42"/>
        <v>22665234026 03B</v>
      </c>
      <c r="M462" s="256" t="str">
        <f t="shared" si="43"/>
        <v>Slovenský zväz telesne postihnutých športovcovcBzabezpečenie činnosti a úloh v roku 2024</v>
      </c>
      <c r="N462" s="243" t="str">
        <f t="shared" si="44"/>
        <v>22665234cB</v>
      </c>
    </row>
    <row r="463" spans="1:14" x14ac:dyDescent="0.25">
      <c r="A463" s="249" t="s">
        <v>2648</v>
      </c>
      <c r="B463" s="250" t="str">
        <f>VLOOKUP(A463,Adr!A:B,2,FALSE())</f>
        <v>Slovenský zväz telesne postihnutých športovcov</v>
      </c>
      <c r="C463" s="262" t="s">
        <v>3355</v>
      </c>
      <c r="D463" s="263">
        <v>15000</v>
      </c>
      <c r="E463" s="253">
        <v>0</v>
      </c>
      <c r="F463" s="249" t="s">
        <v>380</v>
      </c>
      <c r="G463" s="254" t="s">
        <v>356</v>
      </c>
      <c r="H463" s="254" t="s">
        <v>2841</v>
      </c>
      <c r="I463" s="255" t="str">
        <f t="shared" si="40"/>
        <v>22665234d</v>
      </c>
      <c r="J463" s="232" t="str">
        <f t="shared" si="41"/>
        <v>22665234026 03</v>
      </c>
      <c r="K463" s="256"/>
      <c r="L463" s="232" t="str">
        <f t="shared" si="42"/>
        <v>22665234026 03B</v>
      </c>
      <c r="M463" s="256" t="str">
        <f t="shared" si="43"/>
        <v>Slovenský zväz telesne postihnutých športovcovdBCsejtey Richard</v>
      </c>
      <c r="N463" s="243" t="str">
        <f t="shared" si="44"/>
        <v>22665234dB</v>
      </c>
    </row>
    <row r="464" spans="1:14" x14ac:dyDescent="0.25">
      <c r="A464" s="249" t="s">
        <v>2648</v>
      </c>
      <c r="B464" s="250" t="str">
        <f>VLOOKUP(A464,Adr!A:B,2,FALSE())</f>
        <v>Slovenský zväz telesne postihnutých športovcov</v>
      </c>
      <c r="C464" s="259" t="s">
        <v>3356</v>
      </c>
      <c r="D464" s="260">
        <v>50000</v>
      </c>
      <c r="E464" s="258">
        <v>0</v>
      </c>
      <c r="F464" s="249" t="s">
        <v>380</v>
      </c>
      <c r="G464" s="254" t="s">
        <v>356</v>
      </c>
      <c r="H464" s="254" t="s">
        <v>2841</v>
      </c>
      <c r="I464" s="255" t="str">
        <f t="shared" si="40"/>
        <v>22665234d</v>
      </c>
      <c r="J464" s="232" t="str">
        <f t="shared" si="41"/>
        <v>22665234026 03</v>
      </c>
      <c r="K464" s="256"/>
      <c r="L464" s="232" t="str">
        <f t="shared" si="42"/>
        <v>22665234026 03B</v>
      </c>
      <c r="M464" s="256" t="str">
        <f t="shared" si="43"/>
        <v>Slovenský zväz telesne postihnutých športovcovdBdružstvo - boccia (BC4)</v>
      </c>
      <c r="N464" s="243" t="str">
        <f t="shared" si="44"/>
        <v>22665234dB</v>
      </c>
    </row>
    <row r="465" spans="1:14" x14ac:dyDescent="0.25">
      <c r="A465" s="249" t="s">
        <v>2648</v>
      </c>
      <c r="B465" s="250" t="str">
        <f>VLOOKUP(A465,Adr!A:B,2,FALSE())</f>
        <v>Slovenský zväz telesne postihnutých športovcov</v>
      </c>
      <c r="C465" s="259" t="s">
        <v>3357</v>
      </c>
      <c r="D465" s="260">
        <v>20000</v>
      </c>
      <c r="E465" s="253">
        <v>0</v>
      </c>
      <c r="F465" s="249" t="s">
        <v>380</v>
      </c>
      <c r="G465" s="254" t="s">
        <v>356</v>
      </c>
      <c r="H465" s="254" t="s">
        <v>2841</v>
      </c>
      <c r="I465" s="255" t="str">
        <f t="shared" si="40"/>
        <v>22665234d</v>
      </c>
      <c r="J465" s="232" t="str">
        <f t="shared" si="41"/>
        <v>22665234026 03</v>
      </c>
      <c r="K465" s="256"/>
      <c r="L465" s="232" t="str">
        <f t="shared" si="42"/>
        <v>22665234026 03B</v>
      </c>
      <c r="M465" s="256" t="str">
        <f t="shared" si="43"/>
        <v>Slovenský zväz telesne postihnutých športovcovdBdvojica - curling na vozíku (telesne postihnutí)</v>
      </c>
      <c r="N465" s="243" t="str">
        <f t="shared" si="44"/>
        <v>22665234dB</v>
      </c>
    </row>
    <row r="466" spans="1:14" x14ac:dyDescent="0.25">
      <c r="A466" s="249" t="s">
        <v>2648</v>
      </c>
      <c r="B466" s="250" t="str">
        <f>VLOOKUP(A466,Adr!A:B,2,FALSE())</f>
        <v>Slovenský zväz telesne postihnutých športovcov</v>
      </c>
      <c r="C466" s="259" t="s">
        <v>3358</v>
      </c>
      <c r="D466" s="260">
        <v>20000</v>
      </c>
      <c r="E466" s="258">
        <v>0</v>
      </c>
      <c r="F466" s="249" t="s">
        <v>380</v>
      </c>
      <c r="G466" s="254" t="s">
        <v>356</v>
      </c>
      <c r="H466" s="254" t="s">
        <v>2841</v>
      </c>
      <c r="I466" s="255" t="str">
        <f t="shared" si="40"/>
        <v>22665234d</v>
      </c>
      <c r="J466" s="232" t="str">
        <f t="shared" si="41"/>
        <v>22665234026 03</v>
      </c>
      <c r="K466" s="256"/>
      <c r="L466" s="232" t="str">
        <f t="shared" si="42"/>
        <v>22665234026 03B</v>
      </c>
      <c r="M466" s="256" t="str">
        <f t="shared" si="43"/>
        <v>Slovenský zväz telesne postihnutých športovcovdBJambor Miroslav</v>
      </c>
      <c r="N466" s="243" t="str">
        <f t="shared" si="44"/>
        <v>22665234dB</v>
      </c>
    </row>
    <row r="467" spans="1:14" x14ac:dyDescent="0.25">
      <c r="A467" s="264" t="s">
        <v>2648</v>
      </c>
      <c r="B467" s="250" t="str">
        <f>VLOOKUP(A467,Adr!A:B,2,FALSE())</f>
        <v>Slovenský zväz telesne postihnutých športovcov</v>
      </c>
      <c r="C467" s="259" t="s">
        <v>3359</v>
      </c>
      <c r="D467" s="260">
        <v>40000</v>
      </c>
      <c r="E467" s="253">
        <v>0</v>
      </c>
      <c r="F467" s="249" t="s">
        <v>380</v>
      </c>
      <c r="G467" s="254" t="s">
        <v>356</v>
      </c>
      <c r="H467" s="254" t="s">
        <v>2841</v>
      </c>
      <c r="I467" s="255" t="str">
        <f t="shared" si="40"/>
        <v>22665234d</v>
      </c>
      <c r="J467" s="232" t="str">
        <f t="shared" si="41"/>
        <v>22665234026 03</v>
      </c>
      <c r="K467" s="256"/>
      <c r="L467" s="232" t="str">
        <f t="shared" si="42"/>
        <v>22665234026 03B</v>
      </c>
      <c r="M467" s="256" t="str">
        <f t="shared" si="43"/>
        <v>Slovenský zväz telesne postihnutých športovcovdBKánová Alena</v>
      </c>
      <c r="N467" s="243" t="str">
        <f t="shared" si="44"/>
        <v>22665234dB</v>
      </c>
    </row>
    <row r="468" spans="1:14" x14ac:dyDescent="0.25">
      <c r="A468" s="249" t="s">
        <v>2648</v>
      </c>
      <c r="B468" s="250" t="str">
        <f>VLOOKUP(A468,Adr!A:B,2,FALSE())</f>
        <v>Slovenský zväz telesne postihnutých športovcov</v>
      </c>
      <c r="C468" s="251" t="s">
        <v>3360</v>
      </c>
      <c r="D468" s="252">
        <v>20000</v>
      </c>
      <c r="E468" s="258">
        <v>0</v>
      </c>
      <c r="F468" s="249" t="s">
        <v>380</v>
      </c>
      <c r="G468" s="254" t="s">
        <v>356</v>
      </c>
      <c r="H468" s="254" t="s">
        <v>2841</v>
      </c>
      <c r="I468" s="255" t="str">
        <f t="shared" si="40"/>
        <v>22665234d</v>
      </c>
      <c r="J468" s="232" t="str">
        <f t="shared" si="41"/>
        <v>22665234026 03</v>
      </c>
      <c r="K468" s="256"/>
      <c r="L468" s="232" t="str">
        <f t="shared" si="42"/>
        <v>22665234026 03B</v>
      </c>
      <c r="M468" s="256" t="str">
        <f t="shared" si="43"/>
        <v>Slovenský zväz telesne postihnutých športovcovdBKrál Tomáš</v>
      </c>
      <c r="N468" s="243" t="str">
        <f t="shared" si="44"/>
        <v>22665234dB</v>
      </c>
    </row>
    <row r="469" spans="1:14" x14ac:dyDescent="0.25">
      <c r="A469" s="261" t="s">
        <v>2648</v>
      </c>
      <c r="B469" s="250" t="str">
        <f>VLOOKUP(A469,Adr!A:B,2,FALSE())</f>
        <v>Slovenský zväz telesne postihnutých športovcov</v>
      </c>
      <c r="C469" s="259" t="s">
        <v>3361</v>
      </c>
      <c r="D469" s="260">
        <v>20000</v>
      </c>
      <c r="E469" s="253">
        <v>0</v>
      </c>
      <c r="F469" s="249" t="s">
        <v>380</v>
      </c>
      <c r="G469" s="254" t="s">
        <v>356</v>
      </c>
      <c r="H469" s="254" t="s">
        <v>2841</v>
      </c>
      <c r="I469" s="255" t="str">
        <f t="shared" si="40"/>
        <v>22665234d</v>
      </c>
      <c r="J469" s="232" t="str">
        <f t="shared" si="41"/>
        <v>22665234026 03</v>
      </c>
      <c r="K469" s="256"/>
      <c r="L469" s="232" t="str">
        <f t="shared" si="42"/>
        <v>22665234026 03B</v>
      </c>
      <c r="M469" s="256" t="str">
        <f t="shared" si="43"/>
        <v>Slovenský zväz telesne postihnutých športovcovdBKurilák Rastislav</v>
      </c>
    </row>
    <row r="470" spans="1:14" x14ac:dyDescent="0.25">
      <c r="A470" s="261" t="s">
        <v>2648</v>
      </c>
      <c r="B470" s="250" t="str">
        <f>VLOOKUP(A470,Adr!A:B,2,FALSE())</f>
        <v>Slovenský zväz telesne postihnutých športovcov</v>
      </c>
      <c r="C470" s="259" t="s">
        <v>3362</v>
      </c>
      <c r="D470" s="260">
        <v>30000</v>
      </c>
      <c r="E470" s="258">
        <v>0</v>
      </c>
      <c r="F470" s="249" t="s">
        <v>380</v>
      </c>
      <c r="G470" s="254" t="s">
        <v>356</v>
      </c>
      <c r="H470" s="254" t="s">
        <v>2841</v>
      </c>
      <c r="I470" s="255" t="str">
        <f t="shared" si="40"/>
        <v>22665234d</v>
      </c>
      <c r="J470" s="232" t="str">
        <f t="shared" si="41"/>
        <v>22665234026 03</v>
      </c>
      <c r="K470" s="256"/>
      <c r="L470" s="232" t="str">
        <f t="shared" si="42"/>
        <v>22665234026 03B</v>
      </c>
      <c r="M470" s="256" t="str">
        <f t="shared" si="43"/>
        <v>Slovenský zväz telesne postihnutých športovcovdBLudrovský Martin</v>
      </c>
      <c r="N470" s="243" t="str">
        <f t="shared" si="44"/>
        <v>22665234dB</v>
      </c>
    </row>
    <row r="471" spans="1:14" x14ac:dyDescent="0.25">
      <c r="A471" s="249" t="s">
        <v>2648</v>
      </c>
      <c r="B471" s="250" t="str">
        <f>VLOOKUP(A471,Adr!A:B,2,FALSE())</f>
        <v>Slovenský zväz telesne postihnutých športovcov</v>
      </c>
      <c r="C471" s="262" t="s">
        <v>3363</v>
      </c>
      <c r="D471" s="263">
        <v>32000</v>
      </c>
      <c r="E471" s="253">
        <v>0</v>
      </c>
      <c r="F471" s="249" t="s">
        <v>380</v>
      </c>
      <c r="G471" s="254" t="s">
        <v>356</v>
      </c>
      <c r="H471" s="254" t="s">
        <v>2841</v>
      </c>
      <c r="I471" s="255" t="str">
        <f t="shared" si="40"/>
        <v>22665234d</v>
      </c>
      <c r="J471" s="232" t="str">
        <f t="shared" si="41"/>
        <v>22665234026 03</v>
      </c>
      <c r="K471" s="256"/>
      <c r="L471" s="232" t="str">
        <f t="shared" si="42"/>
        <v>22665234026 03B</v>
      </c>
      <c r="M471" s="256" t="str">
        <f t="shared" si="43"/>
        <v>Slovenský zväz telesne postihnutých športovcovdBMasaryk Tomáš</v>
      </c>
      <c r="N471" s="243" t="str">
        <f t="shared" si="44"/>
        <v>22665234dB</v>
      </c>
    </row>
    <row r="472" spans="1:14" x14ac:dyDescent="0.25">
      <c r="A472" s="249" t="s">
        <v>2648</v>
      </c>
      <c r="B472" s="250" t="str">
        <f>VLOOKUP(A472,Adr!A:B,2,FALSE())</f>
        <v>Slovenský zväz telesne postihnutých športovcov</v>
      </c>
      <c r="C472" s="262" t="s">
        <v>3364</v>
      </c>
      <c r="D472" s="263">
        <v>37800</v>
      </c>
      <c r="E472" s="258">
        <v>0</v>
      </c>
      <c r="F472" s="249" t="s">
        <v>380</v>
      </c>
      <c r="G472" s="254" t="s">
        <v>356</v>
      </c>
      <c r="H472" s="254" t="s">
        <v>2841</v>
      </c>
      <c r="I472" s="255" t="str">
        <f t="shared" si="40"/>
        <v>22665234d</v>
      </c>
      <c r="J472" s="232" t="str">
        <f t="shared" si="41"/>
        <v>22665234026 03</v>
      </c>
      <c r="K472" s="256"/>
      <c r="L472" s="232" t="str">
        <f t="shared" si="42"/>
        <v>22665234026 03B</v>
      </c>
      <c r="M472" s="256" t="str">
        <f t="shared" si="43"/>
        <v>Slovenský zväz telesne postihnutých športovcovdBMezík Róbert</v>
      </c>
      <c r="N472" s="243" t="str">
        <f t="shared" si="44"/>
        <v>22665234dB</v>
      </c>
    </row>
    <row r="473" spans="1:14" x14ac:dyDescent="0.25">
      <c r="A473" s="264" t="s">
        <v>2648</v>
      </c>
      <c r="B473" s="250" t="str">
        <f>VLOOKUP(A473,Adr!A:B,2,FALSE())</f>
        <v>Slovenský zväz telesne postihnutých športovcov</v>
      </c>
      <c r="C473" s="259" t="s">
        <v>3365</v>
      </c>
      <c r="D473" s="260">
        <v>34100</v>
      </c>
      <c r="E473" s="253">
        <v>0</v>
      </c>
      <c r="F473" s="249" t="s">
        <v>380</v>
      </c>
      <c r="G473" s="254" t="s">
        <v>356</v>
      </c>
      <c r="H473" s="254" t="s">
        <v>2841</v>
      </c>
      <c r="I473" s="255" t="str">
        <f t="shared" si="40"/>
        <v>22665234d</v>
      </c>
      <c r="J473" s="232" t="str">
        <f t="shared" si="41"/>
        <v>22665234026 03</v>
      </c>
      <c r="K473" s="256"/>
      <c r="L473" s="232" t="str">
        <f t="shared" si="42"/>
        <v>22665234026 03B</v>
      </c>
      <c r="M473" s="256" t="str">
        <f t="shared" si="43"/>
        <v>Slovenský zväz telesne postihnutých športovcovdBMihálik Peter</v>
      </c>
      <c r="N473" s="243" t="str">
        <f t="shared" si="44"/>
        <v>22665234dB</v>
      </c>
    </row>
    <row r="474" spans="1:14" x14ac:dyDescent="0.25">
      <c r="A474" s="249" t="s">
        <v>2648</v>
      </c>
      <c r="B474" s="250" t="str">
        <f>VLOOKUP(A474,Adr!A:B,2,FALSE())</f>
        <v>Slovenský zväz telesne postihnutých športovcov</v>
      </c>
      <c r="C474" s="262" t="s">
        <v>3366</v>
      </c>
      <c r="D474" s="263">
        <v>30000</v>
      </c>
      <c r="E474" s="258">
        <v>0</v>
      </c>
      <c r="F474" s="249" t="s">
        <v>380</v>
      </c>
      <c r="G474" s="254" t="s">
        <v>356</v>
      </c>
      <c r="H474" s="254" t="s">
        <v>2841</v>
      </c>
      <c r="I474" s="255" t="str">
        <f t="shared" si="40"/>
        <v>22665234d</v>
      </c>
      <c r="J474" s="232" t="str">
        <f t="shared" si="41"/>
        <v>22665234026 03</v>
      </c>
      <c r="K474" s="256"/>
      <c r="L474" s="232" t="str">
        <f t="shared" si="42"/>
        <v>22665234026 03B</v>
      </c>
      <c r="M474" s="256" t="str">
        <f t="shared" si="43"/>
        <v>Slovenský zväz telesne postihnutých športovcovdBRiapoš Ján</v>
      </c>
      <c r="N474" s="243" t="str">
        <f t="shared" si="44"/>
        <v>22665234dB</v>
      </c>
    </row>
    <row r="475" spans="1:14" x14ac:dyDescent="0.25">
      <c r="A475" s="249" t="s">
        <v>2648</v>
      </c>
      <c r="B475" s="250" t="str">
        <f>VLOOKUP(A475,Adr!A:B,2,FALSE())</f>
        <v>Slovenský zväz telesne postihnutých športovcov</v>
      </c>
      <c r="C475" s="262" t="s">
        <v>3367</v>
      </c>
      <c r="D475" s="263">
        <v>15000</v>
      </c>
      <c r="E475" s="253">
        <v>0</v>
      </c>
      <c r="F475" s="249" t="s">
        <v>380</v>
      </c>
      <c r="G475" s="254" t="s">
        <v>356</v>
      </c>
      <c r="H475" s="254" t="s">
        <v>2841</v>
      </c>
      <c r="I475" s="255" t="str">
        <f t="shared" si="40"/>
        <v>22665234d</v>
      </c>
      <c r="J475" s="232" t="str">
        <f t="shared" si="41"/>
        <v>22665234026 03</v>
      </c>
      <c r="K475" s="256"/>
      <c r="L475" s="232" t="str">
        <f t="shared" si="42"/>
        <v>22665234026 03B</v>
      </c>
      <c r="M475" s="256" t="str">
        <f t="shared" si="43"/>
        <v>Slovenský zväz telesne postihnutých športovcovdBStrehársky Martin</v>
      </c>
      <c r="N475" s="243" t="str">
        <f t="shared" si="44"/>
        <v>22665234dB</v>
      </c>
    </row>
    <row r="476" spans="1:14" x14ac:dyDescent="0.25">
      <c r="A476" s="249" t="s">
        <v>2648</v>
      </c>
      <c r="B476" s="250" t="str">
        <f>VLOOKUP(A476,Adr!A:B,2,FALSE())</f>
        <v>Slovenský zväz telesne postihnutých športovcov</v>
      </c>
      <c r="C476" s="259" t="s">
        <v>3368</v>
      </c>
      <c r="D476" s="260">
        <v>35400</v>
      </c>
      <c r="E476" s="258">
        <v>0</v>
      </c>
      <c r="F476" s="249" t="s">
        <v>380</v>
      </c>
      <c r="G476" s="254" t="s">
        <v>356</v>
      </c>
      <c r="H476" s="254" t="s">
        <v>2841</v>
      </c>
      <c r="I476" s="255" t="str">
        <f t="shared" si="40"/>
        <v>22665234d</v>
      </c>
      <c r="J476" s="232" t="str">
        <f t="shared" si="41"/>
        <v>22665234026 03</v>
      </c>
      <c r="K476" s="256"/>
      <c r="L476" s="232" t="str">
        <f t="shared" si="42"/>
        <v>22665234026 03B</v>
      </c>
      <c r="M476" s="256" t="str">
        <f t="shared" si="43"/>
        <v>Slovenský zväz telesne postihnutých športovcovdBTrávníček Boris</v>
      </c>
      <c r="N476" s="243" t="str">
        <f t="shared" si="44"/>
        <v>22665234dB</v>
      </c>
    </row>
    <row r="477" spans="1:14" x14ac:dyDescent="0.25">
      <c r="A477" s="249" t="s">
        <v>2648</v>
      </c>
      <c r="B477" s="250" t="str">
        <f>VLOOKUP(A477,Adr!A:B,2,FALSE())</f>
        <v>Slovenský zväz telesne postihnutých športovcov</v>
      </c>
      <c r="C477" s="259" t="s">
        <v>3369</v>
      </c>
      <c r="D477" s="260">
        <v>10000</v>
      </c>
      <c r="E477" s="253">
        <v>0</v>
      </c>
      <c r="F477" s="249" t="s">
        <v>398</v>
      </c>
      <c r="G477" s="254" t="s">
        <v>356</v>
      </c>
      <c r="H477" s="254" t="s">
        <v>2841</v>
      </c>
      <c r="I477" s="255" t="str">
        <f t="shared" si="40"/>
        <v>22665234m</v>
      </c>
      <c r="J477" s="232" t="str">
        <f t="shared" si="41"/>
        <v>22665234026 03</v>
      </c>
      <c r="K477" s="256"/>
      <c r="L477" s="232" t="str">
        <f t="shared" si="42"/>
        <v>22665234026 03B</v>
      </c>
      <c r="M477" s="256" t="str">
        <f t="shared" si="43"/>
        <v>Slovenský zväz telesne postihnutých športovcovmBSlovakia Open v tenise na vozíku 2024</v>
      </c>
      <c r="N477" s="243" t="str">
        <f t="shared" si="44"/>
        <v>22665234mB</v>
      </c>
    </row>
    <row r="478" spans="1:14" x14ac:dyDescent="0.25">
      <c r="A478" s="208" t="s">
        <v>2655</v>
      </c>
      <c r="B478" s="250" t="str">
        <f>VLOOKUP(A478,Adr!A:B,2,FALSE())</f>
        <v>Slovenský zväz vodného lyžovania a wakeboardingu</v>
      </c>
      <c r="C478" s="259" t="s">
        <v>3370</v>
      </c>
      <c r="D478" s="260">
        <v>68572</v>
      </c>
      <c r="E478" s="258">
        <v>0</v>
      </c>
      <c r="F478" s="249" t="s">
        <v>374</v>
      </c>
      <c r="G478" s="254" t="s">
        <v>354</v>
      </c>
      <c r="H478" s="254" t="s">
        <v>2841</v>
      </c>
      <c r="I478" s="255" t="str">
        <f t="shared" si="40"/>
        <v>30793203a</v>
      </c>
      <c r="J478" s="232" t="str">
        <f t="shared" si="41"/>
        <v>30793203026 02</v>
      </c>
      <c r="K478" s="256" t="s">
        <v>3371</v>
      </c>
      <c r="L478" s="232" t="str">
        <f t="shared" si="42"/>
        <v>30793203026 02B</v>
      </c>
      <c r="M478" s="256" t="str">
        <f t="shared" si="43"/>
        <v>Slovenský zväz vodného lyžovania a wakeboardinguaBvodné lyžovanie - bežné transfery</v>
      </c>
      <c r="N478" s="243" t="str">
        <f t="shared" si="44"/>
        <v>30793203aB</v>
      </c>
    </row>
    <row r="479" spans="1:14" x14ac:dyDescent="0.25">
      <c r="A479" s="249" t="s">
        <v>2655</v>
      </c>
      <c r="B479" s="250" t="str">
        <f>VLOOKUP(A479,Adr!A:B,2,FALSE())</f>
        <v>Slovenský zväz vodného lyžovania a wakeboardingu</v>
      </c>
      <c r="C479" s="251" t="s">
        <v>3372</v>
      </c>
      <c r="D479" s="252">
        <v>12916</v>
      </c>
      <c r="E479" s="253">
        <v>0</v>
      </c>
      <c r="F479" s="249" t="s">
        <v>384</v>
      </c>
      <c r="G479" s="254" t="s">
        <v>356</v>
      </c>
      <c r="H479" s="254" t="s">
        <v>2841</v>
      </c>
      <c r="I479" s="255" t="str">
        <f t="shared" si="40"/>
        <v>30793203f</v>
      </c>
      <c r="J479" s="232" t="str">
        <f t="shared" si="41"/>
        <v>30793203026 03</v>
      </c>
      <c r="K479" s="256"/>
      <c r="L479" s="232" t="str">
        <f t="shared" si="42"/>
        <v>30793203026 03B</v>
      </c>
      <c r="M479" s="256" t="str">
        <f t="shared" si="43"/>
        <v>Slovenský zväz vodného lyžovania a wakeboardingufBvodné lyžovanie - 20 % navýšenie</v>
      </c>
      <c r="N479" s="243" t="str">
        <f t="shared" si="44"/>
        <v>30793203fB</v>
      </c>
    </row>
    <row r="480" spans="1:14" x14ac:dyDescent="0.25">
      <c r="A480" s="208" t="s">
        <v>2662</v>
      </c>
      <c r="B480" s="250" t="str">
        <f>VLOOKUP(A480,Adr!A:B,2,FALSE())</f>
        <v>Slovenský zväz vodného motorizmu</v>
      </c>
      <c r="C480" s="262" t="s">
        <v>3373</v>
      </c>
      <c r="D480" s="263">
        <v>32026</v>
      </c>
      <c r="E480" s="253">
        <v>0</v>
      </c>
      <c r="F480" s="249" t="s">
        <v>374</v>
      </c>
      <c r="G480" s="254" t="s">
        <v>354</v>
      </c>
      <c r="H480" s="254" t="s">
        <v>2841</v>
      </c>
      <c r="I480" s="255" t="str">
        <f t="shared" si="40"/>
        <v>00681768a</v>
      </c>
      <c r="J480" s="232" t="str">
        <f t="shared" si="41"/>
        <v>00681768026 02</v>
      </c>
      <c r="K480" s="256" t="s">
        <v>3374</v>
      </c>
      <c r="L480" s="232" t="str">
        <f t="shared" si="42"/>
        <v>00681768026 02B</v>
      </c>
      <c r="M480" s="256" t="str">
        <f t="shared" si="43"/>
        <v>Slovenský zväz vodného motorizmuaBvodný motorizmus - bežné transfery</v>
      </c>
      <c r="N480" s="243" t="str">
        <f t="shared" si="44"/>
        <v>00681768aB</v>
      </c>
    </row>
    <row r="481" spans="1:14" x14ac:dyDescent="0.25">
      <c r="A481" s="208" t="s">
        <v>2662</v>
      </c>
      <c r="B481" s="250" t="str">
        <f>VLOOKUP(A481,Adr!A:B,2,FALSE())</f>
        <v>Slovenský zväz vodného motorizmu</v>
      </c>
      <c r="C481" s="254" t="s">
        <v>3375</v>
      </c>
      <c r="D481" s="257">
        <v>6032</v>
      </c>
      <c r="E481" s="258">
        <v>0</v>
      </c>
      <c r="F481" s="249" t="s">
        <v>384</v>
      </c>
      <c r="G481" s="254" t="s">
        <v>356</v>
      </c>
      <c r="H481" s="254" t="s">
        <v>2841</v>
      </c>
      <c r="I481" s="255" t="str">
        <f t="shared" si="40"/>
        <v>00681768f</v>
      </c>
      <c r="J481" s="232" t="str">
        <f t="shared" si="41"/>
        <v>00681768026 03</v>
      </c>
      <c r="K481" s="256"/>
      <c r="L481" s="232" t="str">
        <f t="shared" si="42"/>
        <v>00681768026 03B</v>
      </c>
      <c r="M481" s="256" t="str">
        <f t="shared" si="43"/>
        <v>Slovenský zväz vodného motorizmufBvodný motorizmus - 20 % navýšenie</v>
      </c>
      <c r="N481" s="243" t="str">
        <f t="shared" si="44"/>
        <v>00681768fB</v>
      </c>
    </row>
    <row r="482" spans="1:14" x14ac:dyDescent="0.25">
      <c r="A482" s="208" t="s">
        <v>2670</v>
      </c>
      <c r="B482" s="250" t="str">
        <f>VLOOKUP(A482,Adr!A:B,2,FALSE())</f>
        <v>Slovenský zväz vzpierania</v>
      </c>
      <c r="C482" s="262" t="s">
        <v>3376</v>
      </c>
      <c r="D482" s="263">
        <v>507397</v>
      </c>
      <c r="E482" s="258">
        <v>0</v>
      </c>
      <c r="F482" s="249" t="s">
        <v>374</v>
      </c>
      <c r="G482" s="254" t="s">
        <v>354</v>
      </c>
      <c r="H482" s="254" t="s">
        <v>2841</v>
      </c>
      <c r="I482" s="255" t="str">
        <f t="shared" si="40"/>
        <v>31796079a</v>
      </c>
      <c r="J482" s="232" t="str">
        <f t="shared" si="41"/>
        <v>31796079026 02</v>
      </c>
      <c r="K482" s="256" t="s">
        <v>3377</v>
      </c>
      <c r="L482" s="232" t="str">
        <f t="shared" si="42"/>
        <v>31796079026 02B</v>
      </c>
      <c r="M482" s="256" t="str">
        <f t="shared" si="43"/>
        <v>Slovenský zväz vzpieraniaaBvzpieranie - bežné transfery</v>
      </c>
      <c r="N482" s="243" t="str">
        <f t="shared" si="44"/>
        <v>31796079aB</v>
      </c>
    </row>
    <row r="483" spans="1:14" x14ac:dyDescent="0.25">
      <c r="A483" s="208" t="s">
        <v>2670</v>
      </c>
      <c r="B483" s="250" t="str">
        <f>VLOOKUP(A483,Adr!A:B,2,FALSE())</f>
        <v>Slovenský zväz vzpierania</v>
      </c>
      <c r="C483" s="259" t="s">
        <v>3378</v>
      </c>
      <c r="D483" s="260">
        <v>11000</v>
      </c>
      <c r="E483" s="258">
        <v>0</v>
      </c>
      <c r="F483" s="249" t="s">
        <v>374</v>
      </c>
      <c r="G483" s="254" t="s">
        <v>354</v>
      </c>
      <c r="H483" s="254" t="s">
        <v>2905</v>
      </c>
      <c r="I483" s="255" t="str">
        <f t="shared" si="40"/>
        <v>31796079a</v>
      </c>
      <c r="J483" s="232" t="str">
        <f t="shared" si="41"/>
        <v>31796079026 02</v>
      </c>
      <c r="K483" s="256" t="s">
        <v>3377</v>
      </c>
      <c r="L483" s="232" t="str">
        <f t="shared" si="42"/>
        <v>31796079026 02K</v>
      </c>
      <c r="M483" s="256" t="str">
        <f t="shared" si="43"/>
        <v>Slovenský zväz vzpieraniaaKvzpieranie - kapitálové transfery</v>
      </c>
      <c r="N483" s="243" t="str">
        <f t="shared" si="44"/>
        <v>31796079aK</v>
      </c>
    </row>
    <row r="484" spans="1:14" x14ac:dyDescent="0.25">
      <c r="A484" s="249" t="s">
        <v>2670</v>
      </c>
      <c r="B484" s="250" t="str">
        <f>VLOOKUP(A484,Adr!A:B,2,FALSE())</f>
        <v>Slovenský zväz vzpierania</v>
      </c>
      <c r="C484" s="259" t="s">
        <v>3379</v>
      </c>
      <c r="D484" s="260">
        <v>35000</v>
      </c>
      <c r="E484" s="253">
        <v>0</v>
      </c>
      <c r="F484" s="249" t="s">
        <v>380</v>
      </c>
      <c r="G484" s="254" t="s">
        <v>356</v>
      </c>
      <c r="H484" s="254" t="s">
        <v>2841</v>
      </c>
      <c r="I484" s="255" t="str">
        <f t="shared" ref="I484:I547" si="45">A484&amp;F484</f>
        <v>31796079d</v>
      </c>
      <c r="J484" s="232" t="str">
        <f t="shared" ref="J484:J525" si="46">A484&amp;G484</f>
        <v>31796079026 03</v>
      </c>
      <c r="K484" s="256"/>
      <c r="L484" s="232" t="str">
        <f t="shared" ref="L484:L547" si="47">A484&amp;G484&amp;H484</f>
        <v>31796079026 03B</v>
      </c>
      <c r="M484" s="256" t="str">
        <f t="shared" ref="M484:M547" si="48">B484&amp;F484&amp;H484&amp;C484</f>
        <v>Slovenský zväz vzpieraniadBCabala Sebastián</v>
      </c>
      <c r="N484" s="243" t="str">
        <f t="shared" ref="N484:N547" si="49">+I484&amp;H484</f>
        <v>31796079dB</v>
      </c>
    </row>
    <row r="485" spans="1:14" x14ac:dyDescent="0.25">
      <c r="A485" s="261" t="s">
        <v>2670</v>
      </c>
      <c r="B485" s="250" t="str">
        <f>VLOOKUP(A485,Adr!A:B,2,FALSE())</f>
        <v>Slovenský zväz vzpierania</v>
      </c>
      <c r="C485" s="259" t="s">
        <v>3380</v>
      </c>
      <c r="D485" s="260">
        <v>10000</v>
      </c>
      <c r="E485" s="258">
        <v>0</v>
      </c>
      <c r="F485" s="249" t="s">
        <v>380</v>
      </c>
      <c r="G485" s="254" t="s">
        <v>356</v>
      </c>
      <c r="H485" s="254" t="s">
        <v>2841</v>
      </c>
      <c r="I485" s="255" t="str">
        <f t="shared" si="45"/>
        <v>31796079d</v>
      </c>
      <c r="J485" s="232" t="str">
        <f t="shared" si="46"/>
        <v>31796079026 03</v>
      </c>
      <c r="K485" s="256"/>
      <c r="L485" s="232" t="str">
        <f t="shared" si="47"/>
        <v>31796079026 03B</v>
      </c>
      <c r="M485" s="256" t="str">
        <f t="shared" si="48"/>
        <v>Slovenský zväz vzpieraniadBMacura Vladimír</v>
      </c>
      <c r="N485" s="243" t="str">
        <f t="shared" si="49"/>
        <v>31796079dB</v>
      </c>
    </row>
    <row r="486" spans="1:14" x14ac:dyDescent="0.25">
      <c r="A486" s="249" t="s">
        <v>2670</v>
      </c>
      <c r="B486" s="250" t="str">
        <f>VLOOKUP(A486,Adr!A:B,2,FALSE())</f>
        <v>Slovenský zväz vzpierania</v>
      </c>
      <c r="C486" s="262" t="s">
        <v>3381</v>
      </c>
      <c r="D486" s="263">
        <v>5000</v>
      </c>
      <c r="E486" s="253">
        <v>0</v>
      </c>
      <c r="F486" s="249" t="s">
        <v>380</v>
      </c>
      <c r="G486" s="254" t="s">
        <v>356</v>
      </c>
      <c r="H486" s="254" t="s">
        <v>2841</v>
      </c>
      <c r="I486" s="255" t="str">
        <f t="shared" si="45"/>
        <v>31796079d</v>
      </c>
      <c r="J486" s="232" t="str">
        <f t="shared" si="46"/>
        <v>31796079026 03</v>
      </c>
      <c r="K486" s="256"/>
      <c r="L486" s="232" t="str">
        <f t="shared" si="47"/>
        <v>31796079026 03B</v>
      </c>
      <c r="M486" s="256" t="str">
        <f t="shared" si="48"/>
        <v>Slovenský zväz vzpieraniadBPagáčik Filip</v>
      </c>
      <c r="N486" s="243" t="str">
        <f t="shared" si="49"/>
        <v>31796079dB</v>
      </c>
    </row>
    <row r="487" spans="1:14" x14ac:dyDescent="0.25">
      <c r="A487" s="261" t="s">
        <v>2670</v>
      </c>
      <c r="B487" s="250" t="str">
        <f>VLOOKUP(A487,Adr!A:B,2,FALSE())</f>
        <v>Slovenský zväz vzpierania</v>
      </c>
      <c r="C487" s="262" t="s">
        <v>3382</v>
      </c>
      <c r="D487" s="260">
        <v>5000</v>
      </c>
      <c r="E487" s="258">
        <v>0</v>
      </c>
      <c r="F487" s="249" t="s">
        <v>380</v>
      </c>
      <c r="G487" s="254" t="s">
        <v>356</v>
      </c>
      <c r="H487" s="254" t="s">
        <v>2841</v>
      </c>
      <c r="I487" s="255" t="str">
        <f t="shared" si="45"/>
        <v>31796079d</v>
      </c>
      <c r="J487" s="232" t="str">
        <f t="shared" si="46"/>
        <v>31796079026 03</v>
      </c>
      <c r="K487" s="256"/>
      <c r="L487" s="232" t="str">
        <f t="shared" si="47"/>
        <v>31796079026 03B</v>
      </c>
      <c r="M487" s="256" t="str">
        <f t="shared" si="48"/>
        <v>Slovenský zväz vzpieraniadBViktorínová Natália</v>
      </c>
      <c r="N487" s="243" t="str">
        <f t="shared" si="49"/>
        <v>31796079dB</v>
      </c>
    </row>
    <row r="488" spans="1:14" x14ac:dyDescent="0.25">
      <c r="A488" s="249" t="s">
        <v>2670</v>
      </c>
      <c r="B488" s="250" t="str">
        <f>VLOOKUP(A488,Adr!A:B,2,FALSE())</f>
        <v>Slovenský zväz vzpierania</v>
      </c>
      <c r="C488" s="251" t="s">
        <v>3383</v>
      </c>
      <c r="D488" s="252">
        <v>97639</v>
      </c>
      <c r="E488" s="253">
        <v>0</v>
      </c>
      <c r="F488" s="249" t="s">
        <v>384</v>
      </c>
      <c r="G488" s="254" t="s">
        <v>356</v>
      </c>
      <c r="H488" s="254" t="s">
        <v>2841</v>
      </c>
      <c r="I488" s="255" t="str">
        <f t="shared" si="45"/>
        <v>31796079f</v>
      </c>
      <c r="J488" s="232" t="str">
        <f t="shared" si="46"/>
        <v>31796079026 03</v>
      </c>
      <c r="K488" s="256"/>
      <c r="L488" s="232" t="str">
        <f t="shared" si="47"/>
        <v>31796079026 03B</v>
      </c>
      <c r="M488" s="256" t="str">
        <f t="shared" si="48"/>
        <v>Slovenský zväz vzpieraniafBvzpieranie - 20 % navýšenie</v>
      </c>
      <c r="N488" s="243" t="str">
        <f t="shared" si="49"/>
        <v>31796079fB</v>
      </c>
    </row>
    <row r="489" spans="1:14" x14ac:dyDescent="0.25">
      <c r="A489" s="264">
        <v>51806606</v>
      </c>
      <c r="B489" s="250" t="str">
        <f>VLOOKUP(A489,Adr!A:B,2,FALSE())</f>
        <v>ST Relax o.z. </v>
      </c>
      <c r="C489" s="259" t="s">
        <v>3384</v>
      </c>
      <c r="D489" s="263">
        <v>6000</v>
      </c>
      <c r="E489" s="258">
        <v>0</v>
      </c>
      <c r="F489" s="249" t="s">
        <v>398</v>
      </c>
      <c r="G489" s="254" t="s">
        <v>356</v>
      </c>
      <c r="H489" s="254" t="s">
        <v>2841</v>
      </c>
      <c r="I489" s="255" t="str">
        <f t="shared" si="45"/>
        <v>51806606m</v>
      </c>
      <c r="J489" s="232" t="str">
        <f t="shared" si="46"/>
        <v>51806606026 03</v>
      </c>
      <c r="K489" s="256"/>
      <c r="L489" s="232" t="str">
        <f t="shared" si="47"/>
        <v>51806606026 03B</v>
      </c>
      <c r="M489" s="256" t="str">
        <f t="shared" si="48"/>
        <v>ST Relax o.z. mBSatellite Tour v stolnom tenise mládeže - Senec</v>
      </c>
      <c r="N489" s="243" t="str">
        <f t="shared" si="49"/>
        <v>51806606mB</v>
      </c>
    </row>
    <row r="490" spans="1:14" x14ac:dyDescent="0.25">
      <c r="A490" s="264">
        <v>31807399</v>
      </c>
      <c r="B490" s="250" t="str">
        <f>VLOOKUP(A490,Adr!A:B,2,FALSE())</f>
        <v>ŠK Sandberg, o.z. </v>
      </c>
      <c r="C490" s="259" t="s">
        <v>3385</v>
      </c>
      <c r="D490" s="263">
        <v>6670</v>
      </c>
      <c r="E490" s="253">
        <v>0</v>
      </c>
      <c r="F490" s="249" t="s">
        <v>398</v>
      </c>
      <c r="G490" s="254" t="s">
        <v>356</v>
      </c>
      <c r="H490" s="254" t="s">
        <v>2841</v>
      </c>
      <c r="I490" s="255" t="str">
        <f t="shared" si="45"/>
        <v>31807399m</v>
      </c>
      <c r="J490" s="232" t="str">
        <f t="shared" si="46"/>
        <v>31807399026 03</v>
      </c>
      <c r="K490" s="256"/>
      <c r="L490" s="232" t="str">
        <f t="shared" si="47"/>
        <v>31807399026 03B</v>
      </c>
      <c r="M490" s="256" t="str">
        <f t="shared" si="48"/>
        <v>ŠK Sandberg, o.z. mBPreteky v orientačnom behu Jelení paroh a Kravský roh</v>
      </c>
      <c r="N490" s="243" t="str">
        <f t="shared" si="49"/>
        <v>31807399mB</v>
      </c>
    </row>
    <row r="491" spans="1:14" x14ac:dyDescent="0.25">
      <c r="A491" s="208" t="s">
        <v>2690</v>
      </c>
      <c r="B491" s="250" t="str">
        <f>VLOOKUP(A491,Adr!A:B,2,FALSE())</f>
        <v>Špeciálne olympiády Slovensko</v>
      </c>
      <c r="C491" s="259" t="s">
        <v>2842</v>
      </c>
      <c r="D491" s="260">
        <v>502990</v>
      </c>
      <c r="E491" s="253">
        <v>0</v>
      </c>
      <c r="F491" s="249" t="s">
        <v>378</v>
      </c>
      <c r="G491" s="254" t="s">
        <v>356</v>
      </c>
      <c r="H491" s="254" t="s">
        <v>2841</v>
      </c>
      <c r="I491" s="255" t="str">
        <f t="shared" si="45"/>
        <v>30811406c</v>
      </c>
      <c r="J491" s="232" t="str">
        <f t="shared" si="46"/>
        <v>30811406026 03</v>
      </c>
      <c r="K491" s="256"/>
      <c r="L491" s="232" t="str">
        <f t="shared" si="47"/>
        <v>30811406026 03B</v>
      </c>
      <c r="M491" s="256" t="str">
        <f t="shared" si="48"/>
        <v>Špeciálne olympiády SlovenskocBzabezpečenie činnosti a úloh v roku 2024</v>
      </c>
      <c r="N491" s="243" t="str">
        <f t="shared" si="49"/>
        <v>30811406cB</v>
      </c>
    </row>
    <row r="492" spans="1:14" x14ac:dyDescent="0.25">
      <c r="A492" s="249">
        <v>36102181</v>
      </c>
      <c r="B492" s="250" t="str">
        <f>VLOOKUP(A492,Adr!A:B,2,FALSE())</f>
        <v>Športový klub DELFÍN Nitra </v>
      </c>
      <c r="C492" s="259" t="s">
        <v>3386</v>
      </c>
      <c r="D492" s="260">
        <v>10000</v>
      </c>
      <c r="E492" s="258">
        <v>0</v>
      </c>
      <c r="F492" s="249" t="s">
        <v>398</v>
      </c>
      <c r="G492" s="254" t="s">
        <v>356</v>
      </c>
      <c r="H492" s="254" t="s">
        <v>2841</v>
      </c>
      <c r="I492" s="255" t="str">
        <f t="shared" si="45"/>
        <v>36102181m</v>
      </c>
      <c r="J492" s="232" t="str">
        <f t="shared" si="46"/>
        <v>36102181026 03</v>
      </c>
      <c r="K492" s="256"/>
      <c r="L492" s="232" t="str">
        <f t="shared" si="47"/>
        <v>36102181026 03B</v>
      </c>
      <c r="M492" s="256" t="str">
        <f t="shared" si="48"/>
        <v>Športový klub DELFÍN Nitra mBCTP SLOVAKMAN TRIATLON 2024 - 21. ročník</v>
      </c>
      <c r="N492" s="243" t="str">
        <f t="shared" si="49"/>
        <v>36102181mB</v>
      </c>
    </row>
    <row r="493" spans="1:14" x14ac:dyDescent="0.25">
      <c r="A493" s="264">
        <v>42250765</v>
      </c>
      <c r="B493" s="250" t="str">
        <f>VLOOKUP(A493,Adr!A:B,2,FALSE())</f>
        <v>Športový klub polície Košice - ILYO Taekwondo </v>
      </c>
      <c r="C493" s="259" t="s">
        <v>3387</v>
      </c>
      <c r="D493" s="260">
        <v>10000</v>
      </c>
      <c r="E493" s="253">
        <v>0</v>
      </c>
      <c r="F493" s="249" t="s">
        <v>398</v>
      </c>
      <c r="G493" s="254" t="s">
        <v>356</v>
      </c>
      <c r="H493" s="254" t="s">
        <v>2841</v>
      </c>
      <c r="I493" s="255" t="str">
        <f t="shared" si="45"/>
        <v>42250765m</v>
      </c>
      <c r="J493" s="232" t="str">
        <f t="shared" si="46"/>
        <v>42250765026 03</v>
      </c>
      <c r="K493" s="256"/>
      <c r="L493" s="232" t="str">
        <f t="shared" si="47"/>
        <v>42250765026 03B</v>
      </c>
      <c r="M493" s="256" t="str">
        <f t="shared" si="48"/>
        <v>Športový klub polície Košice - ILYO Taekwondo mBILYO CUP 2024</v>
      </c>
      <c r="N493" s="243" t="str">
        <f t="shared" si="49"/>
        <v>42250765mB</v>
      </c>
    </row>
    <row r="494" spans="1:14" x14ac:dyDescent="0.25">
      <c r="A494" s="249">
        <v>31794050</v>
      </c>
      <c r="B494" s="250" t="str">
        <f>VLOOKUP(A494,Adr!A:B,2,FALSE())</f>
        <v>Športový klub SPC Častá </v>
      </c>
      <c r="C494" s="259" t="s">
        <v>3388</v>
      </c>
      <c r="D494" s="260">
        <v>5000</v>
      </c>
      <c r="E494" s="258">
        <v>0</v>
      </c>
      <c r="F494" s="249" t="s">
        <v>398</v>
      </c>
      <c r="G494" s="254" t="s">
        <v>356</v>
      </c>
      <c r="H494" s="254" t="s">
        <v>2841</v>
      </c>
      <c r="I494" s="255" t="str">
        <f t="shared" si="45"/>
        <v>31794050m</v>
      </c>
      <c r="J494" s="232" t="str">
        <f t="shared" si="46"/>
        <v>31794050026 03</v>
      </c>
      <c r="K494" s="256"/>
      <c r="L494" s="232" t="str">
        <f t="shared" si="47"/>
        <v>31794050026 03B</v>
      </c>
      <c r="M494" s="256" t="str">
        <f t="shared" si="48"/>
        <v>Športový klub SPC Častá mBGrand Prix Slovakia</v>
      </c>
      <c r="N494" s="243" t="str">
        <f t="shared" si="49"/>
        <v>31794050mB</v>
      </c>
    </row>
    <row r="495" spans="1:14" x14ac:dyDescent="0.25">
      <c r="A495" s="249">
        <v>31997449</v>
      </c>
      <c r="B495" s="250" t="str">
        <f>VLOOKUP(A495,Adr!A:B,2,FALSE())</f>
        <v>Športový klub Zemplín, oddiel judo o.z. </v>
      </c>
      <c r="C495" s="259" t="s">
        <v>3389</v>
      </c>
      <c r="D495" s="260">
        <v>10000</v>
      </c>
      <c r="E495" s="253">
        <v>0</v>
      </c>
      <c r="F495" s="249" t="s">
        <v>398</v>
      </c>
      <c r="G495" s="254" t="s">
        <v>356</v>
      </c>
      <c r="H495" s="254" t="s">
        <v>2841</v>
      </c>
      <c r="I495" s="255" t="str">
        <f t="shared" si="45"/>
        <v>31997449m</v>
      </c>
      <c r="J495" s="232" t="str">
        <f t="shared" si="46"/>
        <v>31997449026 03</v>
      </c>
      <c r="K495" s="256"/>
      <c r="L495" s="232" t="str">
        <f t="shared" si="47"/>
        <v>31997449026 03B</v>
      </c>
      <c r="M495" s="256" t="str">
        <f t="shared" si="48"/>
        <v>Športový klub Zemplín, oddiel judo o.z. mBGrand Prix Michalovce</v>
      </c>
      <c r="N495" s="243" t="str">
        <f t="shared" si="49"/>
        <v>31997449mB</v>
      </c>
    </row>
    <row r="496" spans="1:14" x14ac:dyDescent="0.25">
      <c r="A496" s="249">
        <v>31785131</v>
      </c>
      <c r="B496" s="250" t="str">
        <f>VLOOKUP(A496,Adr!A:B,2,FALSE())</f>
        <v>TANEČNO ŠPORTOVÝ KLUB M+M BRATISLAVA pri ZŠ Ostredková</v>
      </c>
      <c r="C496" s="259" t="s">
        <v>3390</v>
      </c>
      <c r="D496" s="260">
        <v>10000</v>
      </c>
      <c r="E496" s="258">
        <v>0</v>
      </c>
      <c r="F496" s="249" t="s">
        <v>398</v>
      </c>
      <c r="G496" s="254" t="s">
        <v>356</v>
      </c>
      <c r="H496" s="254" t="s">
        <v>2841</v>
      </c>
      <c r="I496" s="255" t="str">
        <f t="shared" si="45"/>
        <v>31785131m</v>
      </c>
      <c r="J496" s="232" t="str">
        <f t="shared" si="46"/>
        <v>31785131026 03</v>
      </c>
      <c r="K496" s="256"/>
      <c r="L496" s="232" t="str">
        <f t="shared" si="47"/>
        <v>31785131026 03B</v>
      </c>
      <c r="M496" s="256" t="str">
        <f t="shared" si="48"/>
        <v>TANEČNO ŠPORTOVÝ KLUB M+M BRATISLAVA pri ZŠ OstredkovámBSlovak open championship 2024</v>
      </c>
      <c r="N496" s="243" t="str">
        <f t="shared" si="49"/>
        <v>31785131mB</v>
      </c>
    </row>
    <row r="497" spans="1:14" x14ac:dyDescent="0.25">
      <c r="A497" s="249" t="s">
        <v>2742</v>
      </c>
      <c r="B497" s="250" t="str">
        <f>VLOOKUP(A497,Adr!A:B,2,FALSE())</f>
        <v>Telovýchovná jednota Nižná </v>
      </c>
      <c r="C497" s="259" t="s">
        <v>3391</v>
      </c>
      <c r="D497" s="260">
        <v>10000</v>
      </c>
      <c r="E497" s="253">
        <v>0</v>
      </c>
      <c r="F497" s="249" t="s">
        <v>398</v>
      </c>
      <c r="G497" s="254" t="s">
        <v>356</v>
      </c>
      <c r="H497" s="254" t="s">
        <v>2841</v>
      </c>
      <c r="I497" s="255" t="str">
        <f t="shared" si="45"/>
        <v>00592129m</v>
      </c>
      <c r="J497" s="232" t="str">
        <f t="shared" si="46"/>
        <v>00592129026 03</v>
      </c>
      <c r="K497" s="256"/>
      <c r="L497" s="232" t="str">
        <f t="shared" si="47"/>
        <v>00592129026 03B</v>
      </c>
      <c r="M497" s="256" t="str">
        <f t="shared" si="48"/>
        <v>Telovýchovná jednota Nižná mB56. ročník Okolo Tatier</v>
      </c>
      <c r="N497" s="243" t="str">
        <f t="shared" si="49"/>
        <v>00592129mB</v>
      </c>
    </row>
    <row r="498" spans="1:14" x14ac:dyDescent="0.25">
      <c r="A498" s="208">
        <v>14220059</v>
      </c>
      <c r="B498" s="250" t="str">
        <f>VLOOKUP(A498,Adr!A:B,2,FALSE())</f>
        <v>Telovýchovná jednota Športový klub Podbiel </v>
      </c>
      <c r="C498" s="254" t="s">
        <v>3392</v>
      </c>
      <c r="D498" s="257">
        <v>10000</v>
      </c>
      <c r="E498" s="258">
        <v>0</v>
      </c>
      <c r="F498" s="249" t="s">
        <v>398</v>
      </c>
      <c r="G498" s="254" t="s">
        <v>356</v>
      </c>
      <c r="H498" s="254" t="s">
        <v>2841</v>
      </c>
      <c r="I498" s="255" t="str">
        <f t="shared" si="45"/>
        <v>14220059m</v>
      </c>
      <c r="J498" s="232" t="str">
        <f t="shared" si="46"/>
        <v>14220059026 03</v>
      </c>
      <c r="K498" s="256"/>
      <c r="L498" s="232" t="str">
        <f t="shared" si="47"/>
        <v>14220059026 03B</v>
      </c>
      <c r="M498" s="256" t="str">
        <f t="shared" si="48"/>
        <v>Telovýchovná jednota Športový klub Podbiel mBCestný beh SNP Roháče - Podbiel 33. ročník</v>
      </c>
      <c r="N498" s="243" t="str">
        <f t="shared" si="49"/>
        <v>14220059mB</v>
      </c>
    </row>
    <row r="499" spans="1:14" x14ac:dyDescent="0.25">
      <c r="A499" s="208" t="s">
        <v>2761</v>
      </c>
      <c r="B499" s="250" t="str">
        <f>VLOOKUP(A499,Adr!A:B,2,FALSE())</f>
        <v>Teqballová federácia Slovensko</v>
      </c>
      <c r="C499" s="259" t="s">
        <v>3393</v>
      </c>
      <c r="D499" s="260">
        <v>24026</v>
      </c>
      <c r="E499" s="258">
        <v>0</v>
      </c>
      <c r="F499" s="249" t="s">
        <v>374</v>
      </c>
      <c r="G499" s="254" t="s">
        <v>354</v>
      </c>
      <c r="H499" s="254" t="s">
        <v>2841</v>
      </c>
      <c r="I499" s="255" t="str">
        <f t="shared" si="45"/>
        <v>53007344a</v>
      </c>
      <c r="J499" s="232" t="str">
        <f t="shared" si="46"/>
        <v>53007344026 02</v>
      </c>
      <c r="K499" s="256" t="s">
        <v>3394</v>
      </c>
      <c r="L499" s="232" t="str">
        <f t="shared" si="47"/>
        <v>53007344026 02B</v>
      </c>
      <c r="M499" s="256" t="str">
        <f t="shared" si="48"/>
        <v>Teqballová federácia SlovenskoaBteqball - bežné transfery</v>
      </c>
      <c r="N499" s="243" t="str">
        <f t="shared" si="49"/>
        <v>53007344aB</v>
      </c>
    </row>
    <row r="500" spans="1:14" x14ac:dyDescent="0.25">
      <c r="A500" s="261" t="s">
        <v>2761</v>
      </c>
      <c r="B500" s="250" t="str">
        <f>VLOOKUP(A500,Adr!A:B,2,FALSE())</f>
        <v>Teqballová federácia Slovensko</v>
      </c>
      <c r="C500" s="262" t="s">
        <v>3395</v>
      </c>
      <c r="D500" s="260">
        <v>8000</v>
      </c>
      <c r="E500" s="258">
        <v>0</v>
      </c>
      <c r="F500" s="249" t="s">
        <v>374</v>
      </c>
      <c r="G500" s="254" t="s">
        <v>354</v>
      </c>
      <c r="H500" s="254" t="s">
        <v>2905</v>
      </c>
      <c r="I500" s="255" t="str">
        <f t="shared" si="45"/>
        <v>53007344a</v>
      </c>
      <c r="J500" s="232" t="str">
        <f t="shared" si="46"/>
        <v>53007344026 02</v>
      </c>
      <c r="K500" s="256" t="s">
        <v>3394</v>
      </c>
      <c r="L500" s="232" t="str">
        <f t="shared" si="47"/>
        <v>53007344026 02K</v>
      </c>
      <c r="M500" s="256" t="str">
        <f t="shared" si="48"/>
        <v>Teqballová federácia SlovenskoaKteqball - kapitálové transfery</v>
      </c>
      <c r="N500" s="243" t="str">
        <f t="shared" si="49"/>
        <v>53007344aK</v>
      </c>
    </row>
    <row r="501" spans="1:14" x14ac:dyDescent="0.25">
      <c r="A501" s="249" t="s">
        <v>2761</v>
      </c>
      <c r="B501" s="250" t="str">
        <f>VLOOKUP(A501,Adr!A:B,2,FALSE())</f>
        <v>Teqballová federácia Slovensko</v>
      </c>
      <c r="C501" s="259" t="s">
        <v>3396</v>
      </c>
      <c r="D501" s="263">
        <v>6032</v>
      </c>
      <c r="E501" s="258">
        <v>0</v>
      </c>
      <c r="F501" s="249" t="s">
        <v>384</v>
      </c>
      <c r="G501" s="254" t="s">
        <v>356</v>
      </c>
      <c r="H501" s="254" t="s">
        <v>2841</v>
      </c>
      <c r="I501" s="255" t="str">
        <f t="shared" si="45"/>
        <v>53007344f</v>
      </c>
      <c r="J501" s="232" t="str">
        <f t="shared" si="46"/>
        <v>53007344026 03</v>
      </c>
      <c r="K501" s="256"/>
      <c r="L501" s="232" t="str">
        <f t="shared" si="47"/>
        <v>53007344026 03B</v>
      </c>
      <c r="M501" s="256" t="str">
        <f t="shared" si="48"/>
        <v>Teqballová federácia SlovenskofBteqball - 20 % navýšenie</v>
      </c>
      <c r="N501" s="243" t="str">
        <f t="shared" si="49"/>
        <v>53007344fB</v>
      </c>
    </row>
    <row r="502" spans="1:14" x14ac:dyDescent="0.25">
      <c r="A502" s="249" t="s">
        <v>2769</v>
      </c>
      <c r="B502" s="250" t="str">
        <f>VLOOKUP(A502,Adr!A:B,2,FALSE())</f>
        <v>TJ Sokol SOŠ Trebišov</v>
      </c>
      <c r="C502" s="262" t="s">
        <v>3397</v>
      </c>
      <c r="D502" s="260">
        <v>5000</v>
      </c>
      <c r="E502" s="253">
        <v>0</v>
      </c>
      <c r="F502" s="249" t="s">
        <v>382</v>
      </c>
      <c r="G502" s="254" t="s">
        <v>356</v>
      </c>
      <c r="H502" s="254" t="s">
        <v>2841</v>
      </c>
      <c r="I502" s="255" t="str">
        <f t="shared" si="45"/>
        <v>00896063e</v>
      </c>
      <c r="J502" s="232" t="str">
        <f t="shared" si="46"/>
        <v>00896063026 03</v>
      </c>
      <c r="K502" s="256"/>
      <c r="L502" s="232" t="str">
        <f t="shared" si="47"/>
        <v>00896063026 03B</v>
      </c>
      <c r="M502" s="256" t="str">
        <f t="shared" si="48"/>
        <v xml:space="preserve">TJ Sokol SOŠ TrebišoveBXVII. Svetový zlet sokola </v>
      </c>
      <c r="N502" s="243" t="str">
        <f t="shared" si="49"/>
        <v>00896063eB</v>
      </c>
    </row>
    <row r="503" spans="1:14" x14ac:dyDescent="0.25">
      <c r="A503" s="249">
        <v>54750342</v>
      </c>
      <c r="B503" s="250" t="str">
        <f>VLOOKUP(A503,Adr!A:B,2,FALSE())</f>
        <v>Yacht Club Fun Sailing </v>
      </c>
      <c r="C503" s="259" t="s">
        <v>3398</v>
      </c>
      <c r="D503" s="260">
        <v>5000</v>
      </c>
      <c r="E503" s="253">
        <v>0</v>
      </c>
      <c r="F503" s="249" t="s">
        <v>398</v>
      </c>
      <c r="G503" s="254" t="s">
        <v>356</v>
      </c>
      <c r="H503" s="254" t="s">
        <v>2841</v>
      </c>
      <c r="I503" s="255" t="str">
        <f t="shared" si="45"/>
        <v>54750342m</v>
      </c>
      <c r="J503" s="232" t="str">
        <f t="shared" si="46"/>
        <v>54750342026 03</v>
      </c>
      <c r="K503" s="256"/>
      <c r="L503" s="232" t="str">
        <f t="shared" si="47"/>
        <v>54750342026 03B</v>
      </c>
      <c r="M503" s="256" t="str">
        <f t="shared" si="48"/>
        <v>Yacht Club Fun Sailing mBVinianský strapec 48. ročník</v>
      </c>
      <c r="N503" s="243" t="str">
        <f t="shared" si="49"/>
        <v>54750342mB</v>
      </c>
    </row>
    <row r="504" spans="1:14" x14ac:dyDescent="0.25">
      <c r="A504" s="249">
        <v>30227151</v>
      </c>
      <c r="B504" s="250" t="str">
        <f>VLOOKUP(A504,Adr!A:B,2,FALSE())</f>
        <v>Zápasnícky klub Baník Prievidza, o.z. </v>
      </c>
      <c r="C504" s="254" t="s">
        <v>3399</v>
      </c>
      <c r="D504" s="257">
        <v>10000</v>
      </c>
      <c r="E504" s="258">
        <v>0</v>
      </c>
      <c r="F504" s="249" t="s">
        <v>398</v>
      </c>
      <c r="G504" s="254" t="s">
        <v>356</v>
      </c>
      <c r="H504" s="254" t="s">
        <v>2841</v>
      </c>
      <c r="I504" s="255" t="str">
        <f t="shared" si="45"/>
        <v>30227151m</v>
      </c>
      <c r="J504" s="232" t="str">
        <f t="shared" si="46"/>
        <v>30227151026 03</v>
      </c>
      <c r="K504" s="256"/>
      <c r="L504" s="232" t="str">
        <f t="shared" si="47"/>
        <v>30227151026 03B</v>
      </c>
      <c r="M504" s="256" t="str">
        <f t="shared" si="48"/>
        <v xml:space="preserve">Zápasnícky klub Baník Prievidza, o.z. mB50. ročník Medzinárodného turnaja mládeže </v>
      </c>
      <c r="N504" s="243" t="str">
        <f t="shared" si="49"/>
        <v>30227151mB</v>
      </c>
    </row>
    <row r="505" spans="1:14" x14ac:dyDescent="0.25">
      <c r="A505" s="249">
        <v>42103908</v>
      </c>
      <c r="B505" s="250" t="str">
        <f>VLOOKUP(A505,Adr!A:B,2,FALSE())</f>
        <v>Zápasnícky klub Košice 1904 o.z.</v>
      </c>
      <c r="C505" s="259" t="s">
        <v>3400</v>
      </c>
      <c r="D505" s="260">
        <v>10000</v>
      </c>
      <c r="E505" s="253">
        <v>0</v>
      </c>
      <c r="F505" s="249" t="s">
        <v>398</v>
      </c>
      <c r="G505" s="254" t="s">
        <v>356</v>
      </c>
      <c r="H505" s="254" t="s">
        <v>2841</v>
      </c>
      <c r="I505" s="255" t="str">
        <f t="shared" si="45"/>
        <v>42103908m</v>
      </c>
      <c r="J505" s="232" t="str">
        <f t="shared" si="46"/>
        <v>42103908026 03</v>
      </c>
      <c r="K505" s="256"/>
      <c r="L505" s="232" t="str">
        <f t="shared" si="47"/>
        <v>42103908026 03B</v>
      </c>
      <c r="M505" s="256" t="str">
        <f t="shared" si="48"/>
        <v>Zápasnícky klub Košice 1904 o.z.mBXXV. ročník medzinárodného turnaja Olympijských nádejí v zápasení voľným štýlom v kategórii U17</v>
      </c>
      <c r="N505" s="243" t="str">
        <f t="shared" si="49"/>
        <v>42103908mB</v>
      </c>
    </row>
    <row r="506" spans="1:14" x14ac:dyDescent="0.25">
      <c r="A506" s="208" t="s">
        <v>2800</v>
      </c>
      <c r="B506" s="250" t="str">
        <f>VLOOKUP(A506,Adr!A:B,2,FALSE())</f>
        <v>Združenie šípkarských organizácií</v>
      </c>
      <c r="C506" s="254" t="s">
        <v>3401</v>
      </c>
      <c r="D506" s="257">
        <v>62711</v>
      </c>
      <c r="E506" s="258">
        <v>0</v>
      </c>
      <c r="F506" s="249" t="s">
        <v>374</v>
      </c>
      <c r="G506" s="254" t="s">
        <v>354</v>
      </c>
      <c r="H506" s="254" t="s">
        <v>2841</v>
      </c>
      <c r="I506" s="255" t="str">
        <f t="shared" si="45"/>
        <v>35538015a</v>
      </c>
      <c r="J506" s="232" t="str">
        <f t="shared" si="46"/>
        <v>35538015026 02</v>
      </c>
      <c r="K506" s="256" t="s">
        <v>3402</v>
      </c>
      <c r="L506" s="232" t="str">
        <f t="shared" si="47"/>
        <v>35538015026 02B</v>
      </c>
      <c r="M506" s="256" t="str">
        <f t="shared" si="48"/>
        <v>Združenie šípkarských organizáciíaBšípky - bežné transfery</v>
      </c>
      <c r="N506" s="243" t="str">
        <f t="shared" si="49"/>
        <v>35538015aB</v>
      </c>
    </row>
    <row r="507" spans="1:14" x14ac:dyDescent="0.25">
      <c r="A507" s="249" t="s">
        <v>2800</v>
      </c>
      <c r="B507" s="250" t="str">
        <f>VLOOKUP(A507,Adr!A:B,2,FALSE())</f>
        <v>Združenie šípkarských organizácií</v>
      </c>
      <c r="C507" s="259" t="s">
        <v>3403</v>
      </c>
      <c r="D507" s="260">
        <v>18500</v>
      </c>
      <c r="E507" s="258">
        <v>0</v>
      </c>
      <c r="F507" s="249" t="s">
        <v>382</v>
      </c>
      <c r="G507" s="254" t="s">
        <v>356</v>
      </c>
      <c r="H507" s="254" t="s">
        <v>2841</v>
      </c>
      <c r="I507" s="255" t="str">
        <f t="shared" si="45"/>
        <v>35538015e</v>
      </c>
      <c r="J507" s="232" t="str">
        <f t="shared" si="46"/>
        <v>35538015026 03</v>
      </c>
      <c r="K507" s="256"/>
      <c r="L507" s="232" t="str">
        <f t="shared" si="47"/>
        <v>35538015026 03B</v>
      </c>
      <c r="M507" s="256" t="str">
        <f t="shared" si="48"/>
        <v xml:space="preserve">Združenie šípkarských organizáciíeBMajstrovstvá Európy v steelových šípkach </v>
      </c>
      <c r="N507" s="243" t="str">
        <f t="shared" si="49"/>
        <v>35538015eB</v>
      </c>
    </row>
    <row r="508" spans="1:14" x14ac:dyDescent="0.25">
      <c r="A508" s="249" t="s">
        <v>2800</v>
      </c>
      <c r="B508" s="250" t="str">
        <f>VLOOKUP(A508,Adr!A:B,2,FALSE())</f>
        <v>Združenie šípkarských organizácií</v>
      </c>
      <c r="C508" s="262" t="s">
        <v>3404</v>
      </c>
      <c r="D508" s="263">
        <v>11812</v>
      </c>
      <c r="E508" s="253">
        <v>0</v>
      </c>
      <c r="F508" s="249" t="s">
        <v>384</v>
      </c>
      <c r="G508" s="254" t="s">
        <v>356</v>
      </c>
      <c r="H508" s="254" t="s">
        <v>2841</v>
      </c>
      <c r="I508" s="255" t="str">
        <f t="shared" si="45"/>
        <v>35538015f</v>
      </c>
      <c r="J508" s="232" t="str">
        <f t="shared" si="46"/>
        <v>35538015026 03</v>
      </c>
      <c r="K508" s="256"/>
      <c r="L508" s="232" t="str">
        <f t="shared" si="47"/>
        <v>35538015026 03B</v>
      </c>
      <c r="M508" s="256" t="str">
        <f t="shared" si="48"/>
        <v>Združenie šípkarských organizáciífBšípky - 20 % navýšenie</v>
      </c>
      <c r="N508" s="243" t="str">
        <f t="shared" si="49"/>
        <v>35538015fB</v>
      </c>
    </row>
    <row r="509" spans="1:14" x14ac:dyDescent="0.25">
      <c r="A509" s="261" t="s">
        <v>2807</v>
      </c>
      <c r="B509" s="250" t="str">
        <f>VLOOKUP(A509,Adr!A:B,2,FALSE())</f>
        <v>Zväz potápačov Slovenska</v>
      </c>
      <c r="C509" s="254" t="s">
        <v>3405</v>
      </c>
      <c r="D509" s="257">
        <v>108908</v>
      </c>
      <c r="E509" s="258">
        <v>0</v>
      </c>
      <c r="F509" s="249" t="s">
        <v>374</v>
      </c>
      <c r="G509" s="254" t="s">
        <v>354</v>
      </c>
      <c r="H509" s="254" t="s">
        <v>2841</v>
      </c>
      <c r="I509" s="255" t="str">
        <f t="shared" si="45"/>
        <v>00585319a</v>
      </c>
      <c r="J509" s="232" t="str">
        <f t="shared" si="46"/>
        <v>00585319026 02</v>
      </c>
      <c r="K509" s="256" t="s">
        <v>3406</v>
      </c>
      <c r="L509" s="232" t="str">
        <f t="shared" si="47"/>
        <v>00585319026 02B</v>
      </c>
      <c r="M509" s="256" t="str">
        <f t="shared" si="48"/>
        <v>Zväz potápačov SlovenskaaBpotápačské športy - bežné transfery</v>
      </c>
      <c r="N509" s="243" t="str">
        <f t="shared" si="49"/>
        <v>00585319aB</v>
      </c>
    </row>
    <row r="510" spans="1:14" x14ac:dyDescent="0.25">
      <c r="A510" s="261" t="s">
        <v>2807</v>
      </c>
      <c r="B510" s="250" t="str">
        <f>VLOOKUP(A510,Adr!A:B,2,FALSE())</f>
        <v>Zväz potápačov Slovenska</v>
      </c>
      <c r="C510" s="254" t="s">
        <v>3407</v>
      </c>
      <c r="D510" s="257">
        <v>20513</v>
      </c>
      <c r="E510" s="258">
        <v>0</v>
      </c>
      <c r="F510" s="249" t="s">
        <v>384</v>
      </c>
      <c r="G510" s="254" t="s">
        <v>356</v>
      </c>
      <c r="H510" s="254" t="s">
        <v>2841</v>
      </c>
      <c r="I510" s="255" t="str">
        <f t="shared" si="45"/>
        <v>00585319f</v>
      </c>
      <c r="J510" s="232" t="str">
        <f t="shared" si="46"/>
        <v>00585319026 03</v>
      </c>
      <c r="K510" s="256"/>
      <c r="L510" s="232" t="str">
        <f t="shared" si="47"/>
        <v>00585319026 03B</v>
      </c>
      <c r="M510" s="256" t="str">
        <f t="shared" si="48"/>
        <v>Zväz potápačov SlovenskafBpotápačské športy - 20 % navýšenie</v>
      </c>
      <c r="N510" s="243" t="str">
        <f t="shared" si="49"/>
        <v>00585319fB</v>
      </c>
    </row>
    <row r="511" spans="1:14" x14ac:dyDescent="0.25">
      <c r="A511" s="208" t="s">
        <v>2814</v>
      </c>
      <c r="B511" s="250" t="str">
        <f>VLOOKUP(A511,Adr!A:B,2,FALSE())</f>
        <v>Zväz slovenského kolieskového korčuľovania</v>
      </c>
      <c r="C511" s="262" t="s">
        <v>3408</v>
      </c>
      <c r="D511" s="263">
        <v>197082</v>
      </c>
      <c r="E511" s="253">
        <v>0</v>
      </c>
      <c r="F511" s="249" t="s">
        <v>374</v>
      </c>
      <c r="G511" s="254" t="s">
        <v>354</v>
      </c>
      <c r="H511" s="254" t="s">
        <v>2841</v>
      </c>
      <c r="I511" s="255" t="str">
        <f t="shared" si="45"/>
        <v>42132690a</v>
      </c>
      <c r="J511" s="232" t="str">
        <f t="shared" si="46"/>
        <v>42132690026 02</v>
      </c>
      <c r="K511" s="256" t="s">
        <v>3409</v>
      </c>
      <c r="L511" s="232" t="str">
        <f t="shared" si="47"/>
        <v>42132690026 02B</v>
      </c>
      <c r="M511" s="256" t="str">
        <f t="shared" si="48"/>
        <v>Zväz slovenského kolieskového korčuľovaniaaBkolieskové korčuľovanie - bežné transfery</v>
      </c>
      <c r="N511" s="243" t="str">
        <f t="shared" si="49"/>
        <v>42132690aB</v>
      </c>
    </row>
    <row r="512" spans="1:14" x14ac:dyDescent="0.25">
      <c r="A512" s="261" t="s">
        <v>2814</v>
      </c>
      <c r="B512" s="250" t="str">
        <f>VLOOKUP(A512,Adr!A:B,2,FALSE())</f>
        <v>Zväz slovenského kolieskového korčuľovania</v>
      </c>
      <c r="C512" s="259" t="s">
        <v>3410</v>
      </c>
      <c r="D512" s="260">
        <v>60000</v>
      </c>
      <c r="E512" s="253">
        <v>0</v>
      </c>
      <c r="F512" s="249" t="s">
        <v>380</v>
      </c>
      <c r="G512" s="254" t="s">
        <v>356</v>
      </c>
      <c r="H512" s="254" t="s">
        <v>2841</v>
      </c>
      <c r="I512" s="255" t="str">
        <f t="shared" si="45"/>
        <v>42132690d</v>
      </c>
      <c r="J512" s="232" t="str">
        <f t="shared" si="46"/>
        <v>42132690026 03</v>
      </c>
      <c r="K512" s="256"/>
      <c r="L512" s="232" t="str">
        <f t="shared" si="47"/>
        <v>42132690026 03B</v>
      </c>
      <c r="M512" s="256" t="str">
        <f t="shared" si="48"/>
        <v>Zväz slovenského kolieskového korčuľovaniadBTury Richard</v>
      </c>
      <c r="N512" s="243" t="str">
        <f t="shared" si="49"/>
        <v>42132690dB</v>
      </c>
    </row>
    <row r="513" spans="1:14" x14ac:dyDescent="0.25">
      <c r="A513" s="208" t="s">
        <v>2814</v>
      </c>
      <c r="B513" s="250" t="str">
        <f>VLOOKUP(A513,Adr!A:B,2,FALSE())</f>
        <v>Zväz slovenského kolieskového korčuľovania</v>
      </c>
      <c r="C513" s="254" t="s">
        <v>3411</v>
      </c>
      <c r="D513" s="257">
        <v>37120</v>
      </c>
      <c r="E513" s="253">
        <v>0</v>
      </c>
      <c r="F513" s="249" t="s">
        <v>384</v>
      </c>
      <c r="G513" s="254" t="s">
        <v>356</v>
      </c>
      <c r="H513" s="254" t="s">
        <v>2841</v>
      </c>
      <c r="I513" s="255" t="str">
        <f t="shared" si="45"/>
        <v>42132690f</v>
      </c>
      <c r="J513" s="232" t="str">
        <f t="shared" si="46"/>
        <v>42132690026 03</v>
      </c>
      <c r="K513" s="256"/>
      <c r="L513" s="232" t="str">
        <f t="shared" si="47"/>
        <v>42132690026 03B</v>
      </c>
      <c r="M513" s="256" t="str">
        <f t="shared" si="48"/>
        <v>Zväz slovenského kolieskového korčuľovaniafBkolieskové korčuľovanie - 20 % navýšenie</v>
      </c>
      <c r="N513" s="243" t="str">
        <f t="shared" si="49"/>
        <v>42132690fB</v>
      </c>
    </row>
    <row r="514" spans="1:14" x14ac:dyDescent="0.25">
      <c r="A514" s="208" t="s">
        <v>2821</v>
      </c>
      <c r="B514" s="250" t="str">
        <f>VLOOKUP(A514,Adr!A:B,2,FALSE())</f>
        <v>Zväz slovenského lyžovania</v>
      </c>
      <c r="C514" s="259" t="s">
        <v>3412</v>
      </c>
      <c r="D514" s="260">
        <v>1675025</v>
      </c>
      <c r="E514" s="258">
        <v>0</v>
      </c>
      <c r="F514" s="249" t="s">
        <v>374</v>
      </c>
      <c r="G514" s="254" t="s">
        <v>354</v>
      </c>
      <c r="H514" s="254" t="s">
        <v>2841</v>
      </c>
      <c r="I514" s="255" t="str">
        <f t="shared" si="45"/>
        <v>50671669a</v>
      </c>
      <c r="J514" s="232" t="str">
        <f t="shared" si="46"/>
        <v>50671669026 02</v>
      </c>
      <c r="K514" s="256" t="s">
        <v>3413</v>
      </c>
      <c r="L514" s="232" t="str">
        <f t="shared" si="47"/>
        <v>50671669026 02B</v>
      </c>
      <c r="M514" s="256" t="str">
        <f t="shared" si="48"/>
        <v>Zväz slovenského lyžovaniaaBlyžovanie - bežné transfery</v>
      </c>
      <c r="N514" s="243" t="str">
        <f t="shared" si="49"/>
        <v>50671669aB</v>
      </c>
    </row>
    <row r="515" spans="1:14" x14ac:dyDescent="0.25">
      <c r="A515" s="226" t="s">
        <v>2821</v>
      </c>
      <c r="B515" s="250" t="str">
        <f>VLOOKUP(A515,Adr!A:B,2,FALSE())</f>
        <v>Zväz slovenského lyžovania</v>
      </c>
      <c r="C515" s="262" t="s">
        <v>3414</v>
      </c>
      <c r="D515" s="260">
        <v>100000</v>
      </c>
      <c r="E515" s="253">
        <v>0</v>
      </c>
      <c r="F515" s="249" t="s">
        <v>374</v>
      </c>
      <c r="G515" s="254" t="s">
        <v>354</v>
      </c>
      <c r="H515" s="254" t="s">
        <v>2905</v>
      </c>
      <c r="I515" s="255" t="str">
        <f t="shared" si="45"/>
        <v>50671669a</v>
      </c>
      <c r="J515" s="232" t="str">
        <f t="shared" si="46"/>
        <v>50671669026 02</v>
      </c>
      <c r="K515" s="256" t="s">
        <v>3413</v>
      </c>
      <c r="L515" s="232" t="str">
        <f t="shared" si="47"/>
        <v>50671669026 02K</v>
      </c>
      <c r="M515" s="256" t="str">
        <f t="shared" si="48"/>
        <v>Zväz slovenského lyžovaniaaKlyžovanie - kapitálové transfery</v>
      </c>
      <c r="N515" s="243" t="str">
        <f t="shared" si="49"/>
        <v>50671669aK</v>
      </c>
    </row>
    <row r="516" spans="1:14" x14ac:dyDescent="0.25">
      <c r="A516" s="249" t="s">
        <v>2821</v>
      </c>
      <c r="B516" s="250" t="str">
        <f>VLOOKUP(A516,Adr!A:B,2,FALSE())</f>
        <v>Zväz slovenského lyžovania</v>
      </c>
      <c r="C516" s="262" t="s">
        <v>2914</v>
      </c>
      <c r="D516" s="263">
        <v>148856</v>
      </c>
      <c r="E516" s="258">
        <v>0</v>
      </c>
      <c r="F516" s="249" t="s">
        <v>378</v>
      </c>
      <c r="G516" s="254" t="s">
        <v>356</v>
      </c>
      <c r="H516" s="254" t="s">
        <v>2841</v>
      </c>
      <c r="I516" s="255" t="str">
        <f t="shared" si="45"/>
        <v>50671669c</v>
      </c>
      <c r="J516" s="232" t="str">
        <f t="shared" si="46"/>
        <v>50671669026 03</v>
      </c>
      <c r="K516" s="256"/>
      <c r="L516" s="232" t="str">
        <f t="shared" si="47"/>
        <v>50671669026 03B</v>
      </c>
      <c r="M516" s="256" t="str">
        <f t="shared" si="48"/>
        <v>Zväz slovenského lyžovaniacBzabezpečenie a rozvoj zdravotne postihnutých športovcov (SPV)</v>
      </c>
      <c r="N516" s="243" t="str">
        <f t="shared" si="49"/>
        <v>50671669cB</v>
      </c>
    </row>
    <row r="517" spans="1:14" x14ac:dyDescent="0.25">
      <c r="A517" s="261" t="s">
        <v>2821</v>
      </c>
      <c r="B517" s="250" t="str">
        <f>VLOOKUP(A517,Adr!A:B,2,FALSE())</f>
        <v>Zväz slovenského lyžovania</v>
      </c>
      <c r="C517" s="259" t="s">
        <v>3415</v>
      </c>
      <c r="D517" s="260">
        <v>20000</v>
      </c>
      <c r="E517" s="258">
        <v>0</v>
      </c>
      <c r="F517" s="249" t="s">
        <v>380</v>
      </c>
      <c r="G517" s="254" t="s">
        <v>356</v>
      </c>
      <c r="H517" s="254" t="s">
        <v>2841</v>
      </c>
      <c r="I517" s="255" t="str">
        <f t="shared" si="45"/>
        <v>50671669d</v>
      </c>
      <c r="J517" s="232" t="str">
        <f t="shared" si="46"/>
        <v>50671669026 03</v>
      </c>
      <c r="K517" s="256"/>
      <c r="L517" s="232" t="str">
        <f t="shared" si="47"/>
        <v>50671669026 03B</v>
      </c>
      <c r="M517" s="256" t="str">
        <f t="shared" si="48"/>
        <v>Zväz slovenského lyžovaniadBGašková Vanesa</v>
      </c>
      <c r="N517" s="243" t="str">
        <f t="shared" si="49"/>
        <v>50671669dB</v>
      </c>
    </row>
    <row r="518" spans="1:14" x14ac:dyDescent="0.25">
      <c r="A518" s="261" t="s">
        <v>2821</v>
      </c>
      <c r="B518" s="250" t="str">
        <f>VLOOKUP(A518,Adr!A:B,2,FALSE())</f>
        <v>Zväz slovenského lyžovania</v>
      </c>
      <c r="C518" s="259" t="s">
        <v>3416</v>
      </c>
      <c r="D518" s="260">
        <v>48000</v>
      </c>
      <c r="E518" s="253">
        <v>0</v>
      </c>
      <c r="F518" s="249" t="s">
        <v>380</v>
      </c>
      <c r="G518" s="254" t="s">
        <v>356</v>
      </c>
      <c r="H518" s="254" t="s">
        <v>2841</v>
      </c>
      <c r="I518" s="255" t="str">
        <f t="shared" si="45"/>
        <v>50671669d</v>
      </c>
      <c r="J518" s="232" t="str">
        <f t="shared" si="46"/>
        <v>50671669026 03</v>
      </c>
      <c r="K518" s="256"/>
      <c r="L518" s="232" t="str">
        <f t="shared" si="47"/>
        <v>50671669026 03B</v>
      </c>
      <c r="M518" s="256" t="str">
        <f t="shared" si="48"/>
        <v>Zväz slovenského lyžovaniadBHaraus Miroslav + navádzač</v>
      </c>
      <c r="N518" s="243" t="str">
        <f t="shared" si="49"/>
        <v>50671669dB</v>
      </c>
    </row>
    <row r="519" spans="1:14" x14ac:dyDescent="0.25">
      <c r="A519" s="249" t="s">
        <v>2821</v>
      </c>
      <c r="B519" s="250" t="str">
        <f>VLOOKUP(A519,Adr!A:B,2,FALSE())</f>
        <v>Zväz slovenského lyžovania</v>
      </c>
      <c r="C519" s="262" t="s">
        <v>3417</v>
      </c>
      <c r="D519" s="263">
        <v>15000</v>
      </c>
      <c r="E519" s="258">
        <v>0</v>
      </c>
      <c r="F519" s="249" t="s">
        <v>380</v>
      </c>
      <c r="G519" s="254" t="s">
        <v>356</v>
      </c>
      <c r="H519" s="254" t="s">
        <v>2841</v>
      </c>
      <c r="I519" s="255" t="str">
        <f t="shared" si="45"/>
        <v>50671669d</v>
      </c>
      <c r="J519" s="232" t="str">
        <f t="shared" si="46"/>
        <v>50671669026 03</v>
      </c>
      <c r="K519" s="256"/>
      <c r="L519" s="232" t="str">
        <f t="shared" si="47"/>
        <v>50671669026 03B</v>
      </c>
      <c r="M519" s="256" t="str">
        <f t="shared" si="48"/>
        <v>Zväz slovenského lyžovaniadBJaroš Samuel</v>
      </c>
      <c r="N519" s="243" t="str">
        <f t="shared" si="49"/>
        <v>50671669dB</v>
      </c>
    </row>
    <row r="520" spans="1:14" x14ac:dyDescent="0.25">
      <c r="A520" s="261" t="s">
        <v>2821</v>
      </c>
      <c r="B520" s="250" t="str">
        <f>VLOOKUP(A520,Adr!A:B,2,FALSE())</f>
        <v>Zväz slovenského lyžovania</v>
      </c>
      <c r="C520" s="262" t="s">
        <v>3418</v>
      </c>
      <c r="D520" s="263">
        <v>36000</v>
      </c>
      <c r="E520" s="253">
        <v>0</v>
      </c>
      <c r="F520" s="249" t="s">
        <v>380</v>
      </c>
      <c r="G520" s="254" t="s">
        <v>356</v>
      </c>
      <c r="H520" s="254" t="s">
        <v>2841</v>
      </c>
      <c r="I520" s="255" t="str">
        <f t="shared" si="45"/>
        <v>50671669d</v>
      </c>
      <c r="J520" s="232" t="str">
        <f t="shared" si="46"/>
        <v>50671669026 03</v>
      </c>
      <c r="K520" s="256"/>
      <c r="L520" s="232" t="str">
        <f t="shared" si="47"/>
        <v>50671669026 03B</v>
      </c>
      <c r="M520" s="256" t="str">
        <f t="shared" si="48"/>
        <v>Zväz slovenského lyžovaniadBKrako Jakub + navádzač</v>
      </c>
      <c r="N520" s="243" t="str">
        <f t="shared" si="49"/>
        <v>50671669dB</v>
      </c>
    </row>
    <row r="521" spans="1:14" x14ac:dyDescent="0.25">
      <c r="A521" s="261" t="s">
        <v>2821</v>
      </c>
      <c r="B521" s="250" t="str">
        <f>VLOOKUP(A521,Adr!A:B,2,FALSE())</f>
        <v>Zväz slovenského lyžovania</v>
      </c>
      <c r="C521" s="259" t="s">
        <v>3419</v>
      </c>
      <c r="D521" s="260">
        <v>36000</v>
      </c>
      <c r="E521" s="258">
        <v>0</v>
      </c>
      <c r="F521" s="249" t="s">
        <v>380</v>
      </c>
      <c r="G521" s="254" t="s">
        <v>356</v>
      </c>
      <c r="H521" s="254" t="s">
        <v>2841</v>
      </c>
      <c r="I521" s="255" t="str">
        <f t="shared" si="45"/>
        <v>50671669d</v>
      </c>
      <c r="J521" s="232" t="str">
        <f t="shared" si="46"/>
        <v>50671669026 03</v>
      </c>
      <c r="K521" s="256"/>
      <c r="L521" s="232" t="str">
        <f t="shared" si="47"/>
        <v>50671669026 03B</v>
      </c>
      <c r="M521" s="256" t="str">
        <f t="shared" si="48"/>
        <v>Zväz slovenského lyžovaniadBKubačka Marek + navádzač</v>
      </c>
      <c r="N521" s="243" t="str">
        <f t="shared" si="49"/>
        <v>50671669dB</v>
      </c>
    </row>
    <row r="522" spans="1:14" x14ac:dyDescent="0.25">
      <c r="A522" s="249" t="s">
        <v>2821</v>
      </c>
      <c r="B522" s="250" t="str">
        <f>VLOOKUP(A522,Adr!A:B,2,FALSE())</f>
        <v>Zväz slovenského lyžovania</v>
      </c>
      <c r="C522" s="262" t="s">
        <v>3420</v>
      </c>
      <c r="D522" s="263">
        <v>88000</v>
      </c>
      <c r="E522" s="253">
        <v>0</v>
      </c>
      <c r="F522" s="249" t="s">
        <v>380</v>
      </c>
      <c r="G522" s="254" t="s">
        <v>356</v>
      </c>
      <c r="H522" s="254" t="s">
        <v>2841</v>
      </c>
      <c r="I522" s="255" t="str">
        <f t="shared" si="45"/>
        <v>50671669d</v>
      </c>
      <c r="J522" s="232" t="str">
        <f t="shared" si="46"/>
        <v>50671669026 03</v>
      </c>
      <c r="K522" s="256"/>
      <c r="L522" s="232" t="str">
        <f t="shared" si="47"/>
        <v>50671669026 03B</v>
      </c>
      <c r="M522" s="256" t="str">
        <f t="shared" si="48"/>
        <v>Zväz slovenského lyžovaniadBRexová Alexandra + navádzač</v>
      </c>
      <c r="N522" s="243" t="str">
        <f t="shared" si="49"/>
        <v>50671669dB</v>
      </c>
    </row>
    <row r="523" spans="1:14" x14ac:dyDescent="0.25">
      <c r="A523" s="249" t="s">
        <v>2821</v>
      </c>
      <c r="B523" s="250" t="str">
        <f>VLOOKUP(A523,Adr!A:B,2,FALSE())</f>
        <v>Zväz slovenského lyžovania</v>
      </c>
      <c r="C523" s="259" t="s">
        <v>3421</v>
      </c>
      <c r="D523" s="260">
        <v>100000</v>
      </c>
      <c r="E523" s="258">
        <v>0</v>
      </c>
      <c r="F523" s="249" t="s">
        <v>380</v>
      </c>
      <c r="G523" s="254" t="s">
        <v>356</v>
      </c>
      <c r="H523" s="254" t="s">
        <v>2841</v>
      </c>
      <c r="I523" s="255" t="str">
        <f t="shared" si="45"/>
        <v>50671669d</v>
      </c>
      <c r="J523" s="232" t="str">
        <f t="shared" si="46"/>
        <v>50671669026 03</v>
      </c>
      <c r="K523" s="256"/>
      <c r="L523" s="232" t="str">
        <f t="shared" si="47"/>
        <v>50671669026 03B</v>
      </c>
      <c r="M523" s="256" t="str">
        <f t="shared" si="48"/>
        <v>Zväz slovenského lyžovaniadBVlhová Petra</v>
      </c>
      <c r="N523" s="243" t="str">
        <f t="shared" si="49"/>
        <v>50671669dB</v>
      </c>
    </row>
    <row r="524" spans="1:14" x14ac:dyDescent="0.25">
      <c r="A524" s="208" t="s">
        <v>2821</v>
      </c>
      <c r="B524" s="250" t="str">
        <f>VLOOKUP(A524,Adr!A:B,2,FALSE())</f>
        <v>Zväz slovenského lyžovania</v>
      </c>
      <c r="C524" s="254" t="s">
        <v>3422</v>
      </c>
      <c r="D524" s="257">
        <v>334323</v>
      </c>
      <c r="E524" s="258">
        <v>0</v>
      </c>
      <c r="F524" s="249" t="s">
        <v>384</v>
      </c>
      <c r="G524" s="254" t="s">
        <v>356</v>
      </c>
      <c r="H524" s="254" t="s">
        <v>2841</v>
      </c>
      <c r="I524" s="255" t="str">
        <f t="shared" si="45"/>
        <v>50671669f</v>
      </c>
      <c r="J524" s="232" t="str">
        <f t="shared" si="46"/>
        <v>50671669026 03</v>
      </c>
      <c r="K524" s="256"/>
      <c r="L524" s="232" t="str">
        <f t="shared" si="47"/>
        <v>50671669026 03B</v>
      </c>
      <c r="M524" s="256" t="str">
        <f t="shared" si="48"/>
        <v>Zväz slovenského lyžovaniafBlyžovanie - 20 % navýšenie</v>
      </c>
      <c r="N524" s="243" t="str">
        <f t="shared" si="49"/>
        <v>50671669fB</v>
      </c>
    </row>
    <row r="525" spans="1:14" x14ac:dyDescent="0.25">
      <c r="A525" s="249"/>
      <c r="B525" s="250" t="e">
        <f>VLOOKUP(A525,Adr!A:B,2,FALSE())</f>
        <v>#N/A</v>
      </c>
      <c r="C525" s="259"/>
      <c r="D525" s="266"/>
      <c r="E525" s="258"/>
      <c r="F525" s="264"/>
      <c r="G525" s="259"/>
      <c r="H525" s="259"/>
      <c r="I525" s="255" t="str">
        <f t="shared" si="45"/>
        <v/>
      </c>
      <c r="J525" s="232" t="str">
        <f t="shared" si="46"/>
        <v/>
      </c>
      <c r="K525" s="256"/>
      <c r="L525" s="232" t="str">
        <f t="shared" si="47"/>
        <v/>
      </c>
      <c r="M525" s="256" t="e">
        <f t="shared" si="48"/>
        <v>#N/A</v>
      </c>
      <c r="N525" s="243" t="str">
        <f t="shared" si="49"/>
        <v/>
      </c>
    </row>
    <row r="526" spans="1:14" x14ac:dyDescent="0.25">
      <c r="A526" s="264"/>
      <c r="B526" s="250" t="e">
        <f>VLOOKUP(A526,Adr!A:B,2,FALSE())</f>
        <v>#N/A</v>
      </c>
      <c r="C526" s="259"/>
      <c r="D526" s="266"/>
      <c r="E526" s="253"/>
      <c r="F526" s="264"/>
      <c r="G526" s="259"/>
      <c r="H526" s="259"/>
      <c r="I526" s="255" t="str">
        <f t="shared" si="45"/>
        <v/>
      </c>
      <c r="J526" s="232"/>
      <c r="K526" s="256"/>
      <c r="L526" s="232" t="str">
        <f t="shared" si="47"/>
        <v/>
      </c>
      <c r="M526" s="256" t="e">
        <f t="shared" si="48"/>
        <v>#N/A</v>
      </c>
      <c r="N526" s="243" t="str">
        <f t="shared" si="49"/>
        <v/>
      </c>
    </row>
    <row r="527" spans="1:14" x14ac:dyDescent="0.25">
      <c r="A527" s="208"/>
      <c r="B527" s="250" t="e">
        <f>VLOOKUP(A527,Adr!A:B,2,FALSE())</f>
        <v>#N/A</v>
      </c>
      <c r="C527" s="254"/>
      <c r="D527" s="267"/>
      <c r="E527" s="258"/>
      <c r="F527" s="249"/>
      <c r="G527" s="254"/>
      <c r="H527" s="254"/>
      <c r="I527" s="255" t="str">
        <f t="shared" si="45"/>
        <v/>
      </c>
      <c r="J527" s="232"/>
      <c r="K527" s="256"/>
      <c r="L527" s="232" t="str">
        <f t="shared" si="47"/>
        <v/>
      </c>
      <c r="M527" s="256" t="e">
        <f t="shared" si="48"/>
        <v>#N/A</v>
      </c>
      <c r="N527" s="243" t="str">
        <f t="shared" si="49"/>
        <v/>
      </c>
    </row>
    <row r="528" spans="1:14" x14ac:dyDescent="0.25">
      <c r="A528" s="249"/>
      <c r="B528" s="250" t="e">
        <f>VLOOKUP(A528,Adr!A:B,2,FALSE())</f>
        <v>#N/A</v>
      </c>
      <c r="C528" s="251"/>
      <c r="D528" s="268"/>
      <c r="E528" s="258"/>
      <c r="F528" s="249"/>
      <c r="G528" s="254"/>
      <c r="H528" s="254"/>
      <c r="I528" s="255" t="str">
        <f t="shared" si="45"/>
        <v/>
      </c>
      <c r="J528" s="232"/>
      <c r="K528" s="256"/>
      <c r="L528" s="232" t="str">
        <f t="shared" si="47"/>
        <v/>
      </c>
      <c r="M528" s="256" t="e">
        <f t="shared" si="48"/>
        <v>#N/A</v>
      </c>
      <c r="N528" s="243" t="str">
        <f t="shared" si="49"/>
        <v/>
      </c>
    </row>
    <row r="529" spans="1:14" x14ac:dyDescent="0.25">
      <c r="A529" s="249"/>
      <c r="B529" s="250" t="e">
        <f>VLOOKUP(A529,Adr!A:B,2,FALSE())</f>
        <v>#N/A</v>
      </c>
      <c r="C529" s="251"/>
      <c r="D529" s="268"/>
      <c r="E529" s="258"/>
      <c r="F529" s="249"/>
      <c r="G529" s="254"/>
      <c r="H529" s="254"/>
      <c r="I529" s="255" t="str">
        <f t="shared" si="45"/>
        <v/>
      </c>
      <c r="J529" s="232"/>
      <c r="K529" s="256"/>
      <c r="L529" s="232" t="str">
        <f t="shared" si="47"/>
        <v/>
      </c>
      <c r="M529" s="256" t="e">
        <f t="shared" si="48"/>
        <v>#N/A</v>
      </c>
      <c r="N529" s="243" t="str">
        <f t="shared" si="49"/>
        <v/>
      </c>
    </row>
    <row r="530" spans="1:14" x14ac:dyDescent="0.25">
      <c r="A530" s="264"/>
      <c r="B530" s="250" t="e">
        <f>VLOOKUP(A530,Adr!A:B,2,FALSE())</f>
        <v>#N/A</v>
      </c>
      <c r="C530" s="259"/>
      <c r="D530" s="266"/>
      <c r="E530" s="258"/>
      <c r="F530" s="264"/>
      <c r="G530" s="259"/>
      <c r="H530" s="259"/>
      <c r="I530" s="255" t="str">
        <f t="shared" si="45"/>
        <v/>
      </c>
      <c r="J530" s="232"/>
      <c r="K530" s="256"/>
      <c r="L530" s="232" t="str">
        <f t="shared" si="47"/>
        <v/>
      </c>
      <c r="M530" s="256" t="e">
        <f t="shared" si="48"/>
        <v>#N/A</v>
      </c>
      <c r="N530" s="243" t="str">
        <f t="shared" si="49"/>
        <v/>
      </c>
    </row>
    <row r="531" spans="1:14" x14ac:dyDescent="0.25">
      <c r="A531" s="264"/>
      <c r="B531" s="250" t="e">
        <f>VLOOKUP(A531,Adr!A:B,2,FALSE())</f>
        <v>#N/A</v>
      </c>
      <c r="C531" s="259"/>
      <c r="D531" s="266"/>
      <c r="E531" s="258"/>
      <c r="F531" s="264"/>
      <c r="G531" s="259"/>
      <c r="H531" s="259"/>
      <c r="I531" s="255" t="str">
        <f t="shared" si="45"/>
        <v/>
      </c>
      <c r="J531" s="232"/>
      <c r="K531" s="256"/>
      <c r="L531" s="232" t="str">
        <f t="shared" si="47"/>
        <v/>
      </c>
      <c r="M531" s="256" t="e">
        <f t="shared" si="48"/>
        <v>#N/A</v>
      </c>
      <c r="N531" s="243" t="str">
        <f t="shared" si="49"/>
        <v/>
      </c>
    </row>
    <row r="532" spans="1:14" x14ac:dyDescent="0.25">
      <c r="A532" s="264"/>
      <c r="B532" s="250" t="e">
        <f>VLOOKUP(A532,Adr!A:B,2,FALSE())</f>
        <v>#N/A</v>
      </c>
      <c r="C532" s="259"/>
      <c r="D532" s="266"/>
      <c r="E532" s="258"/>
      <c r="F532" s="264"/>
      <c r="G532" s="259"/>
      <c r="H532" s="259"/>
      <c r="I532" s="255" t="str">
        <f t="shared" si="45"/>
        <v/>
      </c>
      <c r="J532" s="232"/>
      <c r="K532" s="256"/>
      <c r="L532" s="232" t="str">
        <f t="shared" si="47"/>
        <v/>
      </c>
      <c r="M532" s="256" t="e">
        <f t="shared" si="48"/>
        <v>#N/A</v>
      </c>
      <c r="N532" s="243" t="str">
        <f t="shared" si="49"/>
        <v/>
      </c>
    </row>
    <row r="533" spans="1:14" x14ac:dyDescent="0.25">
      <c r="A533" s="264"/>
      <c r="B533" s="250" t="e">
        <f>VLOOKUP(A533,Adr!A:B,2,FALSE())</f>
        <v>#N/A</v>
      </c>
      <c r="C533" s="259"/>
      <c r="D533" s="266"/>
      <c r="E533" s="253"/>
      <c r="F533" s="264"/>
      <c r="G533" s="259"/>
      <c r="H533" s="259"/>
      <c r="I533" s="255" t="str">
        <f t="shared" si="45"/>
        <v/>
      </c>
      <c r="J533" s="232"/>
      <c r="K533" s="256"/>
      <c r="L533" s="232" t="str">
        <f t="shared" si="47"/>
        <v/>
      </c>
      <c r="M533" s="256" t="e">
        <f t="shared" si="48"/>
        <v>#N/A</v>
      </c>
      <c r="N533" s="243" t="str">
        <f t="shared" si="49"/>
        <v/>
      </c>
    </row>
    <row r="534" spans="1:14" x14ac:dyDescent="0.25">
      <c r="A534" s="208"/>
      <c r="B534" s="250" t="e">
        <f>VLOOKUP(A534,Adr!A:B,2,FALSE())</f>
        <v>#N/A</v>
      </c>
      <c r="C534" s="254"/>
      <c r="D534" s="267"/>
      <c r="E534" s="258"/>
      <c r="F534" s="249"/>
      <c r="G534" s="254"/>
      <c r="H534" s="254"/>
      <c r="I534" s="255" t="str">
        <f t="shared" si="45"/>
        <v/>
      </c>
      <c r="J534" s="232"/>
      <c r="K534" s="256"/>
      <c r="L534" s="232" t="str">
        <f t="shared" si="47"/>
        <v/>
      </c>
      <c r="M534" s="256" t="e">
        <f t="shared" si="48"/>
        <v>#N/A</v>
      </c>
      <c r="N534" s="243" t="str">
        <f t="shared" si="49"/>
        <v/>
      </c>
    </row>
    <row r="535" spans="1:14" x14ac:dyDescent="0.25">
      <c r="A535" s="249"/>
      <c r="B535" s="250" t="e">
        <f>VLOOKUP(A535,Adr!A:B,2,FALSE())</f>
        <v>#N/A</v>
      </c>
      <c r="C535" s="262"/>
      <c r="D535" s="269"/>
      <c r="E535" s="258"/>
      <c r="F535" s="249"/>
      <c r="G535" s="254"/>
      <c r="H535" s="254"/>
      <c r="I535" s="255" t="str">
        <f t="shared" si="45"/>
        <v/>
      </c>
      <c r="J535" s="232"/>
      <c r="K535" s="256"/>
      <c r="L535" s="232" t="str">
        <f t="shared" si="47"/>
        <v/>
      </c>
      <c r="M535" s="256" t="e">
        <f t="shared" si="48"/>
        <v>#N/A</v>
      </c>
      <c r="N535" s="243" t="str">
        <f t="shared" si="49"/>
        <v/>
      </c>
    </row>
    <row r="536" spans="1:14" x14ac:dyDescent="0.25">
      <c r="A536" s="249"/>
      <c r="B536" s="250" t="e">
        <f>VLOOKUP(A536,Adr!A:B,2,FALSE())</f>
        <v>#N/A</v>
      </c>
      <c r="C536" s="251"/>
      <c r="D536" s="268"/>
      <c r="E536" s="258"/>
      <c r="F536" s="249"/>
      <c r="G536" s="254"/>
      <c r="H536" s="254"/>
      <c r="I536" s="255" t="str">
        <f t="shared" si="45"/>
        <v/>
      </c>
      <c r="J536" s="232"/>
      <c r="K536" s="256"/>
      <c r="L536" s="232" t="str">
        <f t="shared" si="47"/>
        <v/>
      </c>
      <c r="M536" s="256" t="e">
        <f t="shared" si="48"/>
        <v>#N/A</v>
      </c>
      <c r="N536" s="243" t="str">
        <f t="shared" si="49"/>
        <v/>
      </c>
    </row>
    <row r="537" spans="1:14" x14ac:dyDescent="0.25">
      <c r="A537" s="208"/>
      <c r="B537" s="250" t="e">
        <f>VLOOKUP(A537,Adr!A:B,2,FALSE())</f>
        <v>#N/A</v>
      </c>
      <c r="C537" s="254"/>
      <c r="D537" s="267"/>
      <c r="E537" s="258"/>
      <c r="F537" s="249"/>
      <c r="G537" s="254"/>
      <c r="H537" s="254"/>
      <c r="I537" s="255" t="str">
        <f t="shared" si="45"/>
        <v/>
      </c>
      <c r="J537" s="232"/>
      <c r="K537" s="256"/>
      <c r="L537" s="232" t="str">
        <f t="shared" si="47"/>
        <v/>
      </c>
      <c r="M537" s="256" t="e">
        <f t="shared" si="48"/>
        <v>#N/A</v>
      </c>
      <c r="N537" s="243" t="str">
        <f t="shared" si="49"/>
        <v/>
      </c>
    </row>
    <row r="538" spans="1:14" x14ac:dyDescent="0.25">
      <c r="A538" s="249"/>
      <c r="B538" s="250" t="e">
        <f>VLOOKUP(A538,Adr!A:B,2,FALSE())</f>
        <v>#N/A</v>
      </c>
      <c r="C538" s="251"/>
      <c r="D538" s="268"/>
      <c r="E538" s="258"/>
      <c r="F538" s="249"/>
      <c r="G538" s="254"/>
      <c r="H538" s="254"/>
      <c r="I538" s="255" t="str">
        <f t="shared" si="45"/>
        <v/>
      </c>
      <c r="J538" s="232"/>
      <c r="K538" s="256"/>
      <c r="L538" s="232" t="str">
        <f t="shared" si="47"/>
        <v/>
      </c>
      <c r="M538" s="256" t="e">
        <f t="shared" si="48"/>
        <v>#N/A</v>
      </c>
      <c r="N538" s="243" t="str">
        <f t="shared" si="49"/>
        <v/>
      </c>
    </row>
    <row r="539" spans="1:14" x14ac:dyDescent="0.25">
      <c r="A539" s="249"/>
      <c r="B539" s="250" t="e">
        <f>VLOOKUP(A539,Adr!A:B,2,FALSE())</f>
        <v>#N/A</v>
      </c>
      <c r="C539" s="251"/>
      <c r="D539" s="266"/>
      <c r="E539" s="258"/>
      <c r="F539" s="249"/>
      <c r="G539" s="254"/>
      <c r="H539" s="254"/>
      <c r="I539" s="255" t="str">
        <f t="shared" si="45"/>
        <v/>
      </c>
      <c r="J539" s="232"/>
      <c r="K539" s="256"/>
      <c r="L539" s="232" t="str">
        <f t="shared" si="47"/>
        <v/>
      </c>
      <c r="M539" s="256" t="e">
        <f t="shared" si="48"/>
        <v>#N/A</v>
      </c>
      <c r="N539" s="243" t="str">
        <f t="shared" si="49"/>
        <v/>
      </c>
    </row>
    <row r="540" spans="1:14" x14ac:dyDescent="0.25">
      <c r="A540" s="208"/>
      <c r="B540" s="250" t="e">
        <f>VLOOKUP(A540,Adr!A:B,2,FALSE())</f>
        <v>#N/A</v>
      </c>
      <c r="C540" s="254"/>
      <c r="D540" s="267"/>
      <c r="E540" s="258"/>
      <c r="F540" s="249"/>
      <c r="G540" s="254"/>
      <c r="H540" s="254"/>
      <c r="I540" s="255" t="str">
        <f t="shared" si="45"/>
        <v/>
      </c>
      <c r="J540" s="232"/>
      <c r="K540" s="256"/>
      <c r="L540" s="232" t="str">
        <f t="shared" si="47"/>
        <v/>
      </c>
      <c r="M540" s="256" t="e">
        <f t="shared" si="48"/>
        <v>#N/A</v>
      </c>
      <c r="N540" s="243" t="str">
        <f t="shared" si="49"/>
        <v/>
      </c>
    </row>
    <row r="541" spans="1:14" x14ac:dyDescent="0.25">
      <c r="A541" s="249"/>
      <c r="B541" s="250" t="e">
        <f>VLOOKUP(A541,Adr!A:B,2,FALSE())</f>
        <v>#N/A</v>
      </c>
      <c r="C541" s="251"/>
      <c r="D541" s="268"/>
      <c r="E541" s="258"/>
      <c r="F541" s="249"/>
      <c r="G541" s="254"/>
      <c r="H541" s="254"/>
      <c r="I541" s="255" t="str">
        <f t="shared" si="45"/>
        <v/>
      </c>
      <c r="J541" s="232"/>
      <c r="K541" s="256"/>
      <c r="L541" s="232" t="str">
        <f t="shared" si="47"/>
        <v/>
      </c>
      <c r="M541" s="256" t="e">
        <f t="shared" si="48"/>
        <v>#N/A</v>
      </c>
      <c r="N541" s="243" t="str">
        <f t="shared" si="49"/>
        <v/>
      </c>
    </row>
    <row r="542" spans="1:14" x14ac:dyDescent="0.25">
      <c r="A542" s="249"/>
      <c r="B542" s="250" t="e">
        <f>VLOOKUP(A542,Adr!A:B,2,FALSE())</f>
        <v>#N/A</v>
      </c>
      <c r="C542" s="251"/>
      <c r="D542" s="268"/>
      <c r="E542" s="258"/>
      <c r="F542" s="249"/>
      <c r="G542" s="254"/>
      <c r="H542" s="254"/>
      <c r="I542" s="255" t="str">
        <f t="shared" si="45"/>
        <v/>
      </c>
      <c r="J542" s="232"/>
      <c r="K542" s="256"/>
      <c r="L542" s="232" t="str">
        <f t="shared" si="47"/>
        <v/>
      </c>
      <c r="M542" s="256" t="e">
        <f t="shared" si="48"/>
        <v>#N/A</v>
      </c>
      <c r="N542" s="243" t="str">
        <f t="shared" si="49"/>
        <v/>
      </c>
    </row>
    <row r="543" spans="1:14" x14ac:dyDescent="0.25">
      <c r="A543" s="249"/>
      <c r="B543" s="250" t="e">
        <f>VLOOKUP(A543,Adr!A:B,2,FALSE())</f>
        <v>#N/A</v>
      </c>
      <c r="C543" s="251"/>
      <c r="D543" s="268"/>
      <c r="E543" s="258"/>
      <c r="F543" s="249"/>
      <c r="G543" s="254"/>
      <c r="H543" s="254"/>
      <c r="I543" s="255" t="str">
        <f t="shared" si="45"/>
        <v/>
      </c>
      <c r="J543" s="232"/>
      <c r="K543" s="256"/>
      <c r="L543" s="232" t="str">
        <f t="shared" si="47"/>
        <v/>
      </c>
      <c r="M543" s="256" t="e">
        <f t="shared" si="48"/>
        <v>#N/A</v>
      </c>
      <c r="N543" s="243" t="str">
        <f t="shared" si="49"/>
        <v/>
      </c>
    </row>
    <row r="544" spans="1:14" x14ac:dyDescent="0.25">
      <c r="A544" s="249"/>
      <c r="B544" s="250" t="e">
        <f>VLOOKUP(A544,Adr!A:B,2,FALSE())</f>
        <v>#N/A</v>
      </c>
      <c r="C544" s="251"/>
      <c r="D544" s="268"/>
      <c r="E544" s="258"/>
      <c r="F544" s="249"/>
      <c r="G544" s="254"/>
      <c r="H544" s="254"/>
      <c r="I544" s="255" t="str">
        <f t="shared" si="45"/>
        <v/>
      </c>
      <c r="J544" s="232"/>
      <c r="K544" s="256"/>
      <c r="L544" s="232" t="str">
        <f t="shared" si="47"/>
        <v/>
      </c>
      <c r="M544" s="256" t="e">
        <f t="shared" si="48"/>
        <v>#N/A</v>
      </c>
      <c r="N544" s="243" t="str">
        <f t="shared" si="49"/>
        <v/>
      </c>
    </row>
    <row r="545" spans="1:14" x14ac:dyDescent="0.25">
      <c r="A545" s="249"/>
      <c r="B545" s="250" t="e">
        <f>VLOOKUP(A545,Adr!A:B,2,FALSE())</f>
        <v>#N/A</v>
      </c>
      <c r="C545" s="251"/>
      <c r="D545" s="268"/>
      <c r="E545" s="258"/>
      <c r="F545" s="249"/>
      <c r="G545" s="254"/>
      <c r="H545" s="254"/>
      <c r="I545" s="255" t="str">
        <f t="shared" si="45"/>
        <v/>
      </c>
      <c r="J545" s="232"/>
      <c r="K545" s="256"/>
      <c r="L545" s="232" t="str">
        <f t="shared" si="47"/>
        <v/>
      </c>
      <c r="M545" s="256" t="e">
        <f t="shared" si="48"/>
        <v>#N/A</v>
      </c>
      <c r="N545" s="243" t="str">
        <f t="shared" si="49"/>
        <v/>
      </c>
    </row>
    <row r="546" spans="1:14" x14ac:dyDescent="0.25">
      <c r="A546" s="208"/>
      <c r="B546" s="250" t="e">
        <f>VLOOKUP(A546,Adr!A:B,2,FALSE())</f>
        <v>#N/A</v>
      </c>
      <c r="C546" s="254"/>
      <c r="D546" s="267"/>
      <c r="E546" s="258"/>
      <c r="F546" s="249"/>
      <c r="G546" s="254"/>
      <c r="H546" s="254"/>
      <c r="I546" s="255" t="str">
        <f t="shared" si="45"/>
        <v/>
      </c>
      <c r="J546" s="232"/>
      <c r="K546" s="256"/>
      <c r="L546" s="232" t="str">
        <f t="shared" si="47"/>
        <v/>
      </c>
      <c r="M546" s="256" t="e">
        <f t="shared" si="48"/>
        <v>#N/A</v>
      </c>
      <c r="N546" s="243" t="str">
        <f t="shared" si="49"/>
        <v/>
      </c>
    </row>
    <row r="547" spans="1:14" x14ac:dyDescent="0.25">
      <c r="A547" s="264"/>
      <c r="B547" s="250" t="e">
        <f>VLOOKUP(A547,Adr!A:B,2,FALSE())</f>
        <v>#N/A</v>
      </c>
      <c r="C547" s="259"/>
      <c r="D547" s="266"/>
      <c r="E547" s="253"/>
      <c r="F547" s="264"/>
      <c r="G547" s="259"/>
      <c r="H547" s="259"/>
      <c r="I547" s="255" t="str">
        <f t="shared" si="45"/>
        <v/>
      </c>
      <c r="J547" s="232"/>
      <c r="K547" s="256"/>
      <c r="L547" s="232" t="str">
        <f t="shared" si="47"/>
        <v/>
      </c>
      <c r="M547" s="256" t="e">
        <f t="shared" si="48"/>
        <v>#N/A</v>
      </c>
      <c r="N547" s="243" t="str">
        <f t="shared" si="49"/>
        <v/>
      </c>
    </row>
    <row r="548" spans="1:14" x14ac:dyDescent="0.25">
      <c r="A548" s="249"/>
      <c r="B548" s="250" t="e">
        <f>VLOOKUP(A548,Adr!A:B,2,FALSE())</f>
        <v>#N/A</v>
      </c>
      <c r="C548" s="262"/>
      <c r="D548" s="269"/>
      <c r="E548" s="258"/>
      <c r="F548" s="249"/>
      <c r="G548" s="254"/>
      <c r="H548" s="254"/>
      <c r="I548" s="255" t="str">
        <f t="shared" ref="I548:I611" si="50">A548&amp;F548</f>
        <v/>
      </c>
      <c r="J548" s="232"/>
      <c r="K548" s="256"/>
      <c r="L548" s="232" t="str">
        <f t="shared" ref="L548:L611" si="51">A548&amp;G548&amp;H548</f>
        <v/>
      </c>
      <c r="M548" s="256" t="e">
        <f t="shared" ref="M548:M611" si="52">B548&amp;F548&amp;H548&amp;C548</f>
        <v>#N/A</v>
      </c>
      <c r="N548" s="243" t="str">
        <f t="shared" ref="N548:N611" si="53">+I548&amp;H548</f>
        <v/>
      </c>
    </row>
    <row r="549" spans="1:14" x14ac:dyDescent="0.25">
      <c r="A549" s="249"/>
      <c r="B549" s="250" t="e">
        <f>VLOOKUP(A549,Adr!A:B,2,FALSE())</f>
        <v>#N/A</v>
      </c>
      <c r="C549" s="262"/>
      <c r="D549" s="269"/>
      <c r="E549" s="258"/>
      <c r="F549" s="249"/>
      <c r="G549" s="254"/>
      <c r="H549" s="254"/>
      <c r="I549" s="255" t="str">
        <f t="shared" si="50"/>
        <v/>
      </c>
      <c r="J549" s="232"/>
      <c r="K549" s="256"/>
      <c r="L549" s="232" t="str">
        <f t="shared" si="51"/>
        <v/>
      </c>
      <c r="M549" s="256" t="e">
        <f t="shared" si="52"/>
        <v>#N/A</v>
      </c>
      <c r="N549" s="243" t="str">
        <f t="shared" si="53"/>
        <v/>
      </c>
    </row>
    <row r="550" spans="1:14" x14ac:dyDescent="0.25">
      <c r="A550" s="249"/>
      <c r="B550" s="250" t="e">
        <f>VLOOKUP(A550,Adr!A:B,2,FALSE())</f>
        <v>#N/A</v>
      </c>
      <c r="C550" s="262"/>
      <c r="D550" s="266"/>
      <c r="E550" s="258"/>
      <c r="F550" s="249"/>
      <c r="G550" s="254"/>
      <c r="H550" s="254"/>
      <c r="I550" s="255" t="str">
        <f t="shared" si="50"/>
        <v/>
      </c>
      <c r="J550" s="232"/>
      <c r="K550" s="256"/>
      <c r="L550" s="232" t="str">
        <f t="shared" si="51"/>
        <v/>
      </c>
      <c r="M550" s="256" t="e">
        <f t="shared" si="52"/>
        <v>#N/A</v>
      </c>
      <c r="N550" s="243" t="str">
        <f t="shared" si="53"/>
        <v/>
      </c>
    </row>
    <row r="551" spans="1:14" x14ac:dyDescent="0.25">
      <c r="A551" s="249"/>
      <c r="B551" s="250" t="e">
        <f>VLOOKUP(A551,Adr!A:B,2,FALSE())</f>
        <v>#N/A</v>
      </c>
      <c r="C551" s="265"/>
      <c r="D551" s="267"/>
      <c r="E551" s="258"/>
      <c r="F551" s="249"/>
      <c r="G551" s="254"/>
      <c r="H551" s="254"/>
      <c r="I551" s="255" t="str">
        <f t="shared" si="50"/>
        <v/>
      </c>
      <c r="J551" s="232"/>
      <c r="K551" s="256"/>
      <c r="L551" s="232" t="str">
        <f t="shared" si="51"/>
        <v/>
      </c>
      <c r="M551" s="256" t="e">
        <f t="shared" si="52"/>
        <v>#N/A</v>
      </c>
      <c r="N551" s="243" t="str">
        <f t="shared" si="53"/>
        <v/>
      </c>
    </row>
    <row r="552" spans="1:14" x14ac:dyDescent="0.25">
      <c r="A552" s="249"/>
      <c r="B552" s="250" t="e">
        <f>VLOOKUP(A552,Adr!A:B,2,FALSE())</f>
        <v>#N/A</v>
      </c>
      <c r="C552" s="262"/>
      <c r="D552" s="267"/>
      <c r="E552" s="258"/>
      <c r="F552" s="249"/>
      <c r="G552" s="254"/>
      <c r="H552" s="254"/>
      <c r="I552" s="255" t="str">
        <f t="shared" si="50"/>
        <v/>
      </c>
      <c r="J552" s="232"/>
      <c r="K552" s="256"/>
      <c r="L552" s="232" t="str">
        <f t="shared" si="51"/>
        <v/>
      </c>
      <c r="M552" s="256" t="e">
        <f t="shared" si="52"/>
        <v>#N/A</v>
      </c>
      <c r="N552" s="243" t="str">
        <f t="shared" si="53"/>
        <v/>
      </c>
    </row>
    <row r="553" spans="1:14" x14ac:dyDescent="0.25">
      <c r="A553" s="249"/>
      <c r="B553" s="250" t="e">
        <f>VLOOKUP(A553,Adr!A:B,2,FALSE())</f>
        <v>#N/A</v>
      </c>
      <c r="C553" s="265"/>
      <c r="D553" s="267"/>
      <c r="E553" s="258"/>
      <c r="F553" s="249"/>
      <c r="G553" s="254"/>
      <c r="H553" s="254"/>
      <c r="I553" s="255" t="str">
        <f t="shared" si="50"/>
        <v/>
      </c>
      <c r="J553" s="232"/>
      <c r="K553" s="256"/>
      <c r="L553" s="232" t="str">
        <f t="shared" si="51"/>
        <v/>
      </c>
      <c r="M553" s="256" t="e">
        <f t="shared" si="52"/>
        <v>#N/A</v>
      </c>
      <c r="N553" s="243" t="str">
        <f t="shared" si="53"/>
        <v/>
      </c>
    </row>
    <row r="554" spans="1:14" x14ac:dyDescent="0.25">
      <c r="A554" s="249"/>
      <c r="B554" s="250" t="e">
        <f>VLOOKUP(A554,Adr!A:B,2,FALSE())</f>
        <v>#N/A</v>
      </c>
      <c r="C554" s="265"/>
      <c r="D554" s="267"/>
      <c r="E554" s="258"/>
      <c r="F554" s="249"/>
      <c r="G554" s="254"/>
      <c r="H554" s="254"/>
      <c r="I554" s="255" t="str">
        <f t="shared" si="50"/>
        <v/>
      </c>
      <c r="J554" s="232"/>
      <c r="K554" s="256"/>
      <c r="L554" s="232" t="str">
        <f t="shared" si="51"/>
        <v/>
      </c>
      <c r="M554" s="256" t="e">
        <f t="shared" si="52"/>
        <v>#N/A</v>
      </c>
      <c r="N554" s="243" t="str">
        <f t="shared" si="53"/>
        <v/>
      </c>
    </row>
    <row r="555" spans="1:14" x14ac:dyDescent="0.25">
      <c r="A555" s="249"/>
      <c r="B555" s="250" t="e">
        <f>VLOOKUP(A555,Adr!A:B,2,FALSE())</f>
        <v>#N/A</v>
      </c>
      <c r="C555" s="262"/>
      <c r="D555" s="266"/>
      <c r="E555" s="258"/>
      <c r="F555" s="249"/>
      <c r="G555" s="254"/>
      <c r="H555" s="254"/>
      <c r="I555" s="255" t="str">
        <f t="shared" si="50"/>
        <v/>
      </c>
      <c r="J555" s="232"/>
      <c r="K555" s="256"/>
      <c r="L555" s="232" t="str">
        <f t="shared" si="51"/>
        <v/>
      </c>
      <c r="M555" s="256" t="e">
        <f t="shared" si="52"/>
        <v>#N/A</v>
      </c>
      <c r="N555" s="243" t="str">
        <f t="shared" si="53"/>
        <v/>
      </c>
    </row>
    <row r="556" spans="1:14" x14ac:dyDescent="0.25">
      <c r="A556" s="249"/>
      <c r="B556" s="250" t="e">
        <f>VLOOKUP(A556,Adr!A:B,2,FALSE())</f>
        <v>#N/A</v>
      </c>
      <c r="C556" s="262"/>
      <c r="D556" s="266"/>
      <c r="E556" s="258"/>
      <c r="F556" s="249"/>
      <c r="G556" s="254"/>
      <c r="H556" s="254"/>
      <c r="I556" s="255" t="str">
        <f t="shared" si="50"/>
        <v/>
      </c>
      <c r="J556" s="232"/>
      <c r="K556" s="256"/>
      <c r="L556" s="232" t="str">
        <f t="shared" si="51"/>
        <v/>
      </c>
      <c r="M556" s="256" t="e">
        <f t="shared" si="52"/>
        <v>#N/A</v>
      </c>
      <c r="N556" s="243" t="str">
        <f t="shared" si="53"/>
        <v/>
      </c>
    </row>
    <row r="557" spans="1:14" x14ac:dyDescent="0.25">
      <c r="A557" s="249"/>
      <c r="B557" s="250" t="e">
        <f>VLOOKUP(A557,Adr!A:B,2,FALSE())</f>
        <v>#N/A</v>
      </c>
      <c r="C557" s="259"/>
      <c r="D557" s="266"/>
      <c r="E557" s="258"/>
      <c r="F557" s="264"/>
      <c r="G557" s="259"/>
      <c r="H557" s="259"/>
      <c r="I557" s="255" t="str">
        <f t="shared" si="50"/>
        <v/>
      </c>
      <c r="J557" s="232"/>
      <c r="K557" s="256"/>
      <c r="L557" s="232" t="str">
        <f t="shared" si="51"/>
        <v/>
      </c>
      <c r="M557" s="256" t="e">
        <f t="shared" si="52"/>
        <v>#N/A</v>
      </c>
      <c r="N557" s="243" t="str">
        <f t="shared" si="53"/>
        <v/>
      </c>
    </row>
    <row r="558" spans="1:14" x14ac:dyDescent="0.25">
      <c r="A558" s="249"/>
      <c r="B558" s="250" t="e">
        <f>VLOOKUP(A558,Adr!A:B,2,FALSE())</f>
        <v>#N/A</v>
      </c>
      <c r="C558" s="251"/>
      <c r="D558" s="268"/>
      <c r="E558" s="258"/>
      <c r="F558" s="264"/>
      <c r="G558" s="259"/>
      <c r="H558" s="259"/>
      <c r="I558" s="255" t="str">
        <f t="shared" si="50"/>
        <v/>
      </c>
      <c r="J558" s="232"/>
      <c r="K558" s="256"/>
      <c r="L558" s="232" t="str">
        <f t="shared" si="51"/>
        <v/>
      </c>
      <c r="M558" s="256" t="e">
        <f t="shared" si="52"/>
        <v>#N/A</v>
      </c>
      <c r="N558" s="243" t="str">
        <f t="shared" si="53"/>
        <v/>
      </c>
    </row>
    <row r="559" spans="1:14" x14ac:dyDescent="0.25">
      <c r="A559" s="249"/>
      <c r="B559" s="250" t="e">
        <f>VLOOKUP(A559,Adr!A:B,2,FALSE())</f>
        <v>#N/A</v>
      </c>
      <c r="C559" s="259"/>
      <c r="D559" s="266"/>
      <c r="E559" s="258"/>
      <c r="F559" s="264"/>
      <c r="G559" s="259"/>
      <c r="H559" s="259"/>
      <c r="I559" s="255" t="str">
        <f t="shared" si="50"/>
        <v/>
      </c>
      <c r="J559" s="232"/>
      <c r="K559" s="256"/>
      <c r="L559" s="232" t="str">
        <f t="shared" si="51"/>
        <v/>
      </c>
      <c r="M559" s="256" t="e">
        <f t="shared" si="52"/>
        <v>#N/A</v>
      </c>
      <c r="N559" s="243" t="str">
        <f t="shared" si="53"/>
        <v/>
      </c>
    </row>
    <row r="560" spans="1:14" x14ac:dyDescent="0.25">
      <c r="A560" s="264"/>
      <c r="B560" s="250" t="e">
        <f>VLOOKUP(A560,Adr!A:B,2,FALSE())</f>
        <v>#N/A</v>
      </c>
      <c r="C560" s="259"/>
      <c r="D560" s="266"/>
      <c r="E560" s="253"/>
      <c r="F560" s="264"/>
      <c r="G560" s="259"/>
      <c r="H560" s="259"/>
      <c r="I560" s="255" t="str">
        <f t="shared" si="50"/>
        <v/>
      </c>
      <c r="J560" s="232"/>
      <c r="K560" s="256"/>
      <c r="L560" s="232" t="str">
        <f t="shared" si="51"/>
        <v/>
      </c>
      <c r="M560" s="256" t="e">
        <f t="shared" si="52"/>
        <v>#N/A</v>
      </c>
      <c r="N560" s="243" t="str">
        <f t="shared" si="53"/>
        <v/>
      </c>
    </row>
    <row r="561" spans="1:14" x14ac:dyDescent="0.25">
      <c r="A561" s="249"/>
      <c r="B561" s="250" t="e">
        <f>VLOOKUP(A561,Adr!A:B,2,FALSE())</f>
        <v>#N/A</v>
      </c>
      <c r="C561" s="262"/>
      <c r="D561" s="269"/>
      <c r="E561" s="258"/>
      <c r="F561" s="249"/>
      <c r="G561" s="254"/>
      <c r="H561" s="254"/>
      <c r="I561" s="255" t="str">
        <f t="shared" si="50"/>
        <v/>
      </c>
      <c r="J561" s="232"/>
      <c r="K561" s="256"/>
      <c r="L561" s="232" t="str">
        <f t="shared" si="51"/>
        <v/>
      </c>
      <c r="M561" s="256" t="e">
        <f t="shared" si="52"/>
        <v>#N/A</v>
      </c>
      <c r="N561" s="243" t="str">
        <f t="shared" si="53"/>
        <v/>
      </c>
    </row>
    <row r="562" spans="1:14" x14ac:dyDescent="0.25">
      <c r="A562" s="249"/>
      <c r="B562" s="250" t="e">
        <f>VLOOKUP(A562,Adr!A:B,2,FALSE())</f>
        <v>#N/A</v>
      </c>
      <c r="C562" s="262"/>
      <c r="D562" s="269"/>
      <c r="E562" s="258"/>
      <c r="F562" s="249"/>
      <c r="G562" s="254"/>
      <c r="H562" s="254"/>
      <c r="I562" s="255" t="str">
        <f t="shared" si="50"/>
        <v/>
      </c>
      <c r="J562" s="232"/>
      <c r="K562" s="256"/>
      <c r="L562" s="232" t="str">
        <f t="shared" si="51"/>
        <v/>
      </c>
      <c r="M562" s="256" t="e">
        <f t="shared" si="52"/>
        <v>#N/A</v>
      </c>
      <c r="N562" s="243" t="str">
        <f t="shared" si="53"/>
        <v/>
      </c>
    </row>
    <row r="563" spans="1:14" x14ac:dyDescent="0.25">
      <c r="A563" s="249"/>
      <c r="B563" s="250" t="e">
        <f>VLOOKUP(A563,Adr!A:B,2,FALSE())</f>
        <v>#N/A</v>
      </c>
      <c r="C563" s="262"/>
      <c r="D563" s="269"/>
      <c r="E563" s="258"/>
      <c r="F563" s="249"/>
      <c r="G563" s="254"/>
      <c r="H563" s="254"/>
      <c r="I563" s="255" t="str">
        <f t="shared" si="50"/>
        <v/>
      </c>
      <c r="J563" s="232"/>
      <c r="K563" s="256"/>
      <c r="L563" s="232" t="str">
        <f t="shared" si="51"/>
        <v/>
      </c>
      <c r="M563" s="256" t="e">
        <f t="shared" si="52"/>
        <v>#N/A</v>
      </c>
      <c r="N563" s="243" t="str">
        <f t="shared" si="53"/>
        <v/>
      </c>
    </row>
    <row r="564" spans="1:14" x14ac:dyDescent="0.25">
      <c r="A564" s="249"/>
      <c r="B564" s="250" t="e">
        <f>VLOOKUP(A564,Adr!A:B,2,FALSE())</f>
        <v>#N/A</v>
      </c>
      <c r="C564" s="262"/>
      <c r="D564" s="269"/>
      <c r="E564" s="258"/>
      <c r="F564" s="249"/>
      <c r="G564" s="254"/>
      <c r="H564" s="254"/>
      <c r="I564" s="255" t="str">
        <f t="shared" si="50"/>
        <v/>
      </c>
      <c r="J564" s="232"/>
      <c r="K564" s="256"/>
      <c r="L564" s="232" t="str">
        <f t="shared" si="51"/>
        <v/>
      </c>
      <c r="M564" s="256" t="e">
        <f t="shared" si="52"/>
        <v>#N/A</v>
      </c>
      <c r="N564" s="243" t="str">
        <f t="shared" si="53"/>
        <v/>
      </c>
    </row>
    <row r="565" spans="1:14" x14ac:dyDescent="0.25">
      <c r="A565" s="249"/>
      <c r="B565" s="250" t="e">
        <f>VLOOKUP(A565,Adr!A:B,2,FALSE())</f>
        <v>#N/A</v>
      </c>
      <c r="C565" s="265"/>
      <c r="D565" s="267"/>
      <c r="E565" s="258"/>
      <c r="F565" s="249"/>
      <c r="G565" s="254"/>
      <c r="H565" s="254"/>
      <c r="I565" s="255" t="str">
        <f t="shared" si="50"/>
        <v/>
      </c>
      <c r="J565" s="232"/>
      <c r="K565" s="256"/>
      <c r="L565" s="232" t="str">
        <f t="shared" si="51"/>
        <v/>
      </c>
      <c r="M565" s="256" t="e">
        <f t="shared" si="52"/>
        <v>#N/A</v>
      </c>
      <c r="N565" s="243" t="str">
        <f t="shared" si="53"/>
        <v/>
      </c>
    </row>
    <row r="566" spans="1:14" x14ac:dyDescent="0.25">
      <c r="A566" s="264"/>
      <c r="B566" s="250" t="e">
        <f>VLOOKUP(A566,Adr!A:B,2,FALSE())</f>
        <v>#N/A</v>
      </c>
      <c r="C566" s="259"/>
      <c r="D566" s="266"/>
      <c r="E566" s="253"/>
      <c r="F566" s="264"/>
      <c r="G566" s="259"/>
      <c r="H566" s="259"/>
      <c r="I566" s="255" t="str">
        <f t="shared" si="50"/>
        <v/>
      </c>
      <c r="J566" s="232"/>
      <c r="K566" s="256"/>
      <c r="L566" s="232" t="str">
        <f t="shared" si="51"/>
        <v/>
      </c>
      <c r="M566" s="256" t="e">
        <f t="shared" si="52"/>
        <v>#N/A</v>
      </c>
      <c r="N566" s="243" t="str">
        <f t="shared" si="53"/>
        <v/>
      </c>
    </row>
    <row r="567" spans="1:14" x14ac:dyDescent="0.25">
      <c r="A567" s="249"/>
      <c r="B567" s="250" t="e">
        <f>VLOOKUP(A567,Adr!A:B,2,FALSE())</f>
        <v>#N/A</v>
      </c>
      <c r="C567" s="262"/>
      <c r="D567" s="269"/>
      <c r="E567" s="258"/>
      <c r="F567" s="249"/>
      <c r="G567" s="254"/>
      <c r="H567" s="254"/>
      <c r="I567" s="255" t="str">
        <f t="shared" si="50"/>
        <v/>
      </c>
      <c r="J567" s="232"/>
      <c r="K567" s="256"/>
      <c r="L567" s="232" t="str">
        <f t="shared" si="51"/>
        <v/>
      </c>
      <c r="M567" s="256" t="e">
        <f t="shared" si="52"/>
        <v>#N/A</v>
      </c>
      <c r="N567" s="243" t="str">
        <f t="shared" si="53"/>
        <v/>
      </c>
    </row>
    <row r="568" spans="1:14" x14ac:dyDescent="0.25">
      <c r="A568" s="249"/>
      <c r="B568" s="250" t="e">
        <f>VLOOKUP(A568,Adr!A:B,2,FALSE())</f>
        <v>#N/A</v>
      </c>
      <c r="C568" s="262"/>
      <c r="D568" s="269"/>
      <c r="E568" s="258"/>
      <c r="F568" s="249"/>
      <c r="G568" s="254"/>
      <c r="H568" s="254"/>
      <c r="I568" s="255" t="str">
        <f t="shared" si="50"/>
        <v/>
      </c>
      <c r="J568" s="232"/>
      <c r="K568" s="256"/>
      <c r="L568" s="232" t="str">
        <f t="shared" si="51"/>
        <v/>
      </c>
      <c r="M568" s="256" t="e">
        <f t="shared" si="52"/>
        <v>#N/A</v>
      </c>
      <c r="N568" s="243" t="str">
        <f t="shared" si="53"/>
        <v/>
      </c>
    </row>
    <row r="569" spans="1:14" x14ac:dyDescent="0.25">
      <c r="A569" s="249"/>
      <c r="B569" s="250" t="e">
        <f>VLOOKUP(A569,Adr!A:B,2,FALSE())</f>
        <v>#N/A</v>
      </c>
      <c r="C569" s="262"/>
      <c r="D569" s="269"/>
      <c r="E569" s="258"/>
      <c r="F569" s="249"/>
      <c r="G569" s="254"/>
      <c r="H569" s="254"/>
      <c r="I569" s="255" t="str">
        <f t="shared" si="50"/>
        <v/>
      </c>
      <c r="J569" s="232"/>
      <c r="K569" s="256"/>
      <c r="L569" s="232" t="str">
        <f t="shared" si="51"/>
        <v/>
      </c>
      <c r="M569" s="256" t="e">
        <f t="shared" si="52"/>
        <v>#N/A</v>
      </c>
      <c r="N569" s="243" t="str">
        <f t="shared" si="53"/>
        <v/>
      </c>
    </row>
    <row r="570" spans="1:14" x14ac:dyDescent="0.25">
      <c r="A570" s="249"/>
      <c r="B570" s="250" t="e">
        <f>VLOOKUP(A570,Adr!A:B,2,FALSE())</f>
        <v>#N/A</v>
      </c>
      <c r="C570" s="262"/>
      <c r="D570" s="269"/>
      <c r="E570" s="258"/>
      <c r="F570" s="249"/>
      <c r="G570" s="254"/>
      <c r="H570" s="254"/>
      <c r="I570" s="255" t="str">
        <f t="shared" si="50"/>
        <v/>
      </c>
      <c r="J570" s="232"/>
      <c r="K570" s="256"/>
      <c r="L570" s="232" t="str">
        <f t="shared" si="51"/>
        <v/>
      </c>
      <c r="M570" s="256" t="e">
        <f t="shared" si="52"/>
        <v>#N/A</v>
      </c>
      <c r="N570" s="243" t="str">
        <f t="shared" si="53"/>
        <v/>
      </c>
    </row>
    <row r="571" spans="1:14" x14ac:dyDescent="0.25">
      <c r="A571" s="264"/>
      <c r="B571" s="250" t="e">
        <f>VLOOKUP(A571,Adr!A:B,2,FALSE())</f>
        <v>#N/A</v>
      </c>
      <c r="C571" s="259"/>
      <c r="D571" s="266"/>
      <c r="E571" s="253"/>
      <c r="F571" s="264"/>
      <c r="G571" s="259"/>
      <c r="H571" s="259"/>
      <c r="I571" s="255" t="str">
        <f t="shared" si="50"/>
        <v/>
      </c>
      <c r="J571" s="232"/>
      <c r="K571" s="256"/>
      <c r="L571" s="232" t="str">
        <f t="shared" si="51"/>
        <v/>
      </c>
      <c r="M571" s="256" t="e">
        <f t="shared" si="52"/>
        <v>#N/A</v>
      </c>
      <c r="N571" s="243" t="str">
        <f t="shared" si="53"/>
        <v/>
      </c>
    </row>
    <row r="572" spans="1:14" x14ac:dyDescent="0.25">
      <c r="A572" s="249"/>
      <c r="B572" s="250" t="e">
        <f>VLOOKUP(A572,Adr!A:B,2,FALSE())</f>
        <v>#N/A</v>
      </c>
      <c r="C572" s="262"/>
      <c r="D572" s="269"/>
      <c r="E572" s="258"/>
      <c r="F572" s="249"/>
      <c r="G572" s="254"/>
      <c r="H572" s="254"/>
      <c r="I572" s="255" t="str">
        <f t="shared" si="50"/>
        <v/>
      </c>
      <c r="J572" s="232"/>
      <c r="K572" s="256"/>
      <c r="L572" s="232" t="str">
        <f t="shared" si="51"/>
        <v/>
      </c>
      <c r="M572" s="256" t="e">
        <f t="shared" si="52"/>
        <v>#N/A</v>
      </c>
      <c r="N572" s="243" t="str">
        <f t="shared" si="53"/>
        <v/>
      </c>
    </row>
    <row r="573" spans="1:14" x14ac:dyDescent="0.25">
      <c r="A573" s="249"/>
      <c r="B573" s="250" t="e">
        <f>VLOOKUP(A573,Adr!A:B,2,FALSE())</f>
        <v>#N/A</v>
      </c>
      <c r="C573" s="262"/>
      <c r="D573" s="269"/>
      <c r="E573" s="258"/>
      <c r="F573" s="249"/>
      <c r="G573" s="254"/>
      <c r="H573" s="254"/>
      <c r="I573" s="255" t="str">
        <f t="shared" si="50"/>
        <v/>
      </c>
      <c r="J573" s="232"/>
      <c r="K573" s="256"/>
      <c r="L573" s="232" t="str">
        <f t="shared" si="51"/>
        <v/>
      </c>
      <c r="M573" s="256" t="e">
        <f t="shared" si="52"/>
        <v>#N/A</v>
      </c>
      <c r="N573" s="243" t="str">
        <f t="shared" si="53"/>
        <v/>
      </c>
    </row>
    <row r="574" spans="1:14" x14ac:dyDescent="0.25">
      <c r="A574" s="249"/>
      <c r="B574" s="250" t="e">
        <f>VLOOKUP(A574,Adr!A:B,2,FALSE())</f>
        <v>#N/A</v>
      </c>
      <c r="C574" s="262"/>
      <c r="D574" s="269"/>
      <c r="E574" s="258"/>
      <c r="F574" s="249"/>
      <c r="G574" s="254"/>
      <c r="H574" s="254"/>
      <c r="I574" s="255" t="str">
        <f t="shared" si="50"/>
        <v/>
      </c>
      <c r="J574" s="232"/>
      <c r="K574" s="256"/>
      <c r="L574" s="232" t="str">
        <f t="shared" si="51"/>
        <v/>
      </c>
      <c r="M574" s="256" t="e">
        <f t="shared" si="52"/>
        <v>#N/A</v>
      </c>
      <c r="N574" s="243" t="str">
        <f t="shared" si="53"/>
        <v/>
      </c>
    </row>
    <row r="575" spans="1:14" x14ac:dyDescent="0.25">
      <c r="A575" s="249"/>
      <c r="B575" s="250" t="e">
        <f>VLOOKUP(A575,Adr!A:B,2,FALSE())</f>
        <v>#N/A</v>
      </c>
      <c r="C575" s="265"/>
      <c r="D575" s="266"/>
      <c r="E575" s="258"/>
      <c r="F575" s="249"/>
      <c r="G575" s="254"/>
      <c r="H575" s="254"/>
      <c r="I575" s="255" t="str">
        <f t="shared" si="50"/>
        <v/>
      </c>
      <c r="J575" s="232"/>
      <c r="K575" s="256"/>
      <c r="L575" s="232" t="str">
        <f t="shared" si="51"/>
        <v/>
      </c>
      <c r="M575" s="256" t="e">
        <f t="shared" si="52"/>
        <v>#N/A</v>
      </c>
      <c r="N575" s="243" t="str">
        <f t="shared" si="53"/>
        <v/>
      </c>
    </row>
    <row r="576" spans="1:14" x14ac:dyDescent="0.25">
      <c r="A576" s="249"/>
      <c r="B576" s="250" t="e">
        <f>VLOOKUP(A576,Adr!A:B,2,FALSE())</f>
        <v>#N/A</v>
      </c>
      <c r="C576" s="262"/>
      <c r="D576" s="266"/>
      <c r="E576" s="258"/>
      <c r="F576" s="249"/>
      <c r="G576" s="254"/>
      <c r="H576" s="254"/>
      <c r="I576" s="255" t="str">
        <f t="shared" si="50"/>
        <v/>
      </c>
      <c r="J576" s="232"/>
      <c r="K576" s="256"/>
      <c r="L576" s="232" t="str">
        <f t="shared" si="51"/>
        <v/>
      </c>
      <c r="M576" s="256" t="e">
        <f t="shared" si="52"/>
        <v>#N/A</v>
      </c>
      <c r="N576" s="243" t="str">
        <f t="shared" si="53"/>
        <v/>
      </c>
    </row>
    <row r="577" spans="1:14" x14ac:dyDescent="0.25">
      <c r="A577" s="249"/>
      <c r="B577" s="250" t="e">
        <f>VLOOKUP(A577,Adr!A:B,2,FALSE())</f>
        <v>#N/A</v>
      </c>
      <c r="C577" s="265"/>
      <c r="D577" s="267"/>
      <c r="E577" s="258"/>
      <c r="F577" s="249"/>
      <c r="G577" s="254"/>
      <c r="H577" s="254"/>
      <c r="I577" s="255" t="str">
        <f t="shared" si="50"/>
        <v/>
      </c>
      <c r="J577" s="232"/>
      <c r="K577" s="256"/>
      <c r="L577" s="232" t="str">
        <f t="shared" si="51"/>
        <v/>
      </c>
      <c r="M577" s="256" t="e">
        <f t="shared" si="52"/>
        <v>#N/A</v>
      </c>
      <c r="N577" s="243" t="str">
        <f t="shared" si="53"/>
        <v/>
      </c>
    </row>
    <row r="578" spans="1:14" x14ac:dyDescent="0.25">
      <c r="A578" s="249"/>
      <c r="B578" s="250" t="e">
        <f>VLOOKUP(A578,Adr!A:B,2,FALSE())</f>
        <v>#N/A</v>
      </c>
      <c r="C578" s="262"/>
      <c r="D578" s="266"/>
      <c r="E578" s="258"/>
      <c r="F578" s="249"/>
      <c r="G578" s="254"/>
      <c r="H578" s="254"/>
      <c r="I578" s="255" t="str">
        <f t="shared" si="50"/>
        <v/>
      </c>
      <c r="J578" s="232"/>
      <c r="K578" s="256"/>
      <c r="L578" s="232" t="str">
        <f t="shared" si="51"/>
        <v/>
      </c>
      <c r="M578" s="256" t="e">
        <f t="shared" si="52"/>
        <v>#N/A</v>
      </c>
      <c r="N578" s="243" t="str">
        <f t="shared" si="53"/>
        <v/>
      </c>
    </row>
    <row r="579" spans="1:14" x14ac:dyDescent="0.25">
      <c r="A579" s="249"/>
      <c r="B579" s="250" t="e">
        <f>VLOOKUP(A579,Adr!A:B,2,FALSE())</f>
        <v>#N/A</v>
      </c>
      <c r="C579" s="262"/>
      <c r="D579" s="266"/>
      <c r="E579" s="258"/>
      <c r="F579" s="249"/>
      <c r="G579" s="254"/>
      <c r="H579" s="254"/>
      <c r="I579" s="255" t="str">
        <f t="shared" si="50"/>
        <v/>
      </c>
      <c r="J579" s="232"/>
      <c r="K579" s="256"/>
      <c r="L579" s="232" t="str">
        <f t="shared" si="51"/>
        <v/>
      </c>
      <c r="M579" s="256" t="e">
        <f t="shared" si="52"/>
        <v>#N/A</v>
      </c>
      <c r="N579" s="243" t="str">
        <f t="shared" si="53"/>
        <v/>
      </c>
    </row>
    <row r="580" spans="1:14" x14ac:dyDescent="0.25">
      <c r="A580" s="264"/>
      <c r="B580" s="250" t="e">
        <f>VLOOKUP(A580,Adr!A:B,2,FALSE())</f>
        <v>#N/A</v>
      </c>
      <c r="C580" s="259"/>
      <c r="D580" s="266"/>
      <c r="E580" s="253"/>
      <c r="F580" s="264"/>
      <c r="G580" s="259"/>
      <c r="H580" s="259"/>
      <c r="I580" s="255" t="str">
        <f t="shared" si="50"/>
        <v/>
      </c>
      <c r="J580" s="232"/>
      <c r="K580" s="256"/>
      <c r="L580" s="232" t="str">
        <f t="shared" si="51"/>
        <v/>
      </c>
      <c r="M580" s="256" t="e">
        <f t="shared" si="52"/>
        <v>#N/A</v>
      </c>
      <c r="N580" s="243" t="str">
        <f t="shared" si="53"/>
        <v/>
      </c>
    </row>
    <row r="581" spans="1:14" x14ac:dyDescent="0.25">
      <c r="A581" s="249"/>
      <c r="B581" s="250" t="e">
        <f>VLOOKUP(A581,Adr!A:B,2,FALSE())</f>
        <v>#N/A</v>
      </c>
      <c r="C581" s="262"/>
      <c r="D581" s="266"/>
      <c r="E581" s="258"/>
      <c r="F581" s="249"/>
      <c r="G581" s="254"/>
      <c r="H581" s="254"/>
      <c r="I581" s="255" t="str">
        <f t="shared" si="50"/>
        <v/>
      </c>
      <c r="J581" s="232"/>
      <c r="K581" s="256"/>
      <c r="L581" s="232" t="str">
        <f t="shared" si="51"/>
        <v/>
      </c>
      <c r="M581" s="256" t="e">
        <f t="shared" si="52"/>
        <v>#N/A</v>
      </c>
      <c r="N581" s="243" t="str">
        <f t="shared" si="53"/>
        <v/>
      </c>
    </row>
    <row r="582" spans="1:14" x14ac:dyDescent="0.25">
      <c r="A582" s="249"/>
      <c r="B582" s="250" t="e">
        <f>VLOOKUP(A582,Adr!A:B,2,FALSE())</f>
        <v>#N/A</v>
      </c>
      <c r="C582" s="262"/>
      <c r="D582" s="269"/>
      <c r="E582" s="258"/>
      <c r="F582" s="249"/>
      <c r="G582" s="254"/>
      <c r="H582" s="254"/>
      <c r="I582" s="255" t="str">
        <f t="shared" si="50"/>
        <v/>
      </c>
      <c r="J582" s="232"/>
      <c r="K582" s="256"/>
      <c r="L582" s="232" t="str">
        <f t="shared" si="51"/>
        <v/>
      </c>
      <c r="M582" s="256" t="e">
        <f t="shared" si="52"/>
        <v>#N/A</v>
      </c>
      <c r="N582" s="243" t="str">
        <f t="shared" si="53"/>
        <v/>
      </c>
    </row>
    <row r="583" spans="1:14" x14ac:dyDescent="0.25">
      <c r="A583" s="249"/>
      <c r="B583" s="250" t="e">
        <f>VLOOKUP(A583,Adr!A:B,2,FALSE())</f>
        <v>#N/A</v>
      </c>
      <c r="C583" s="262"/>
      <c r="D583" s="266"/>
      <c r="E583" s="258"/>
      <c r="F583" s="249"/>
      <c r="G583" s="254"/>
      <c r="H583" s="254"/>
      <c r="I583" s="255" t="str">
        <f t="shared" si="50"/>
        <v/>
      </c>
      <c r="J583" s="232"/>
      <c r="K583" s="256"/>
      <c r="L583" s="232" t="str">
        <f t="shared" si="51"/>
        <v/>
      </c>
      <c r="M583" s="256" t="e">
        <f t="shared" si="52"/>
        <v>#N/A</v>
      </c>
      <c r="N583" s="243" t="str">
        <f t="shared" si="53"/>
        <v/>
      </c>
    </row>
    <row r="584" spans="1:14" x14ac:dyDescent="0.25">
      <c r="A584" s="208"/>
      <c r="B584" s="250" t="e">
        <f>VLOOKUP(A584,Adr!A:B,2,FALSE())</f>
        <v>#N/A</v>
      </c>
      <c r="C584" s="254"/>
      <c r="D584" s="267"/>
      <c r="E584" s="258"/>
      <c r="F584" s="249"/>
      <c r="G584" s="254"/>
      <c r="H584" s="254"/>
      <c r="I584" s="255" t="str">
        <f t="shared" si="50"/>
        <v/>
      </c>
      <c r="J584" s="232"/>
      <c r="K584" s="256"/>
      <c r="L584" s="232" t="str">
        <f t="shared" si="51"/>
        <v/>
      </c>
      <c r="M584" s="256" t="e">
        <f t="shared" si="52"/>
        <v>#N/A</v>
      </c>
      <c r="N584" s="243" t="str">
        <f t="shared" si="53"/>
        <v/>
      </c>
    </row>
    <row r="585" spans="1:14" x14ac:dyDescent="0.25">
      <c r="A585" s="249"/>
      <c r="B585" s="250" t="e">
        <f>VLOOKUP(A585,Adr!A:B,2,FALSE())</f>
        <v>#N/A</v>
      </c>
      <c r="C585" s="265"/>
      <c r="D585" s="267"/>
      <c r="E585" s="258"/>
      <c r="F585" s="249"/>
      <c r="G585" s="254"/>
      <c r="H585" s="254"/>
      <c r="I585" s="255" t="str">
        <f t="shared" si="50"/>
        <v/>
      </c>
      <c r="J585" s="232"/>
      <c r="K585" s="256"/>
      <c r="L585" s="232" t="str">
        <f t="shared" si="51"/>
        <v/>
      </c>
      <c r="M585" s="256" t="e">
        <f t="shared" si="52"/>
        <v>#N/A</v>
      </c>
      <c r="N585" s="243" t="str">
        <f t="shared" si="53"/>
        <v/>
      </c>
    </row>
    <row r="586" spans="1:14" x14ac:dyDescent="0.25">
      <c r="A586" s="249"/>
      <c r="B586" s="250" t="e">
        <f>VLOOKUP(A586,Adr!A:B,2,FALSE())</f>
        <v>#N/A</v>
      </c>
      <c r="C586" s="265"/>
      <c r="D586" s="267"/>
      <c r="E586" s="258"/>
      <c r="F586" s="249"/>
      <c r="G586" s="254"/>
      <c r="H586" s="254"/>
      <c r="I586" s="255" t="str">
        <f t="shared" si="50"/>
        <v/>
      </c>
      <c r="J586" s="232"/>
      <c r="K586" s="256"/>
      <c r="L586" s="232" t="str">
        <f t="shared" si="51"/>
        <v/>
      </c>
      <c r="M586" s="256" t="e">
        <f t="shared" si="52"/>
        <v>#N/A</v>
      </c>
      <c r="N586" s="243" t="str">
        <f t="shared" si="53"/>
        <v/>
      </c>
    </row>
    <row r="587" spans="1:14" x14ac:dyDescent="0.25">
      <c r="A587" s="249"/>
      <c r="B587" s="250" t="e">
        <f>VLOOKUP(A587,Adr!A:B,2,FALSE())</f>
        <v>#N/A</v>
      </c>
      <c r="C587" s="265"/>
      <c r="D587" s="267"/>
      <c r="E587" s="258"/>
      <c r="F587" s="249"/>
      <c r="G587" s="254"/>
      <c r="H587" s="254"/>
      <c r="I587" s="255" t="str">
        <f t="shared" si="50"/>
        <v/>
      </c>
      <c r="J587" s="232"/>
      <c r="K587" s="256"/>
      <c r="L587" s="232" t="str">
        <f t="shared" si="51"/>
        <v/>
      </c>
      <c r="M587" s="256" t="e">
        <f t="shared" si="52"/>
        <v>#N/A</v>
      </c>
      <c r="N587" s="243" t="str">
        <f t="shared" si="53"/>
        <v/>
      </c>
    </row>
    <row r="588" spans="1:14" x14ac:dyDescent="0.25">
      <c r="A588" s="249"/>
      <c r="B588" s="250" t="e">
        <f>VLOOKUP(A588,Adr!A:B,2,FALSE())</f>
        <v>#N/A</v>
      </c>
      <c r="C588" s="262"/>
      <c r="D588" s="267"/>
      <c r="E588" s="258"/>
      <c r="F588" s="249"/>
      <c r="G588" s="254"/>
      <c r="H588" s="254"/>
      <c r="I588" s="255" t="str">
        <f t="shared" si="50"/>
        <v/>
      </c>
      <c r="J588" s="232"/>
      <c r="K588" s="256"/>
      <c r="L588" s="232" t="str">
        <f t="shared" si="51"/>
        <v/>
      </c>
      <c r="M588" s="256" t="e">
        <f t="shared" si="52"/>
        <v>#N/A</v>
      </c>
      <c r="N588" s="243" t="str">
        <f t="shared" si="53"/>
        <v/>
      </c>
    </row>
    <row r="589" spans="1:14" x14ac:dyDescent="0.25">
      <c r="A589" s="249"/>
      <c r="B589" s="250" t="e">
        <f>VLOOKUP(A589,Adr!A:B,2,FALSE())</f>
        <v>#N/A</v>
      </c>
      <c r="C589" s="265"/>
      <c r="D589" s="267"/>
      <c r="E589" s="258"/>
      <c r="F589" s="249"/>
      <c r="G589" s="254"/>
      <c r="H589" s="254"/>
      <c r="I589" s="255" t="str">
        <f t="shared" si="50"/>
        <v/>
      </c>
      <c r="J589" s="232"/>
      <c r="K589" s="256"/>
      <c r="L589" s="232" t="str">
        <f t="shared" si="51"/>
        <v/>
      </c>
      <c r="M589" s="256" t="e">
        <f t="shared" si="52"/>
        <v>#N/A</v>
      </c>
      <c r="N589" s="243" t="str">
        <f t="shared" si="53"/>
        <v/>
      </c>
    </row>
    <row r="590" spans="1:14" x14ac:dyDescent="0.25">
      <c r="A590" s="249"/>
      <c r="B590" s="250" t="e">
        <f>VLOOKUP(A590,Adr!A:B,2,FALSE())</f>
        <v>#N/A</v>
      </c>
      <c r="C590" s="262"/>
      <c r="D590" s="266"/>
      <c r="E590" s="258"/>
      <c r="F590" s="249"/>
      <c r="G590" s="254"/>
      <c r="H590" s="254"/>
      <c r="I590" s="255" t="str">
        <f t="shared" si="50"/>
        <v/>
      </c>
      <c r="J590" s="232"/>
      <c r="K590" s="256"/>
      <c r="L590" s="232" t="str">
        <f t="shared" si="51"/>
        <v/>
      </c>
      <c r="M590" s="256" t="e">
        <f t="shared" si="52"/>
        <v>#N/A</v>
      </c>
      <c r="N590" s="243" t="str">
        <f t="shared" si="53"/>
        <v/>
      </c>
    </row>
    <row r="591" spans="1:14" x14ac:dyDescent="0.25">
      <c r="A591" s="249"/>
      <c r="B591" s="250" t="e">
        <f>VLOOKUP(A591,Adr!A:B,2,FALSE())</f>
        <v>#N/A</v>
      </c>
      <c r="C591" s="262"/>
      <c r="D591" s="266"/>
      <c r="E591" s="258"/>
      <c r="F591" s="249"/>
      <c r="G591" s="254"/>
      <c r="H591" s="254"/>
      <c r="I591" s="255" t="str">
        <f t="shared" si="50"/>
        <v/>
      </c>
      <c r="J591" s="232"/>
      <c r="K591" s="256"/>
      <c r="L591" s="232" t="str">
        <f t="shared" si="51"/>
        <v/>
      </c>
      <c r="M591" s="256" t="e">
        <f t="shared" si="52"/>
        <v>#N/A</v>
      </c>
      <c r="N591" s="243" t="str">
        <f t="shared" si="53"/>
        <v/>
      </c>
    </row>
    <row r="592" spans="1:14" x14ac:dyDescent="0.25">
      <c r="A592" s="261"/>
      <c r="B592" s="250" t="e">
        <f>VLOOKUP(A592,Adr!A:B,2,FALSE())</f>
        <v>#N/A</v>
      </c>
      <c r="C592" s="254"/>
      <c r="D592" s="267"/>
      <c r="E592" s="258"/>
      <c r="F592" s="249"/>
      <c r="G592" s="254"/>
      <c r="H592" s="254"/>
      <c r="I592" s="255" t="str">
        <f t="shared" si="50"/>
        <v/>
      </c>
      <c r="J592" s="232"/>
      <c r="K592" s="256"/>
      <c r="L592" s="232" t="str">
        <f t="shared" si="51"/>
        <v/>
      </c>
      <c r="M592" s="256" t="e">
        <f t="shared" si="52"/>
        <v>#N/A</v>
      </c>
      <c r="N592" s="243" t="str">
        <f t="shared" si="53"/>
        <v/>
      </c>
    </row>
    <row r="593" spans="1:14" x14ac:dyDescent="0.25">
      <c r="A593" s="261"/>
      <c r="B593" s="250" t="e">
        <f>VLOOKUP(A593,Adr!A:B,2,FALSE())</f>
        <v>#N/A</v>
      </c>
      <c r="C593" s="254"/>
      <c r="D593" s="267"/>
      <c r="E593" s="258"/>
      <c r="F593" s="249"/>
      <c r="G593" s="254"/>
      <c r="H593" s="254"/>
      <c r="I593" s="255" t="str">
        <f t="shared" si="50"/>
        <v/>
      </c>
      <c r="J593" s="232"/>
      <c r="K593" s="256"/>
      <c r="L593" s="232" t="str">
        <f t="shared" si="51"/>
        <v/>
      </c>
      <c r="M593" s="256" t="e">
        <f t="shared" si="52"/>
        <v>#N/A</v>
      </c>
      <c r="N593" s="243" t="str">
        <f t="shared" si="53"/>
        <v/>
      </c>
    </row>
    <row r="594" spans="1:14" x14ac:dyDescent="0.25">
      <c r="A594" s="249"/>
      <c r="B594" s="250" t="e">
        <f>VLOOKUP(A594,Adr!A:B,2,FALSE())</f>
        <v>#N/A</v>
      </c>
      <c r="C594" s="262"/>
      <c r="D594" s="266"/>
      <c r="E594" s="258"/>
      <c r="F594" s="249"/>
      <c r="G594" s="254"/>
      <c r="H594" s="254"/>
      <c r="I594" s="255" t="str">
        <f t="shared" si="50"/>
        <v/>
      </c>
      <c r="J594" s="232"/>
      <c r="K594" s="256"/>
      <c r="L594" s="232" t="str">
        <f t="shared" si="51"/>
        <v/>
      </c>
      <c r="M594" s="256" t="e">
        <f t="shared" si="52"/>
        <v>#N/A</v>
      </c>
      <c r="N594" s="243" t="str">
        <f t="shared" si="53"/>
        <v/>
      </c>
    </row>
    <row r="595" spans="1:14" x14ac:dyDescent="0.25">
      <c r="A595" s="261"/>
      <c r="B595" s="250" t="e">
        <f>VLOOKUP(A595,Adr!A:B,2,FALSE())</f>
        <v>#N/A</v>
      </c>
      <c r="C595" s="254"/>
      <c r="D595" s="267"/>
      <c r="E595" s="258"/>
      <c r="F595" s="249"/>
      <c r="G595" s="254"/>
      <c r="H595" s="254"/>
      <c r="I595" s="255" t="str">
        <f t="shared" si="50"/>
        <v/>
      </c>
      <c r="J595" s="232"/>
      <c r="K595" s="256"/>
      <c r="L595" s="232" t="str">
        <f t="shared" si="51"/>
        <v/>
      </c>
      <c r="M595" s="256" t="e">
        <f t="shared" si="52"/>
        <v>#N/A</v>
      </c>
      <c r="N595" s="243" t="str">
        <f t="shared" si="53"/>
        <v/>
      </c>
    </row>
    <row r="596" spans="1:14" x14ac:dyDescent="0.25">
      <c r="A596" s="249"/>
      <c r="B596" s="250" t="e">
        <f>VLOOKUP(A596,Adr!A:B,2,FALSE())</f>
        <v>#N/A</v>
      </c>
      <c r="C596" s="262"/>
      <c r="D596" s="266"/>
      <c r="E596" s="258"/>
      <c r="F596" s="249"/>
      <c r="G596" s="254"/>
      <c r="H596" s="254"/>
      <c r="I596" s="255" t="str">
        <f t="shared" si="50"/>
        <v/>
      </c>
      <c r="J596" s="232"/>
      <c r="K596" s="256"/>
      <c r="L596" s="232" t="str">
        <f t="shared" si="51"/>
        <v/>
      </c>
      <c r="M596" s="256" t="e">
        <f t="shared" si="52"/>
        <v>#N/A</v>
      </c>
      <c r="N596" s="243" t="str">
        <f t="shared" si="53"/>
        <v/>
      </c>
    </row>
    <row r="597" spans="1:14" x14ac:dyDescent="0.25">
      <c r="A597" s="261"/>
      <c r="B597" s="250" t="e">
        <f>VLOOKUP(A597,Adr!A:B,2,FALSE())</f>
        <v>#N/A</v>
      </c>
      <c r="C597" s="254"/>
      <c r="D597" s="267"/>
      <c r="E597" s="258"/>
      <c r="F597" s="249"/>
      <c r="G597" s="254"/>
      <c r="H597" s="254"/>
      <c r="I597" s="255" t="str">
        <f t="shared" si="50"/>
        <v/>
      </c>
      <c r="J597" s="232"/>
      <c r="K597" s="256"/>
      <c r="L597" s="232" t="str">
        <f t="shared" si="51"/>
        <v/>
      </c>
      <c r="M597" s="256" t="e">
        <f t="shared" si="52"/>
        <v>#N/A</v>
      </c>
      <c r="N597" s="243" t="str">
        <f t="shared" si="53"/>
        <v/>
      </c>
    </row>
    <row r="598" spans="1:14" x14ac:dyDescent="0.25">
      <c r="A598" s="249"/>
      <c r="B598" s="250" t="e">
        <f>VLOOKUP(A598,Adr!A:B,2,FALSE())</f>
        <v>#N/A</v>
      </c>
      <c r="C598" s="265"/>
      <c r="D598" s="267"/>
      <c r="E598" s="258"/>
      <c r="F598" s="249"/>
      <c r="G598" s="254"/>
      <c r="H598" s="254"/>
      <c r="I598" s="255" t="str">
        <f t="shared" si="50"/>
        <v/>
      </c>
      <c r="J598" s="232"/>
      <c r="K598" s="256"/>
      <c r="L598" s="232" t="str">
        <f t="shared" si="51"/>
        <v/>
      </c>
      <c r="M598" s="256" t="e">
        <f t="shared" si="52"/>
        <v>#N/A</v>
      </c>
      <c r="N598" s="243" t="str">
        <f t="shared" si="53"/>
        <v/>
      </c>
    </row>
    <row r="599" spans="1:14" x14ac:dyDescent="0.25">
      <c r="A599" s="249"/>
      <c r="B599" s="250" t="e">
        <f>VLOOKUP(A599,Adr!A:B,2,FALSE())</f>
        <v>#N/A</v>
      </c>
      <c r="C599" s="262"/>
      <c r="D599" s="266"/>
      <c r="E599" s="258"/>
      <c r="F599" s="249"/>
      <c r="G599" s="254"/>
      <c r="H599" s="254"/>
      <c r="I599" s="255" t="str">
        <f t="shared" si="50"/>
        <v/>
      </c>
      <c r="J599" s="232"/>
      <c r="K599" s="256"/>
      <c r="L599" s="232" t="str">
        <f t="shared" si="51"/>
        <v/>
      </c>
      <c r="M599" s="256" t="e">
        <f t="shared" si="52"/>
        <v>#N/A</v>
      </c>
      <c r="N599" s="243" t="str">
        <f t="shared" si="53"/>
        <v/>
      </c>
    </row>
    <row r="600" spans="1:14" x14ac:dyDescent="0.25">
      <c r="A600" s="249"/>
      <c r="B600" s="250" t="e">
        <f>VLOOKUP(A600,Adr!A:B,2,FALSE())</f>
        <v>#N/A</v>
      </c>
      <c r="C600" s="262"/>
      <c r="D600" s="266"/>
      <c r="E600" s="258"/>
      <c r="F600" s="249"/>
      <c r="G600" s="254"/>
      <c r="H600" s="254"/>
      <c r="I600" s="255" t="str">
        <f t="shared" si="50"/>
        <v/>
      </c>
      <c r="J600" s="232"/>
      <c r="K600" s="256"/>
      <c r="L600" s="232" t="str">
        <f t="shared" si="51"/>
        <v/>
      </c>
      <c r="M600" s="256" t="e">
        <f t="shared" si="52"/>
        <v>#N/A</v>
      </c>
      <c r="N600" s="243" t="str">
        <f t="shared" si="53"/>
        <v/>
      </c>
    </row>
    <row r="601" spans="1:14" x14ac:dyDescent="0.25">
      <c r="A601" s="208"/>
      <c r="B601" s="250" t="e">
        <f>VLOOKUP(A601,Adr!A:B,2,FALSE())</f>
        <v>#N/A</v>
      </c>
      <c r="C601" s="254"/>
      <c r="D601" s="267"/>
      <c r="E601" s="258"/>
      <c r="F601" s="249"/>
      <c r="G601" s="254"/>
      <c r="H601" s="254"/>
      <c r="I601" s="255" t="str">
        <f t="shared" si="50"/>
        <v/>
      </c>
      <c r="J601" s="232"/>
      <c r="K601" s="256"/>
      <c r="L601" s="232" t="str">
        <f t="shared" si="51"/>
        <v/>
      </c>
      <c r="M601" s="256" t="e">
        <f t="shared" si="52"/>
        <v>#N/A</v>
      </c>
      <c r="N601" s="243" t="str">
        <f t="shared" si="53"/>
        <v/>
      </c>
    </row>
    <row r="602" spans="1:14" x14ac:dyDescent="0.25">
      <c r="A602" s="208"/>
      <c r="B602" s="250" t="e">
        <f>VLOOKUP(A602,Adr!A:B,2,FALSE())</f>
        <v>#N/A</v>
      </c>
      <c r="C602" s="254"/>
      <c r="D602" s="267"/>
      <c r="E602" s="258"/>
      <c r="F602" s="249"/>
      <c r="G602" s="254"/>
      <c r="H602" s="254"/>
      <c r="I602" s="255" t="str">
        <f t="shared" si="50"/>
        <v/>
      </c>
      <c r="J602" s="232"/>
      <c r="K602" s="256"/>
      <c r="L602" s="232" t="str">
        <f t="shared" si="51"/>
        <v/>
      </c>
      <c r="M602" s="256" t="e">
        <f t="shared" si="52"/>
        <v>#N/A</v>
      </c>
      <c r="N602" s="243" t="str">
        <f t="shared" si="53"/>
        <v/>
      </c>
    </row>
    <row r="603" spans="1:14" x14ac:dyDescent="0.25">
      <c r="A603" s="249"/>
      <c r="B603" s="250" t="e">
        <f>VLOOKUP(A603,Adr!A:B,2,FALSE())</f>
        <v>#N/A</v>
      </c>
      <c r="C603" s="262"/>
      <c r="D603" s="266"/>
      <c r="E603" s="258"/>
      <c r="F603" s="249"/>
      <c r="G603" s="254"/>
      <c r="H603" s="254"/>
      <c r="I603" s="255" t="str">
        <f t="shared" si="50"/>
        <v/>
      </c>
      <c r="J603" s="232"/>
      <c r="K603" s="256"/>
      <c r="L603" s="232" t="str">
        <f t="shared" si="51"/>
        <v/>
      </c>
      <c r="M603" s="256" t="e">
        <f t="shared" si="52"/>
        <v>#N/A</v>
      </c>
      <c r="N603" s="243" t="str">
        <f t="shared" si="53"/>
        <v/>
      </c>
    </row>
    <row r="604" spans="1:14" x14ac:dyDescent="0.25">
      <c r="A604" s="249"/>
      <c r="B604" s="250" t="e">
        <f>VLOOKUP(A604,Adr!A:B,2,FALSE())</f>
        <v>#N/A</v>
      </c>
      <c r="C604" s="262"/>
      <c r="D604" s="266"/>
      <c r="E604" s="258"/>
      <c r="F604" s="249"/>
      <c r="G604" s="254"/>
      <c r="H604" s="254"/>
      <c r="I604" s="255" t="str">
        <f t="shared" si="50"/>
        <v/>
      </c>
      <c r="J604" s="232"/>
      <c r="K604" s="256"/>
      <c r="L604" s="232" t="str">
        <f t="shared" si="51"/>
        <v/>
      </c>
      <c r="M604" s="256" t="e">
        <f t="shared" si="52"/>
        <v>#N/A</v>
      </c>
      <c r="N604" s="243" t="str">
        <f t="shared" si="53"/>
        <v/>
      </c>
    </row>
    <row r="605" spans="1:14" x14ac:dyDescent="0.25">
      <c r="A605" s="249"/>
      <c r="B605" s="250" t="e">
        <f>VLOOKUP(A605,Adr!A:B,2,FALSE())</f>
        <v>#N/A</v>
      </c>
      <c r="C605" s="265"/>
      <c r="D605" s="267"/>
      <c r="E605" s="258"/>
      <c r="F605" s="249"/>
      <c r="G605" s="254"/>
      <c r="H605" s="254"/>
      <c r="I605" s="255" t="str">
        <f t="shared" si="50"/>
        <v/>
      </c>
      <c r="J605" s="232"/>
      <c r="K605" s="256"/>
      <c r="L605" s="232" t="str">
        <f t="shared" si="51"/>
        <v/>
      </c>
      <c r="M605" s="256" t="e">
        <f t="shared" si="52"/>
        <v>#N/A</v>
      </c>
      <c r="N605" s="243" t="str">
        <f t="shared" si="53"/>
        <v/>
      </c>
    </row>
    <row r="606" spans="1:14" x14ac:dyDescent="0.25">
      <c r="A606" s="249"/>
      <c r="B606" s="250" t="e">
        <f>VLOOKUP(A606,Adr!A:B,2,FALSE())</f>
        <v>#N/A</v>
      </c>
      <c r="C606" s="265"/>
      <c r="D606" s="267"/>
      <c r="E606" s="258"/>
      <c r="F606" s="249"/>
      <c r="G606" s="254"/>
      <c r="H606" s="254"/>
      <c r="I606" s="255" t="str">
        <f t="shared" si="50"/>
        <v/>
      </c>
      <c r="J606" s="232"/>
      <c r="K606" s="256"/>
      <c r="L606" s="232" t="str">
        <f t="shared" si="51"/>
        <v/>
      </c>
      <c r="M606" s="256" t="e">
        <f t="shared" si="52"/>
        <v>#N/A</v>
      </c>
      <c r="N606" s="243" t="str">
        <f t="shared" si="53"/>
        <v/>
      </c>
    </row>
    <row r="607" spans="1:14" x14ac:dyDescent="0.25">
      <c r="A607" s="249"/>
      <c r="B607" s="250" t="e">
        <f>VLOOKUP(A607,Adr!A:B,2,FALSE())</f>
        <v>#N/A</v>
      </c>
      <c r="C607" s="262"/>
      <c r="D607" s="266"/>
      <c r="E607" s="258"/>
      <c r="F607" s="249"/>
      <c r="G607" s="254"/>
      <c r="H607" s="254"/>
      <c r="I607" s="255" t="str">
        <f t="shared" si="50"/>
        <v/>
      </c>
      <c r="J607" s="232"/>
      <c r="K607" s="256"/>
      <c r="L607" s="232" t="str">
        <f t="shared" si="51"/>
        <v/>
      </c>
      <c r="M607" s="256" t="e">
        <f t="shared" si="52"/>
        <v>#N/A</v>
      </c>
      <c r="N607" s="243" t="str">
        <f t="shared" si="53"/>
        <v/>
      </c>
    </row>
    <row r="608" spans="1:14" x14ac:dyDescent="0.25">
      <c r="A608" s="249"/>
      <c r="B608" s="250" t="e">
        <f>VLOOKUP(A608,Adr!A:B,2,FALSE())</f>
        <v>#N/A</v>
      </c>
      <c r="C608" s="262"/>
      <c r="D608" s="266"/>
      <c r="E608" s="258"/>
      <c r="F608" s="249"/>
      <c r="G608" s="254"/>
      <c r="H608" s="254"/>
      <c r="I608" s="255" t="str">
        <f t="shared" si="50"/>
        <v/>
      </c>
      <c r="J608" s="232"/>
      <c r="K608" s="256"/>
      <c r="L608" s="232" t="str">
        <f t="shared" si="51"/>
        <v/>
      </c>
      <c r="M608" s="256" t="e">
        <f t="shared" si="52"/>
        <v>#N/A</v>
      </c>
      <c r="N608" s="243" t="str">
        <f t="shared" si="53"/>
        <v/>
      </c>
    </row>
    <row r="609" spans="1:14" x14ac:dyDescent="0.25">
      <c r="A609" s="261"/>
      <c r="B609" s="250" t="e">
        <f>VLOOKUP(A609,Adr!A:B,2,FALSE())</f>
        <v>#N/A</v>
      </c>
      <c r="C609" s="254"/>
      <c r="D609" s="267"/>
      <c r="E609" s="258"/>
      <c r="F609" s="249"/>
      <c r="G609" s="254"/>
      <c r="H609" s="254"/>
      <c r="I609" s="255" t="str">
        <f t="shared" si="50"/>
        <v/>
      </c>
      <c r="J609" s="232"/>
      <c r="K609" s="256"/>
      <c r="L609" s="232" t="str">
        <f t="shared" si="51"/>
        <v/>
      </c>
      <c r="M609" s="256" t="e">
        <f t="shared" si="52"/>
        <v>#N/A</v>
      </c>
      <c r="N609" s="243" t="str">
        <f t="shared" si="53"/>
        <v/>
      </c>
    </row>
    <row r="610" spans="1:14" x14ac:dyDescent="0.25">
      <c r="A610" s="249"/>
      <c r="B610" s="250" t="e">
        <f>VLOOKUP(A610,Adr!A:B,2,FALSE())</f>
        <v>#N/A</v>
      </c>
      <c r="C610" s="262"/>
      <c r="D610" s="266"/>
      <c r="E610" s="258"/>
      <c r="F610" s="249"/>
      <c r="G610" s="254"/>
      <c r="H610" s="254"/>
      <c r="I610" s="255" t="str">
        <f t="shared" si="50"/>
        <v/>
      </c>
      <c r="J610" s="232"/>
      <c r="K610" s="256"/>
      <c r="L610" s="232" t="str">
        <f t="shared" si="51"/>
        <v/>
      </c>
      <c r="M610" s="256" t="e">
        <f t="shared" si="52"/>
        <v>#N/A</v>
      </c>
      <c r="N610" s="243" t="str">
        <f t="shared" si="53"/>
        <v/>
      </c>
    </row>
    <row r="611" spans="1:14" x14ac:dyDescent="0.25">
      <c r="A611" s="249"/>
      <c r="B611" s="250" t="e">
        <f>VLOOKUP(A611,Adr!A:B,2,FALSE())</f>
        <v>#N/A</v>
      </c>
      <c r="C611" s="251"/>
      <c r="D611" s="268"/>
      <c r="E611" s="258"/>
      <c r="F611" s="264"/>
      <c r="G611" s="259"/>
      <c r="H611" s="259"/>
      <c r="I611" s="255" t="str">
        <f t="shared" si="50"/>
        <v/>
      </c>
      <c r="J611" s="232"/>
      <c r="K611" s="256"/>
      <c r="L611" s="232" t="str">
        <f t="shared" si="51"/>
        <v/>
      </c>
      <c r="M611" s="256" t="e">
        <f t="shared" si="52"/>
        <v>#N/A</v>
      </c>
      <c r="N611" s="243" t="str">
        <f t="shared" si="53"/>
        <v/>
      </c>
    </row>
    <row r="612" spans="1:14" x14ac:dyDescent="0.25">
      <c r="A612" s="249"/>
      <c r="B612" s="250" t="e">
        <f>VLOOKUP(A612,Adr!A:B,2,FALSE())</f>
        <v>#N/A</v>
      </c>
      <c r="C612" s="251"/>
      <c r="D612" s="268"/>
      <c r="E612" s="258"/>
      <c r="F612" s="264"/>
      <c r="G612" s="259"/>
      <c r="H612" s="259"/>
      <c r="I612" s="255" t="str">
        <f t="shared" ref="I612:I631" si="54">A612&amp;F612</f>
        <v/>
      </c>
      <c r="J612" s="232"/>
      <c r="K612" s="256"/>
      <c r="L612" s="232" t="str">
        <f t="shared" ref="L612:L675" si="55">A612&amp;G612&amp;H612</f>
        <v/>
      </c>
      <c r="M612" s="256" t="e">
        <f t="shared" ref="M612:M675" si="56">B612&amp;F612&amp;H612&amp;C612</f>
        <v>#N/A</v>
      </c>
      <c r="N612" s="243" t="str">
        <f t="shared" ref="N612:N675" si="57">+I612&amp;H612</f>
        <v/>
      </c>
    </row>
    <row r="613" spans="1:14" x14ac:dyDescent="0.25">
      <c r="A613" s="249"/>
      <c r="B613" s="250" t="e">
        <f>VLOOKUP(A613,Adr!A:B,2,FALSE())</f>
        <v>#N/A</v>
      </c>
      <c r="C613" s="251"/>
      <c r="D613" s="268"/>
      <c r="E613" s="258"/>
      <c r="F613" s="264"/>
      <c r="G613" s="259"/>
      <c r="H613" s="259"/>
      <c r="I613" s="255" t="str">
        <f t="shared" si="54"/>
        <v/>
      </c>
      <c r="J613" s="232"/>
      <c r="K613" s="256"/>
      <c r="L613" s="232" t="str">
        <f t="shared" si="55"/>
        <v/>
      </c>
      <c r="M613" s="256" t="e">
        <f t="shared" si="56"/>
        <v>#N/A</v>
      </c>
      <c r="N613" s="243" t="str">
        <f t="shared" si="57"/>
        <v/>
      </c>
    </row>
    <row r="614" spans="1:14" x14ac:dyDescent="0.25">
      <c r="A614" s="249"/>
      <c r="B614" s="250" t="e">
        <f>VLOOKUP(A614,Adr!A:B,2,FALSE())</f>
        <v>#N/A</v>
      </c>
      <c r="C614" s="251"/>
      <c r="D614" s="268"/>
      <c r="E614" s="258"/>
      <c r="F614" s="264"/>
      <c r="G614" s="259"/>
      <c r="H614" s="259"/>
      <c r="I614" s="255" t="str">
        <f t="shared" si="54"/>
        <v/>
      </c>
      <c r="J614" s="232"/>
      <c r="K614" s="256"/>
      <c r="L614" s="232" t="str">
        <f t="shared" si="55"/>
        <v/>
      </c>
      <c r="M614" s="256" t="e">
        <f t="shared" si="56"/>
        <v>#N/A</v>
      </c>
      <c r="N614" s="243" t="str">
        <f t="shared" si="57"/>
        <v/>
      </c>
    </row>
    <row r="615" spans="1:14" x14ac:dyDescent="0.25">
      <c r="A615" s="249"/>
      <c r="B615" s="250" t="e">
        <f>VLOOKUP(A615,Adr!A:B,2,FALSE())</f>
        <v>#N/A</v>
      </c>
      <c r="C615" s="251"/>
      <c r="D615" s="268"/>
      <c r="E615" s="258"/>
      <c r="F615" s="264"/>
      <c r="G615" s="259"/>
      <c r="H615" s="259"/>
      <c r="I615" s="255" t="str">
        <f t="shared" si="54"/>
        <v/>
      </c>
      <c r="J615" s="232"/>
      <c r="K615" s="256"/>
      <c r="L615" s="232" t="str">
        <f t="shared" si="55"/>
        <v/>
      </c>
      <c r="M615" s="256" t="e">
        <f t="shared" si="56"/>
        <v>#N/A</v>
      </c>
      <c r="N615" s="243" t="str">
        <f t="shared" si="57"/>
        <v/>
      </c>
    </row>
    <row r="616" spans="1:14" x14ac:dyDescent="0.25">
      <c r="A616" s="249"/>
      <c r="B616" s="250" t="e">
        <f>VLOOKUP(A616,Adr!A:B,2,FALSE())</f>
        <v>#N/A</v>
      </c>
      <c r="C616" s="251"/>
      <c r="D616" s="268"/>
      <c r="E616" s="258"/>
      <c r="F616" s="264"/>
      <c r="G616" s="259"/>
      <c r="H616" s="259"/>
      <c r="I616" s="255" t="str">
        <f t="shared" si="54"/>
        <v/>
      </c>
      <c r="J616" s="232"/>
      <c r="K616" s="256"/>
      <c r="L616" s="232" t="str">
        <f t="shared" si="55"/>
        <v/>
      </c>
      <c r="M616" s="256" t="e">
        <f t="shared" si="56"/>
        <v>#N/A</v>
      </c>
      <c r="N616" s="243" t="str">
        <f t="shared" si="57"/>
        <v/>
      </c>
    </row>
    <row r="617" spans="1:14" x14ac:dyDescent="0.25">
      <c r="A617" s="264"/>
      <c r="B617" s="250" t="e">
        <f>VLOOKUP(A617,Adr!A:B,2,FALSE())</f>
        <v>#N/A</v>
      </c>
      <c r="C617" s="259"/>
      <c r="D617" s="266"/>
      <c r="E617" s="258"/>
      <c r="F617" s="264"/>
      <c r="G617" s="259"/>
      <c r="H617" s="259"/>
      <c r="I617" s="255" t="str">
        <f t="shared" si="54"/>
        <v/>
      </c>
      <c r="J617" s="232"/>
      <c r="K617" s="256"/>
      <c r="L617" s="232" t="str">
        <f t="shared" si="55"/>
        <v/>
      </c>
      <c r="M617" s="256" t="e">
        <f t="shared" si="56"/>
        <v>#N/A</v>
      </c>
      <c r="N617" s="243" t="str">
        <f t="shared" si="57"/>
        <v/>
      </c>
    </row>
    <row r="618" spans="1:14" x14ac:dyDescent="0.25">
      <c r="A618" s="249"/>
      <c r="B618" s="250" t="e">
        <f>VLOOKUP(A618,Adr!A:B,2,FALSE())</f>
        <v>#N/A</v>
      </c>
      <c r="C618" s="251"/>
      <c r="D618" s="268"/>
      <c r="E618" s="258"/>
      <c r="F618" s="264"/>
      <c r="G618" s="259"/>
      <c r="H618" s="259"/>
      <c r="I618" s="255" t="str">
        <f t="shared" si="54"/>
        <v/>
      </c>
      <c r="J618" s="232"/>
      <c r="K618" s="256"/>
      <c r="L618" s="232" t="str">
        <f t="shared" si="55"/>
        <v/>
      </c>
      <c r="M618" s="256" t="e">
        <f t="shared" si="56"/>
        <v>#N/A</v>
      </c>
      <c r="N618" s="243" t="str">
        <f t="shared" si="57"/>
        <v/>
      </c>
    </row>
    <row r="619" spans="1:14" x14ac:dyDescent="0.25">
      <c r="A619" s="264"/>
      <c r="B619" s="250" t="e">
        <f>VLOOKUP(A619,Adr!A:B,2,FALSE())</f>
        <v>#N/A</v>
      </c>
      <c r="C619" s="259"/>
      <c r="D619" s="266"/>
      <c r="E619" s="258"/>
      <c r="F619" s="264"/>
      <c r="G619" s="254"/>
      <c r="H619" s="259"/>
      <c r="I619" s="255" t="str">
        <f t="shared" si="54"/>
        <v/>
      </c>
      <c r="J619" s="232"/>
      <c r="K619" s="256"/>
      <c r="L619" s="232" t="str">
        <f t="shared" si="55"/>
        <v/>
      </c>
      <c r="M619" s="256" t="e">
        <f t="shared" si="56"/>
        <v>#N/A</v>
      </c>
      <c r="N619" s="243" t="str">
        <f t="shared" si="57"/>
        <v/>
      </c>
    </row>
    <row r="620" spans="1:14" x14ac:dyDescent="0.25">
      <c r="A620" s="249"/>
      <c r="B620" s="250" t="e">
        <f>VLOOKUP(A620,Adr!A:B,2,FALSE())</f>
        <v>#N/A</v>
      </c>
      <c r="C620" s="262"/>
      <c r="D620" s="266"/>
      <c r="E620" s="258"/>
      <c r="F620" s="249"/>
      <c r="G620" s="254"/>
      <c r="H620" s="254"/>
      <c r="I620" s="255" t="str">
        <f t="shared" si="54"/>
        <v/>
      </c>
      <c r="J620" s="232"/>
      <c r="K620" s="256"/>
      <c r="L620" s="232" t="str">
        <f t="shared" si="55"/>
        <v/>
      </c>
      <c r="M620" s="256" t="e">
        <f t="shared" si="56"/>
        <v>#N/A</v>
      </c>
      <c r="N620" s="243" t="str">
        <f t="shared" si="57"/>
        <v/>
      </c>
    </row>
    <row r="621" spans="1:14" x14ac:dyDescent="0.25">
      <c r="A621" s="249"/>
      <c r="B621" s="250" t="e">
        <f>VLOOKUP(A621,Adr!A:B,2,FALSE())</f>
        <v>#N/A</v>
      </c>
      <c r="C621" s="265"/>
      <c r="D621" s="267"/>
      <c r="E621" s="258"/>
      <c r="F621" s="249"/>
      <c r="G621" s="254"/>
      <c r="H621" s="254"/>
      <c r="I621" s="255" t="str">
        <f t="shared" si="54"/>
        <v/>
      </c>
      <c r="J621" s="232"/>
      <c r="K621" s="256"/>
      <c r="L621" s="232" t="str">
        <f t="shared" si="55"/>
        <v/>
      </c>
      <c r="M621" s="256" t="e">
        <f t="shared" si="56"/>
        <v>#N/A</v>
      </c>
      <c r="N621" s="243" t="str">
        <f t="shared" si="57"/>
        <v/>
      </c>
    </row>
    <row r="622" spans="1:14" x14ac:dyDescent="0.25">
      <c r="A622" s="249"/>
      <c r="B622" s="250" t="e">
        <f>VLOOKUP(A622,Adr!A:B,2,FALSE())</f>
        <v>#N/A</v>
      </c>
      <c r="C622" s="265"/>
      <c r="D622" s="267"/>
      <c r="E622" s="258"/>
      <c r="F622" s="249"/>
      <c r="G622" s="254"/>
      <c r="H622" s="254"/>
      <c r="I622" s="255" t="str">
        <f t="shared" si="54"/>
        <v/>
      </c>
      <c r="J622" s="232"/>
      <c r="K622" s="256"/>
      <c r="L622" s="232" t="str">
        <f t="shared" si="55"/>
        <v/>
      </c>
      <c r="M622" s="256" t="e">
        <f t="shared" si="56"/>
        <v>#N/A</v>
      </c>
      <c r="N622" s="243" t="str">
        <f t="shared" si="57"/>
        <v/>
      </c>
    </row>
    <row r="623" spans="1:14" x14ac:dyDescent="0.25">
      <c r="A623" s="249"/>
      <c r="B623" s="250" t="e">
        <f>VLOOKUP(A623,Adr!A:B,2,FALSE())</f>
        <v>#N/A</v>
      </c>
      <c r="C623" s="265"/>
      <c r="D623" s="267"/>
      <c r="E623" s="258"/>
      <c r="F623" s="249"/>
      <c r="G623" s="254"/>
      <c r="H623" s="254"/>
      <c r="I623" s="255" t="str">
        <f t="shared" si="54"/>
        <v/>
      </c>
      <c r="J623" s="232"/>
      <c r="K623" s="256"/>
      <c r="L623" s="232" t="str">
        <f t="shared" si="55"/>
        <v/>
      </c>
      <c r="M623" s="256" t="e">
        <f t="shared" si="56"/>
        <v>#N/A</v>
      </c>
      <c r="N623" s="243" t="str">
        <f t="shared" si="57"/>
        <v/>
      </c>
    </row>
    <row r="624" spans="1:14" x14ac:dyDescent="0.25">
      <c r="A624" s="249"/>
      <c r="B624" s="250" t="e">
        <f>VLOOKUP(A624,Adr!A:B,2,FALSE())</f>
        <v>#N/A</v>
      </c>
      <c r="C624" s="265"/>
      <c r="D624" s="267"/>
      <c r="E624" s="258"/>
      <c r="F624" s="249"/>
      <c r="G624" s="254"/>
      <c r="H624" s="254"/>
      <c r="I624" s="255" t="str">
        <f t="shared" si="54"/>
        <v/>
      </c>
      <c r="J624" s="232"/>
      <c r="K624" s="256"/>
      <c r="L624" s="232" t="str">
        <f t="shared" si="55"/>
        <v/>
      </c>
      <c r="M624" s="256" t="e">
        <f t="shared" si="56"/>
        <v>#N/A</v>
      </c>
      <c r="N624" s="243" t="str">
        <f t="shared" si="57"/>
        <v/>
      </c>
    </row>
    <row r="625" spans="1:14" x14ac:dyDescent="0.25">
      <c r="A625" s="249"/>
      <c r="B625" s="250" t="e">
        <f>VLOOKUP(A625,Adr!A:B,2,FALSE())</f>
        <v>#N/A</v>
      </c>
      <c r="C625" s="265"/>
      <c r="D625" s="267"/>
      <c r="E625" s="258"/>
      <c r="F625" s="249"/>
      <c r="G625" s="254"/>
      <c r="H625" s="254"/>
      <c r="I625" s="255" t="str">
        <f t="shared" si="54"/>
        <v/>
      </c>
      <c r="J625" s="232"/>
      <c r="K625" s="256"/>
      <c r="L625" s="232" t="str">
        <f t="shared" si="55"/>
        <v/>
      </c>
      <c r="M625" s="256" t="e">
        <f t="shared" si="56"/>
        <v>#N/A</v>
      </c>
      <c r="N625" s="243" t="str">
        <f t="shared" si="57"/>
        <v/>
      </c>
    </row>
    <row r="626" spans="1:14" x14ac:dyDescent="0.25">
      <c r="A626" s="249"/>
      <c r="B626" s="250" t="e">
        <f>VLOOKUP(A626,Adr!A:B,2,FALSE())</f>
        <v>#N/A</v>
      </c>
      <c r="C626" s="259"/>
      <c r="D626" s="266"/>
      <c r="E626" s="258"/>
      <c r="F626" s="264"/>
      <c r="G626" s="259"/>
      <c r="H626" s="259"/>
      <c r="I626" s="255" t="str">
        <f t="shared" si="54"/>
        <v/>
      </c>
      <c r="J626" s="232"/>
      <c r="K626" s="256"/>
      <c r="L626" s="232" t="str">
        <f t="shared" si="55"/>
        <v/>
      </c>
      <c r="M626" s="256" t="e">
        <f t="shared" si="56"/>
        <v>#N/A</v>
      </c>
      <c r="N626" s="243" t="str">
        <f t="shared" si="57"/>
        <v/>
      </c>
    </row>
    <row r="627" spans="1:14" x14ac:dyDescent="0.25">
      <c r="A627" s="249"/>
      <c r="B627" s="250" t="e">
        <f>VLOOKUP(A627,Adr!A:B,2,FALSE())</f>
        <v>#N/A</v>
      </c>
      <c r="C627" s="259"/>
      <c r="D627" s="266"/>
      <c r="E627" s="258"/>
      <c r="F627" s="264"/>
      <c r="G627" s="259"/>
      <c r="H627" s="259"/>
      <c r="I627" s="255" t="str">
        <f t="shared" si="54"/>
        <v/>
      </c>
      <c r="J627" s="232"/>
      <c r="K627" s="256"/>
      <c r="L627" s="232" t="str">
        <f t="shared" si="55"/>
        <v/>
      </c>
      <c r="M627" s="256" t="e">
        <f t="shared" si="56"/>
        <v>#N/A</v>
      </c>
      <c r="N627" s="243" t="str">
        <f t="shared" si="57"/>
        <v/>
      </c>
    </row>
    <row r="628" spans="1:14" x14ac:dyDescent="0.25">
      <c r="A628" s="249"/>
      <c r="B628" s="250" t="e">
        <f>VLOOKUP(A628,Adr!A:B,2,FALSE())</f>
        <v>#N/A</v>
      </c>
      <c r="C628" s="259"/>
      <c r="D628" s="266"/>
      <c r="E628" s="258"/>
      <c r="F628" s="264"/>
      <c r="G628" s="259"/>
      <c r="H628" s="259"/>
      <c r="I628" s="255" t="str">
        <f t="shared" si="54"/>
        <v/>
      </c>
      <c r="J628" s="232"/>
      <c r="K628" s="256"/>
      <c r="L628" s="232" t="str">
        <f t="shared" si="55"/>
        <v/>
      </c>
      <c r="M628" s="256" t="e">
        <f t="shared" si="56"/>
        <v>#N/A</v>
      </c>
      <c r="N628" s="243" t="str">
        <f t="shared" si="57"/>
        <v/>
      </c>
    </row>
    <row r="629" spans="1:14" x14ac:dyDescent="0.25">
      <c r="A629" s="249"/>
      <c r="B629" s="250" t="e">
        <f>VLOOKUP(A629,Adr!A:B,2,FALSE())</f>
        <v>#N/A</v>
      </c>
      <c r="C629" s="259"/>
      <c r="D629" s="266"/>
      <c r="E629" s="258"/>
      <c r="F629" s="264"/>
      <c r="G629" s="259"/>
      <c r="H629" s="259"/>
      <c r="I629" s="255" t="str">
        <f t="shared" si="54"/>
        <v/>
      </c>
      <c r="J629" s="232"/>
      <c r="K629" s="256"/>
      <c r="L629" s="232" t="str">
        <f t="shared" si="55"/>
        <v/>
      </c>
      <c r="M629" s="256" t="e">
        <f t="shared" si="56"/>
        <v>#N/A</v>
      </c>
      <c r="N629" s="243" t="str">
        <f t="shared" si="57"/>
        <v/>
      </c>
    </row>
    <row r="630" spans="1:14" x14ac:dyDescent="0.25">
      <c r="A630" s="249"/>
      <c r="B630" s="250" t="e">
        <f>VLOOKUP(A630,Adr!A:B,2,FALSE())</f>
        <v>#N/A</v>
      </c>
      <c r="C630" s="254"/>
      <c r="D630" s="267"/>
      <c r="E630" s="258"/>
      <c r="F630" s="249"/>
      <c r="G630" s="254"/>
      <c r="H630" s="254"/>
      <c r="I630" s="255" t="str">
        <f t="shared" si="54"/>
        <v/>
      </c>
      <c r="J630" s="232"/>
      <c r="K630" s="256"/>
      <c r="L630" s="232" t="str">
        <f t="shared" si="55"/>
        <v/>
      </c>
      <c r="M630" s="256" t="e">
        <f t="shared" si="56"/>
        <v>#N/A</v>
      </c>
      <c r="N630" s="243" t="str">
        <f t="shared" si="57"/>
        <v/>
      </c>
    </row>
    <row r="631" spans="1:14" x14ac:dyDescent="0.25">
      <c r="A631" s="249"/>
      <c r="B631" s="250" t="e">
        <f>VLOOKUP(A631,Adr!A:B,2,FALSE())</f>
        <v>#N/A</v>
      </c>
      <c r="C631" s="251"/>
      <c r="D631" s="268"/>
      <c r="E631" s="258"/>
      <c r="F631" s="264"/>
      <c r="G631" s="259"/>
      <c r="H631" s="259"/>
      <c r="I631" s="255" t="str">
        <f t="shared" si="54"/>
        <v/>
      </c>
      <c r="J631" s="232"/>
      <c r="K631" s="256"/>
      <c r="L631" s="232" t="str">
        <f t="shared" si="55"/>
        <v/>
      </c>
      <c r="M631" s="256" t="e">
        <f t="shared" si="56"/>
        <v>#N/A</v>
      </c>
      <c r="N631" s="243" t="str">
        <f t="shared" si="57"/>
        <v/>
      </c>
    </row>
    <row r="632" spans="1:14" x14ac:dyDescent="0.25">
      <c r="A632" s="249"/>
      <c r="B632" s="250" t="e">
        <f>VLOOKUP(A632,Adr!A:B,2,FALSE())</f>
        <v>#N/A</v>
      </c>
      <c r="C632" s="251"/>
      <c r="D632" s="268"/>
      <c r="E632" s="258"/>
      <c r="F632" s="264"/>
      <c r="G632" s="259"/>
      <c r="H632" s="259"/>
      <c r="I632" s="232"/>
      <c r="J632" s="232"/>
      <c r="K632" s="256"/>
      <c r="L632" s="232" t="str">
        <f t="shared" si="55"/>
        <v/>
      </c>
      <c r="M632" s="256" t="e">
        <f t="shared" si="56"/>
        <v>#N/A</v>
      </c>
      <c r="N632" s="243" t="str">
        <f t="shared" si="57"/>
        <v/>
      </c>
    </row>
    <row r="633" spans="1:14" x14ac:dyDescent="0.25">
      <c r="A633" s="249"/>
      <c r="B633" s="250" t="e">
        <f>VLOOKUP(A633,Adr!A:B,2,FALSE())</f>
        <v>#N/A</v>
      </c>
      <c r="C633" s="259"/>
      <c r="D633" s="266"/>
      <c r="E633" s="258"/>
      <c r="F633" s="264"/>
      <c r="G633" s="259"/>
      <c r="H633" s="259"/>
      <c r="I633" s="255"/>
      <c r="J633" s="232"/>
      <c r="K633" s="256"/>
      <c r="L633" s="232" t="str">
        <f t="shared" si="55"/>
        <v/>
      </c>
      <c r="M633" s="256" t="e">
        <f t="shared" si="56"/>
        <v>#N/A</v>
      </c>
      <c r="N633" s="243" t="str">
        <f t="shared" si="57"/>
        <v/>
      </c>
    </row>
    <row r="634" spans="1:14" x14ac:dyDescent="0.25">
      <c r="A634" s="264"/>
      <c r="B634" s="250" t="e">
        <f>VLOOKUP(A634,Adr!A:B,2,FALSE())</f>
        <v>#N/A</v>
      </c>
      <c r="C634" s="259"/>
      <c r="D634" s="266"/>
      <c r="E634" s="253"/>
      <c r="F634" s="264"/>
      <c r="G634" s="259"/>
      <c r="H634" s="259"/>
      <c r="I634" s="255"/>
      <c r="J634" s="232"/>
      <c r="K634" s="256"/>
      <c r="L634" s="232" t="str">
        <f t="shared" si="55"/>
        <v/>
      </c>
      <c r="M634" s="256" t="e">
        <f t="shared" si="56"/>
        <v>#N/A</v>
      </c>
      <c r="N634" s="243" t="str">
        <f t="shared" si="57"/>
        <v/>
      </c>
    </row>
    <row r="635" spans="1:14" x14ac:dyDescent="0.25">
      <c r="A635" s="249"/>
      <c r="B635" s="250" t="e">
        <f>VLOOKUP(A635,Adr!A:B,2,FALSE())</f>
        <v>#N/A</v>
      </c>
      <c r="C635" s="262"/>
      <c r="D635" s="266"/>
      <c r="E635" s="258"/>
      <c r="F635" s="249"/>
      <c r="G635" s="254"/>
      <c r="H635" s="254"/>
      <c r="I635" s="232"/>
      <c r="J635" s="232"/>
      <c r="K635" s="256"/>
      <c r="L635" s="232" t="str">
        <f t="shared" si="55"/>
        <v/>
      </c>
      <c r="M635" s="256" t="e">
        <f t="shared" si="56"/>
        <v>#N/A</v>
      </c>
      <c r="N635" s="243" t="str">
        <f t="shared" si="57"/>
        <v/>
      </c>
    </row>
    <row r="636" spans="1:14" x14ac:dyDescent="0.25">
      <c r="A636" s="249"/>
      <c r="B636" s="250" t="e">
        <f>VLOOKUP(A636,Adr!A:B,2,FALSE())</f>
        <v>#N/A</v>
      </c>
      <c r="C636" s="262"/>
      <c r="D636" s="266"/>
      <c r="E636" s="258"/>
      <c r="F636" s="249"/>
      <c r="G636" s="254"/>
      <c r="H636" s="254"/>
      <c r="I636" s="232"/>
      <c r="J636" s="232"/>
      <c r="K636" s="256"/>
      <c r="L636" s="232" t="str">
        <f t="shared" si="55"/>
        <v/>
      </c>
      <c r="M636" s="256" t="e">
        <f t="shared" si="56"/>
        <v>#N/A</v>
      </c>
      <c r="N636" s="243" t="str">
        <f t="shared" si="57"/>
        <v/>
      </c>
    </row>
    <row r="637" spans="1:14" x14ac:dyDescent="0.25">
      <c r="A637" s="249"/>
      <c r="B637" s="250" t="e">
        <f>VLOOKUP(A637,Adr!A:B,2,FALSE())</f>
        <v>#N/A</v>
      </c>
      <c r="C637" s="262"/>
      <c r="D637" s="266"/>
      <c r="E637" s="258"/>
      <c r="F637" s="264"/>
      <c r="G637" s="259"/>
      <c r="H637" s="259"/>
      <c r="I637" s="232"/>
      <c r="J637" s="232"/>
      <c r="K637" s="256"/>
      <c r="L637" s="232" t="str">
        <f t="shared" si="55"/>
        <v/>
      </c>
      <c r="M637" s="256" t="e">
        <f t="shared" si="56"/>
        <v>#N/A</v>
      </c>
      <c r="N637" s="243" t="str">
        <f t="shared" si="57"/>
        <v/>
      </c>
    </row>
    <row r="638" spans="1:14" x14ac:dyDescent="0.25">
      <c r="A638" s="249"/>
      <c r="B638" s="250" t="e">
        <f>VLOOKUP(A638,Adr!A:B,2,FALSE())</f>
        <v>#N/A</v>
      </c>
      <c r="C638" s="262"/>
      <c r="D638" s="266"/>
      <c r="E638" s="258"/>
      <c r="F638" s="264"/>
      <c r="G638" s="259"/>
      <c r="H638" s="259"/>
      <c r="I638" s="232"/>
      <c r="J638" s="232"/>
      <c r="K638" s="256"/>
      <c r="L638" s="232" t="str">
        <f t="shared" si="55"/>
        <v/>
      </c>
      <c r="M638" s="256" t="e">
        <f t="shared" si="56"/>
        <v>#N/A</v>
      </c>
      <c r="N638" s="243" t="str">
        <f t="shared" si="57"/>
        <v/>
      </c>
    </row>
    <row r="639" spans="1:14" x14ac:dyDescent="0.25">
      <c r="A639" s="264"/>
      <c r="B639" s="250" t="e">
        <f>VLOOKUP(A639,Adr!A:B,2,FALSE())</f>
        <v>#N/A</v>
      </c>
      <c r="C639" s="259"/>
      <c r="D639" s="266"/>
      <c r="E639" s="253"/>
      <c r="F639" s="264"/>
      <c r="G639" s="259"/>
      <c r="H639" s="259"/>
      <c r="I639" s="255"/>
      <c r="J639" s="232"/>
      <c r="K639" s="256"/>
      <c r="L639" s="232" t="str">
        <f t="shared" si="55"/>
        <v/>
      </c>
      <c r="M639" s="256" t="e">
        <f t="shared" si="56"/>
        <v>#N/A</v>
      </c>
      <c r="N639" s="243" t="str">
        <f t="shared" si="57"/>
        <v/>
      </c>
    </row>
    <row r="640" spans="1:14" x14ac:dyDescent="0.25">
      <c r="A640" s="249"/>
      <c r="B640" s="250" t="e">
        <f>VLOOKUP(A640,Adr!A:B,2,FALSE())</f>
        <v>#N/A</v>
      </c>
      <c r="C640" s="262"/>
      <c r="D640" s="266"/>
      <c r="E640" s="258"/>
      <c r="F640" s="264"/>
      <c r="G640" s="259"/>
      <c r="H640" s="259"/>
      <c r="I640" s="232"/>
      <c r="J640" s="232"/>
      <c r="K640" s="256"/>
      <c r="L640" s="232" t="str">
        <f t="shared" si="55"/>
        <v/>
      </c>
      <c r="M640" s="256" t="e">
        <f t="shared" si="56"/>
        <v>#N/A</v>
      </c>
      <c r="N640" s="243" t="str">
        <f t="shared" si="57"/>
        <v/>
      </c>
    </row>
    <row r="641" spans="1:14" x14ac:dyDescent="0.25">
      <c r="A641" s="264"/>
      <c r="B641" s="250" t="e">
        <f>VLOOKUP(A641,Adr!A:B,2,FALSE())</f>
        <v>#N/A</v>
      </c>
      <c r="C641" s="259"/>
      <c r="D641" s="266"/>
      <c r="E641" s="253"/>
      <c r="F641" s="264"/>
      <c r="G641" s="259"/>
      <c r="H641" s="259"/>
      <c r="I641" s="255"/>
      <c r="J641" s="232"/>
      <c r="K641" s="256"/>
      <c r="L641" s="232" t="str">
        <f t="shared" si="55"/>
        <v/>
      </c>
      <c r="M641" s="256" t="e">
        <f t="shared" si="56"/>
        <v>#N/A</v>
      </c>
      <c r="N641" s="243" t="str">
        <f t="shared" si="57"/>
        <v/>
      </c>
    </row>
    <row r="642" spans="1:14" x14ac:dyDescent="0.25">
      <c r="A642" s="249"/>
      <c r="B642" s="250" t="e">
        <f>VLOOKUP(A642,Adr!A:B,2,FALSE())</f>
        <v>#N/A</v>
      </c>
      <c r="C642" s="262"/>
      <c r="D642" s="266"/>
      <c r="E642" s="258"/>
      <c r="F642" s="249"/>
      <c r="G642" s="254"/>
      <c r="H642" s="254"/>
      <c r="I642" s="232"/>
      <c r="J642" s="232"/>
      <c r="K642" s="256"/>
      <c r="L642" s="232" t="str">
        <f t="shared" si="55"/>
        <v/>
      </c>
      <c r="M642" s="256" t="e">
        <f t="shared" si="56"/>
        <v>#N/A</v>
      </c>
      <c r="N642" s="243" t="str">
        <f t="shared" si="57"/>
        <v/>
      </c>
    </row>
    <row r="643" spans="1:14" x14ac:dyDescent="0.25">
      <c r="A643" s="249"/>
      <c r="B643" s="250" t="e">
        <f>VLOOKUP(A643,Adr!A:B,2,FALSE())</f>
        <v>#N/A</v>
      </c>
      <c r="C643" s="262"/>
      <c r="D643" s="266"/>
      <c r="E643" s="258"/>
      <c r="F643" s="249"/>
      <c r="G643" s="254"/>
      <c r="H643" s="254"/>
      <c r="I643" s="232"/>
      <c r="J643" s="232"/>
      <c r="K643" s="256"/>
      <c r="L643" s="232" t="str">
        <f t="shared" si="55"/>
        <v/>
      </c>
      <c r="M643" s="256" t="e">
        <f t="shared" si="56"/>
        <v>#N/A</v>
      </c>
      <c r="N643" s="243" t="str">
        <f t="shared" si="57"/>
        <v/>
      </c>
    </row>
    <row r="644" spans="1:14" x14ac:dyDescent="0.25">
      <c r="A644" s="249"/>
      <c r="B644" s="250" t="e">
        <f>VLOOKUP(A644,Adr!A:B,2,FALSE())</f>
        <v>#N/A</v>
      </c>
      <c r="C644" s="265"/>
      <c r="D644" s="267"/>
      <c r="E644" s="258"/>
      <c r="F644" s="249"/>
      <c r="G644" s="254"/>
      <c r="H644" s="254"/>
      <c r="I644" s="232"/>
      <c r="J644" s="232"/>
      <c r="K644" s="256"/>
      <c r="L644" s="232" t="str">
        <f t="shared" si="55"/>
        <v/>
      </c>
      <c r="M644" s="256" t="e">
        <f t="shared" si="56"/>
        <v>#N/A</v>
      </c>
      <c r="N644" s="243" t="str">
        <f t="shared" si="57"/>
        <v/>
      </c>
    </row>
    <row r="645" spans="1:14" x14ac:dyDescent="0.25">
      <c r="A645" s="249"/>
      <c r="B645" s="250" t="e">
        <f>VLOOKUP(A645,Adr!A:B,2,FALSE())</f>
        <v>#N/A</v>
      </c>
      <c r="C645" s="262"/>
      <c r="D645" s="266"/>
      <c r="E645" s="258"/>
      <c r="F645" s="264"/>
      <c r="G645" s="259"/>
      <c r="H645" s="259"/>
      <c r="I645" s="232"/>
      <c r="J645" s="232"/>
      <c r="K645" s="256"/>
      <c r="L645" s="232" t="str">
        <f t="shared" si="55"/>
        <v/>
      </c>
      <c r="M645" s="256" t="e">
        <f t="shared" si="56"/>
        <v>#N/A</v>
      </c>
      <c r="N645" s="243" t="str">
        <f t="shared" si="57"/>
        <v/>
      </c>
    </row>
    <row r="646" spans="1:14" x14ac:dyDescent="0.25">
      <c r="A646" s="249"/>
      <c r="B646" s="250" t="e">
        <f>VLOOKUP(A646,Adr!A:B,2,FALSE())</f>
        <v>#N/A</v>
      </c>
      <c r="C646" s="262"/>
      <c r="D646" s="269"/>
      <c r="E646" s="258"/>
      <c r="F646" s="249"/>
      <c r="G646" s="254"/>
      <c r="H646" s="254"/>
      <c r="I646" s="232"/>
      <c r="J646" s="232"/>
      <c r="K646" s="256"/>
      <c r="L646" s="232" t="str">
        <f t="shared" si="55"/>
        <v/>
      </c>
      <c r="M646" s="256" t="e">
        <f t="shared" si="56"/>
        <v>#N/A</v>
      </c>
      <c r="N646" s="243" t="str">
        <f t="shared" si="57"/>
        <v/>
      </c>
    </row>
    <row r="647" spans="1:14" x14ac:dyDescent="0.25">
      <c r="A647" s="249"/>
      <c r="B647" s="250" t="e">
        <f>VLOOKUP(A647,Adr!A:B,2,FALSE())</f>
        <v>#N/A</v>
      </c>
      <c r="C647" s="262"/>
      <c r="D647" s="266"/>
      <c r="E647" s="258"/>
      <c r="F647" s="249"/>
      <c r="G647" s="254"/>
      <c r="H647" s="254"/>
      <c r="I647" s="232"/>
      <c r="J647" s="232"/>
      <c r="K647" s="256"/>
      <c r="L647" s="232" t="str">
        <f t="shared" si="55"/>
        <v/>
      </c>
      <c r="M647" s="256" t="e">
        <f t="shared" si="56"/>
        <v>#N/A</v>
      </c>
      <c r="N647" s="243" t="str">
        <f t="shared" si="57"/>
        <v/>
      </c>
    </row>
    <row r="648" spans="1:14" x14ac:dyDescent="0.25">
      <c r="A648" s="261"/>
      <c r="B648" s="250" t="e">
        <f>VLOOKUP(A648,Adr!A:B,2,FALSE())</f>
        <v>#N/A</v>
      </c>
      <c r="C648" s="254"/>
      <c r="D648" s="267"/>
      <c r="E648" s="258"/>
      <c r="F648" s="249"/>
      <c r="G648" s="254"/>
      <c r="H648" s="254"/>
      <c r="I648" s="255"/>
      <c r="J648" s="232"/>
      <c r="K648" s="256"/>
      <c r="L648" s="232" t="str">
        <f t="shared" si="55"/>
        <v/>
      </c>
      <c r="M648" s="256" t="e">
        <f t="shared" si="56"/>
        <v>#N/A</v>
      </c>
      <c r="N648" s="243" t="str">
        <f t="shared" si="57"/>
        <v/>
      </c>
    </row>
    <row r="649" spans="1:14" x14ac:dyDescent="0.25">
      <c r="A649" s="249"/>
      <c r="B649" s="250" t="e">
        <f>VLOOKUP(A649,Adr!A:B,2,FALSE())</f>
        <v>#N/A</v>
      </c>
      <c r="C649" s="265"/>
      <c r="D649" s="267"/>
      <c r="E649" s="258"/>
      <c r="F649" s="249"/>
      <c r="G649" s="254"/>
      <c r="H649" s="254"/>
      <c r="I649" s="232"/>
      <c r="J649" s="232"/>
      <c r="K649" s="256"/>
      <c r="L649" s="232" t="str">
        <f t="shared" si="55"/>
        <v/>
      </c>
      <c r="M649" s="256" t="e">
        <f t="shared" si="56"/>
        <v>#N/A</v>
      </c>
      <c r="N649" s="243" t="str">
        <f t="shared" si="57"/>
        <v/>
      </c>
    </row>
    <row r="650" spans="1:14" x14ac:dyDescent="0.25">
      <c r="A650" s="261"/>
      <c r="B650" s="250" t="e">
        <f>VLOOKUP(A650,Adr!A:B,2,FALSE())</f>
        <v>#N/A</v>
      </c>
      <c r="C650" s="254"/>
      <c r="D650" s="267"/>
      <c r="E650" s="258"/>
      <c r="F650" s="249"/>
      <c r="G650" s="254"/>
      <c r="H650" s="254"/>
      <c r="I650" s="255"/>
      <c r="J650" s="232"/>
      <c r="K650" s="256"/>
      <c r="L650" s="232" t="str">
        <f t="shared" si="55"/>
        <v/>
      </c>
      <c r="M650" s="256" t="e">
        <f t="shared" si="56"/>
        <v>#N/A</v>
      </c>
      <c r="N650" s="243" t="str">
        <f t="shared" si="57"/>
        <v/>
      </c>
    </row>
    <row r="651" spans="1:14" x14ac:dyDescent="0.25">
      <c r="A651" s="249"/>
      <c r="B651" s="250" t="e">
        <f>VLOOKUP(A651,Adr!A:B,2,FALSE())</f>
        <v>#N/A</v>
      </c>
      <c r="C651" s="254"/>
      <c r="D651" s="266"/>
      <c r="E651" s="258"/>
      <c r="F651" s="249"/>
      <c r="G651" s="254"/>
      <c r="H651" s="254"/>
      <c r="I651" s="255"/>
      <c r="J651" s="232"/>
      <c r="K651" s="256"/>
      <c r="L651" s="232" t="str">
        <f t="shared" si="55"/>
        <v/>
      </c>
      <c r="M651" s="256" t="e">
        <f t="shared" si="56"/>
        <v>#N/A</v>
      </c>
      <c r="N651" s="243" t="str">
        <f t="shared" si="57"/>
        <v/>
      </c>
    </row>
    <row r="652" spans="1:14" x14ac:dyDescent="0.25">
      <c r="A652" s="249"/>
      <c r="B652" s="250" t="e">
        <f>VLOOKUP(A652,Adr!A:B,2,FALSE())</f>
        <v>#N/A</v>
      </c>
      <c r="C652" s="254"/>
      <c r="D652" s="267"/>
      <c r="E652" s="258"/>
      <c r="F652" s="249"/>
      <c r="G652" s="254"/>
      <c r="H652" s="254"/>
      <c r="I652" s="255"/>
      <c r="J652" s="232"/>
      <c r="K652" s="256"/>
      <c r="L652" s="232" t="str">
        <f t="shared" si="55"/>
        <v/>
      </c>
      <c r="M652" s="256" t="e">
        <f t="shared" si="56"/>
        <v>#N/A</v>
      </c>
      <c r="N652" s="243" t="str">
        <f t="shared" si="57"/>
        <v/>
      </c>
    </row>
    <row r="653" spans="1:14" x14ac:dyDescent="0.25">
      <c r="A653" s="249"/>
      <c r="B653" s="250" t="e">
        <f>VLOOKUP(A653,Adr!A:B,2,FALSE())</f>
        <v>#N/A</v>
      </c>
      <c r="C653" s="254"/>
      <c r="D653" s="267"/>
      <c r="E653" s="258"/>
      <c r="F653" s="249"/>
      <c r="G653" s="254"/>
      <c r="H653" s="254"/>
      <c r="I653" s="255"/>
      <c r="J653" s="232"/>
      <c r="K653" s="256"/>
      <c r="L653" s="232" t="str">
        <f t="shared" si="55"/>
        <v/>
      </c>
      <c r="M653" s="256" t="e">
        <f t="shared" si="56"/>
        <v>#N/A</v>
      </c>
      <c r="N653" s="243" t="str">
        <f t="shared" si="57"/>
        <v/>
      </c>
    </row>
    <row r="654" spans="1:14" x14ac:dyDescent="0.25">
      <c r="A654" s="249"/>
      <c r="B654" s="250" t="e">
        <f>VLOOKUP(A654,Adr!A:B,2,FALSE())</f>
        <v>#N/A</v>
      </c>
      <c r="C654" s="265"/>
      <c r="D654" s="267"/>
      <c r="E654" s="258"/>
      <c r="F654" s="264"/>
      <c r="G654" s="259"/>
      <c r="H654" s="259"/>
      <c r="I654" s="232"/>
      <c r="J654" s="232"/>
      <c r="K654" s="256"/>
      <c r="L654" s="232" t="str">
        <f t="shared" si="55"/>
        <v/>
      </c>
      <c r="M654" s="256" t="e">
        <f t="shared" si="56"/>
        <v>#N/A</v>
      </c>
      <c r="N654" s="243" t="str">
        <f t="shared" si="57"/>
        <v/>
      </c>
    </row>
    <row r="655" spans="1:14" x14ac:dyDescent="0.25">
      <c r="A655" s="249"/>
      <c r="B655" s="250" t="e">
        <f>VLOOKUP(A655,Adr!A:B,2,FALSE())</f>
        <v>#N/A</v>
      </c>
      <c r="C655" s="265"/>
      <c r="D655" s="267"/>
      <c r="E655" s="258"/>
      <c r="F655" s="264"/>
      <c r="G655" s="259"/>
      <c r="H655" s="259"/>
      <c r="I655" s="232"/>
      <c r="J655" s="232"/>
      <c r="K655" s="256"/>
      <c r="L655" s="232" t="str">
        <f t="shared" si="55"/>
        <v/>
      </c>
      <c r="M655" s="256" t="e">
        <f t="shared" si="56"/>
        <v>#N/A</v>
      </c>
      <c r="N655" s="243" t="str">
        <f t="shared" si="57"/>
        <v/>
      </c>
    </row>
    <row r="656" spans="1:14" x14ac:dyDescent="0.25">
      <c r="A656" s="249"/>
      <c r="B656" s="250" t="e">
        <f>VLOOKUP(A656,Adr!A:B,2,FALSE())</f>
        <v>#N/A</v>
      </c>
      <c r="C656" s="254"/>
      <c r="D656" s="267"/>
      <c r="E656" s="258"/>
      <c r="F656" s="249"/>
      <c r="G656" s="254"/>
      <c r="H656" s="254"/>
      <c r="I656" s="255"/>
      <c r="J656" s="232"/>
      <c r="K656" s="256"/>
      <c r="L656" s="232" t="str">
        <f t="shared" si="55"/>
        <v/>
      </c>
      <c r="M656" s="256" t="e">
        <f t="shared" si="56"/>
        <v>#N/A</v>
      </c>
      <c r="N656" s="243" t="str">
        <f t="shared" si="57"/>
        <v/>
      </c>
    </row>
    <row r="657" spans="1:14" x14ac:dyDescent="0.25">
      <c r="A657" s="249"/>
      <c r="B657" s="250" t="e">
        <f>VLOOKUP(A657,Adr!A:B,2,FALSE())</f>
        <v>#N/A</v>
      </c>
      <c r="C657" s="259"/>
      <c r="D657" s="266"/>
      <c r="E657" s="258"/>
      <c r="F657" s="264"/>
      <c r="G657" s="259"/>
      <c r="H657" s="259"/>
      <c r="I657" s="255"/>
      <c r="J657" s="232"/>
      <c r="K657" s="256"/>
      <c r="L657" s="232" t="str">
        <f t="shared" si="55"/>
        <v/>
      </c>
      <c r="M657" s="256" t="e">
        <f t="shared" si="56"/>
        <v>#N/A</v>
      </c>
      <c r="N657" s="243" t="str">
        <f t="shared" si="57"/>
        <v/>
      </c>
    </row>
    <row r="658" spans="1:14" x14ac:dyDescent="0.25">
      <c r="A658" s="249"/>
      <c r="B658" s="250" t="e">
        <f>VLOOKUP(A658,Adr!A:B,2,FALSE())</f>
        <v>#N/A</v>
      </c>
      <c r="C658" s="265"/>
      <c r="D658" s="267"/>
      <c r="E658" s="258"/>
      <c r="F658" s="264"/>
      <c r="G658" s="259"/>
      <c r="H658" s="259"/>
      <c r="I658" s="232"/>
      <c r="J658" s="232"/>
      <c r="K658" s="256"/>
      <c r="L658" s="232" t="str">
        <f t="shared" si="55"/>
        <v/>
      </c>
      <c r="M658" s="256" t="e">
        <f t="shared" si="56"/>
        <v>#N/A</v>
      </c>
      <c r="N658" s="243" t="str">
        <f t="shared" si="57"/>
        <v/>
      </c>
    </row>
    <row r="659" spans="1:14" x14ac:dyDescent="0.25">
      <c r="A659" s="249"/>
      <c r="B659" s="250" t="e">
        <f>VLOOKUP(A659,Adr!A:B,2,FALSE())</f>
        <v>#N/A</v>
      </c>
      <c r="C659" s="259"/>
      <c r="D659" s="266"/>
      <c r="E659" s="258"/>
      <c r="F659" s="264"/>
      <c r="G659" s="259"/>
      <c r="H659" s="259"/>
      <c r="I659" s="255"/>
      <c r="J659" s="232"/>
      <c r="K659" s="256"/>
      <c r="L659" s="232" t="str">
        <f t="shared" si="55"/>
        <v/>
      </c>
      <c r="M659" s="256" t="e">
        <f t="shared" si="56"/>
        <v>#N/A</v>
      </c>
      <c r="N659" s="243" t="str">
        <f t="shared" si="57"/>
        <v/>
      </c>
    </row>
    <row r="660" spans="1:14" x14ac:dyDescent="0.25">
      <c r="A660" s="249"/>
      <c r="B660" s="250" t="e">
        <f>VLOOKUP(A660,Adr!A:B,2,FALSE())</f>
        <v>#N/A</v>
      </c>
      <c r="C660" s="259"/>
      <c r="D660" s="266"/>
      <c r="E660" s="258"/>
      <c r="F660" s="264"/>
      <c r="G660" s="259"/>
      <c r="H660" s="259"/>
      <c r="I660" s="255"/>
      <c r="J660" s="232"/>
      <c r="K660" s="256"/>
      <c r="L660" s="232" t="str">
        <f t="shared" si="55"/>
        <v/>
      </c>
      <c r="M660" s="256" t="e">
        <f t="shared" si="56"/>
        <v>#N/A</v>
      </c>
      <c r="N660" s="243" t="str">
        <f t="shared" si="57"/>
        <v/>
      </c>
    </row>
    <row r="661" spans="1:14" x14ac:dyDescent="0.25">
      <c r="A661" s="249"/>
      <c r="B661" s="250" t="e">
        <f>VLOOKUP(A661,Adr!A:B,2,FALSE())</f>
        <v>#N/A</v>
      </c>
      <c r="C661" s="265"/>
      <c r="D661" s="267"/>
      <c r="E661" s="258"/>
      <c r="F661" s="264"/>
      <c r="G661" s="259"/>
      <c r="H661" s="259"/>
      <c r="I661" s="232"/>
      <c r="J661" s="232"/>
      <c r="K661" s="256"/>
      <c r="L661" s="232" t="str">
        <f t="shared" si="55"/>
        <v/>
      </c>
      <c r="M661" s="256" t="e">
        <f t="shared" si="56"/>
        <v>#N/A</v>
      </c>
      <c r="N661" s="243" t="str">
        <f t="shared" si="57"/>
        <v/>
      </c>
    </row>
    <row r="662" spans="1:14" x14ac:dyDescent="0.25">
      <c r="A662" s="249"/>
      <c r="B662" s="250" t="e">
        <f>VLOOKUP(A662,Adr!A:B,2,FALSE())</f>
        <v>#N/A</v>
      </c>
      <c r="C662" s="254"/>
      <c r="D662" s="267"/>
      <c r="E662" s="258"/>
      <c r="F662" s="249"/>
      <c r="G662" s="254"/>
      <c r="H662" s="254"/>
      <c r="I662" s="255"/>
      <c r="J662" s="232"/>
      <c r="K662" s="256"/>
      <c r="L662" s="232" t="str">
        <f t="shared" si="55"/>
        <v/>
      </c>
      <c r="M662" s="256" t="e">
        <f t="shared" si="56"/>
        <v>#N/A</v>
      </c>
      <c r="N662" s="243" t="str">
        <f t="shared" si="57"/>
        <v/>
      </c>
    </row>
    <row r="663" spans="1:14" x14ac:dyDescent="0.25">
      <c r="A663" s="249"/>
      <c r="B663" s="250" t="e">
        <f>VLOOKUP(A663,Adr!A:B,2,FALSE())</f>
        <v>#N/A</v>
      </c>
      <c r="C663" s="265"/>
      <c r="D663" s="267"/>
      <c r="E663" s="258"/>
      <c r="F663" s="264"/>
      <c r="G663" s="259"/>
      <c r="H663" s="259"/>
      <c r="I663" s="232"/>
      <c r="J663" s="232"/>
      <c r="K663" s="256"/>
      <c r="L663" s="232" t="str">
        <f t="shared" si="55"/>
        <v/>
      </c>
      <c r="M663" s="256" t="e">
        <f t="shared" si="56"/>
        <v>#N/A</v>
      </c>
      <c r="N663" s="243" t="str">
        <f t="shared" si="57"/>
        <v/>
      </c>
    </row>
    <row r="664" spans="1:14" x14ac:dyDescent="0.25">
      <c r="A664" s="249"/>
      <c r="B664" s="250" t="e">
        <f>VLOOKUP(A664,Adr!A:B,2,FALSE())</f>
        <v>#N/A</v>
      </c>
      <c r="C664" s="254"/>
      <c r="D664" s="267"/>
      <c r="E664" s="258"/>
      <c r="F664" s="249"/>
      <c r="G664" s="254"/>
      <c r="H664" s="254"/>
      <c r="I664" s="255"/>
      <c r="J664" s="232"/>
      <c r="K664" s="256"/>
      <c r="L664" s="232" t="str">
        <f t="shared" si="55"/>
        <v/>
      </c>
      <c r="M664" s="256" t="e">
        <f t="shared" si="56"/>
        <v>#N/A</v>
      </c>
      <c r="N664" s="243" t="str">
        <f t="shared" si="57"/>
        <v/>
      </c>
    </row>
    <row r="665" spans="1:14" x14ac:dyDescent="0.25">
      <c r="A665" s="249"/>
      <c r="B665" s="250" t="e">
        <f>VLOOKUP(A665,Adr!A:B,2,FALSE())</f>
        <v>#N/A</v>
      </c>
      <c r="C665" s="259"/>
      <c r="D665" s="266"/>
      <c r="E665" s="258"/>
      <c r="F665" s="264"/>
      <c r="G665" s="259"/>
      <c r="H665" s="259"/>
      <c r="I665" s="255"/>
      <c r="J665" s="232"/>
      <c r="K665" s="256"/>
      <c r="L665" s="232" t="str">
        <f t="shared" si="55"/>
        <v/>
      </c>
      <c r="M665" s="256" t="e">
        <f t="shared" si="56"/>
        <v>#N/A</v>
      </c>
      <c r="N665" s="243" t="str">
        <f t="shared" si="57"/>
        <v/>
      </c>
    </row>
    <row r="666" spans="1:14" x14ac:dyDescent="0.25">
      <c r="A666" s="249"/>
      <c r="B666" s="250" t="e">
        <f>VLOOKUP(A666,Adr!A:B,2,FALSE())</f>
        <v>#N/A</v>
      </c>
      <c r="C666" s="259"/>
      <c r="D666" s="266"/>
      <c r="E666" s="258"/>
      <c r="F666" s="264"/>
      <c r="G666" s="259"/>
      <c r="H666" s="259"/>
      <c r="I666" s="255"/>
      <c r="J666" s="232"/>
      <c r="K666" s="256"/>
      <c r="L666" s="232" t="str">
        <f t="shared" si="55"/>
        <v/>
      </c>
      <c r="M666" s="256" t="e">
        <f t="shared" si="56"/>
        <v>#N/A</v>
      </c>
      <c r="N666" s="243" t="str">
        <f t="shared" si="57"/>
        <v/>
      </c>
    </row>
    <row r="667" spans="1:14" x14ac:dyDescent="0.25">
      <c r="A667" s="249"/>
      <c r="B667" s="250" t="e">
        <f>VLOOKUP(A667,Adr!A:B,2,FALSE())</f>
        <v>#N/A</v>
      </c>
      <c r="C667" s="259"/>
      <c r="D667" s="269"/>
      <c r="E667" s="258"/>
      <c r="F667" s="264"/>
      <c r="G667" s="259"/>
      <c r="H667" s="259"/>
      <c r="I667" s="255"/>
      <c r="J667" s="232"/>
      <c r="K667" s="256"/>
      <c r="L667" s="232" t="str">
        <f t="shared" si="55"/>
        <v/>
      </c>
      <c r="M667" s="256" t="e">
        <f t="shared" si="56"/>
        <v>#N/A</v>
      </c>
      <c r="N667" s="243" t="str">
        <f t="shared" si="57"/>
        <v/>
      </c>
    </row>
    <row r="668" spans="1:14" x14ac:dyDescent="0.25">
      <c r="A668" s="249"/>
      <c r="B668" s="250" t="e">
        <f>VLOOKUP(A668,Adr!A:B,2,FALSE())</f>
        <v>#N/A</v>
      </c>
      <c r="C668" s="265"/>
      <c r="D668" s="267"/>
      <c r="E668" s="258"/>
      <c r="F668" s="264"/>
      <c r="G668" s="259"/>
      <c r="H668" s="259"/>
      <c r="I668" s="232"/>
      <c r="J668" s="232"/>
      <c r="K668" s="256"/>
      <c r="L668" s="232" t="str">
        <f t="shared" si="55"/>
        <v/>
      </c>
      <c r="M668" s="256" t="e">
        <f t="shared" si="56"/>
        <v>#N/A</v>
      </c>
      <c r="N668" s="243" t="str">
        <f t="shared" si="57"/>
        <v/>
      </c>
    </row>
    <row r="669" spans="1:14" x14ac:dyDescent="0.25">
      <c r="A669" s="249"/>
      <c r="B669" s="250" t="e">
        <f>VLOOKUP(A669,Adr!A:B,2,FALSE())</f>
        <v>#N/A</v>
      </c>
      <c r="C669" s="262"/>
      <c r="D669" s="266"/>
      <c r="E669" s="258"/>
      <c r="F669" s="264"/>
      <c r="G669" s="259"/>
      <c r="H669" s="259"/>
      <c r="I669" s="232"/>
      <c r="J669" s="232"/>
      <c r="K669" s="256"/>
      <c r="L669" s="232" t="str">
        <f t="shared" si="55"/>
        <v/>
      </c>
      <c r="M669" s="256" t="e">
        <f t="shared" si="56"/>
        <v>#N/A</v>
      </c>
      <c r="N669" s="243" t="str">
        <f t="shared" si="57"/>
        <v/>
      </c>
    </row>
    <row r="670" spans="1:14" x14ac:dyDescent="0.25">
      <c r="A670" s="264"/>
      <c r="B670" s="250" t="e">
        <f>VLOOKUP(A670,Adr!A:B,2,FALSE())</f>
        <v>#N/A</v>
      </c>
      <c r="C670" s="259"/>
      <c r="D670" s="266"/>
      <c r="E670" s="258"/>
      <c r="F670" s="264"/>
      <c r="G670" s="259"/>
      <c r="H670" s="259"/>
      <c r="I670" s="255"/>
      <c r="J670" s="232"/>
      <c r="K670" s="256"/>
      <c r="L670" s="232" t="str">
        <f t="shared" si="55"/>
        <v/>
      </c>
      <c r="M670" s="256" t="e">
        <f t="shared" si="56"/>
        <v>#N/A</v>
      </c>
      <c r="N670" s="243" t="str">
        <f t="shared" si="57"/>
        <v/>
      </c>
    </row>
    <row r="671" spans="1:14" x14ac:dyDescent="0.25">
      <c r="A671" s="249"/>
      <c r="B671" s="250" t="e">
        <f>VLOOKUP(A671,Adr!A:B,2,FALSE())</f>
        <v>#N/A</v>
      </c>
      <c r="C671" s="259"/>
      <c r="D671" s="266"/>
      <c r="E671" s="258"/>
      <c r="F671" s="264"/>
      <c r="G671" s="259"/>
      <c r="H671" s="259"/>
      <c r="I671" s="255"/>
      <c r="J671" s="232"/>
      <c r="K671" s="256"/>
      <c r="L671" s="232" t="str">
        <f t="shared" si="55"/>
        <v/>
      </c>
      <c r="M671" s="256" t="e">
        <f t="shared" si="56"/>
        <v>#N/A</v>
      </c>
      <c r="N671" s="243" t="str">
        <f t="shared" si="57"/>
        <v/>
      </c>
    </row>
    <row r="672" spans="1:14" x14ac:dyDescent="0.25">
      <c r="A672" s="249"/>
      <c r="B672" s="250" t="e">
        <f>VLOOKUP(A672,Adr!A:B,2,FALSE())</f>
        <v>#N/A</v>
      </c>
      <c r="C672" s="262"/>
      <c r="D672" s="266"/>
      <c r="E672" s="258"/>
      <c r="F672" s="264"/>
      <c r="G672" s="259"/>
      <c r="H672" s="259"/>
      <c r="I672" s="232"/>
      <c r="J672" s="232"/>
      <c r="K672" s="256"/>
      <c r="L672" s="232" t="str">
        <f t="shared" si="55"/>
        <v/>
      </c>
      <c r="M672" s="256" t="e">
        <f t="shared" si="56"/>
        <v>#N/A</v>
      </c>
      <c r="N672" s="243" t="str">
        <f t="shared" si="57"/>
        <v/>
      </c>
    </row>
    <row r="673" spans="1:14" x14ac:dyDescent="0.25">
      <c r="A673" s="249"/>
      <c r="B673" s="250" t="e">
        <f>VLOOKUP(A673,Adr!A:B,2,FALSE())</f>
        <v>#N/A</v>
      </c>
      <c r="C673" s="262"/>
      <c r="D673" s="266"/>
      <c r="E673" s="258"/>
      <c r="F673" s="264"/>
      <c r="G673" s="259"/>
      <c r="H673" s="259"/>
      <c r="I673" s="232"/>
      <c r="J673" s="232"/>
      <c r="K673" s="256"/>
      <c r="L673" s="232" t="str">
        <f t="shared" si="55"/>
        <v/>
      </c>
      <c r="M673" s="256" t="e">
        <f t="shared" si="56"/>
        <v>#N/A</v>
      </c>
      <c r="N673" s="243" t="str">
        <f t="shared" si="57"/>
        <v/>
      </c>
    </row>
    <row r="674" spans="1:14" x14ac:dyDescent="0.25">
      <c r="A674" s="249"/>
      <c r="B674" s="250" t="e">
        <f>VLOOKUP(A674,Adr!A:B,2,FALSE())</f>
        <v>#N/A</v>
      </c>
      <c r="C674" s="259"/>
      <c r="D674" s="266"/>
      <c r="E674" s="258"/>
      <c r="F674" s="264"/>
      <c r="G674" s="259"/>
      <c r="H674" s="259"/>
      <c r="I674" s="255"/>
      <c r="J674" s="232"/>
      <c r="K674" s="256"/>
      <c r="L674" s="232" t="str">
        <f t="shared" si="55"/>
        <v/>
      </c>
      <c r="M674" s="256" t="e">
        <f t="shared" si="56"/>
        <v>#N/A</v>
      </c>
      <c r="N674" s="243" t="str">
        <f t="shared" si="57"/>
        <v/>
      </c>
    </row>
    <row r="675" spans="1:14" x14ac:dyDescent="0.25">
      <c r="A675" s="249"/>
      <c r="B675" s="250" t="e">
        <f>VLOOKUP(A675,Adr!A:B,2,FALSE())</f>
        <v>#N/A</v>
      </c>
      <c r="C675" s="262"/>
      <c r="D675" s="266"/>
      <c r="E675" s="258"/>
      <c r="F675" s="264"/>
      <c r="G675" s="259"/>
      <c r="H675" s="259"/>
      <c r="I675" s="232"/>
      <c r="J675" s="232"/>
      <c r="K675" s="256"/>
      <c r="L675" s="232" t="str">
        <f t="shared" si="55"/>
        <v/>
      </c>
      <c r="M675" s="256" t="e">
        <f t="shared" si="56"/>
        <v>#N/A</v>
      </c>
      <c r="N675" s="243" t="str">
        <f t="shared" si="57"/>
        <v/>
      </c>
    </row>
    <row r="676" spans="1:14" x14ac:dyDescent="0.25">
      <c r="A676" s="249"/>
      <c r="B676" s="250" t="e">
        <f>VLOOKUP(A676,Adr!A:B,2,FALSE())</f>
        <v>#N/A</v>
      </c>
      <c r="C676" s="262"/>
      <c r="D676" s="269"/>
      <c r="E676" s="258"/>
      <c r="F676" s="249"/>
      <c r="G676" s="254"/>
      <c r="H676" s="254"/>
      <c r="I676" s="232"/>
      <c r="J676" s="232"/>
      <c r="K676" s="256"/>
      <c r="L676" s="232" t="str">
        <f t="shared" ref="L676:L739" si="58">A676&amp;G676&amp;H676</f>
        <v/>
      </c>
      <c r="M676" s="256" t="e">
        <f t="shared" ref="M676:M739" si="59">B676&amp;F676&amp;H676&amp;C676</f>
        <v>#N/A</v>
      </c>
      <c r="N676" s="243" t="str">
        <f t="shared" ref="N676:N739" si="60">+I676&amp;H676</f>
        <v/>
      </c>
    </row>
    <row r="677" spans="1:14" x14ac:dyDescent="0.25">
      <c r="A677" s="236"/>
      <c r="B677" s="250" t="e">
        <f>VLOOKUP(A677,Adr!A:B,2,FALSE())</f>
        <v>#N/A</v>
      </c>
      <c r="C677" s="254"/>
      <c r="D677" s="267"/>
      <c r="E677" s="258"/>
      <c r="F677" s="249"/>
      <c r="G677" s="254"/>
      <c r="H677" s="254"/>
      <c r="I677" s="255"/>
      <c r="J677" s="232"/>
      <c r="K677" s="256"/>
      <c r="L677" s="232" t="str">
        <f t="shared" si="58"/>
        <v/>
      </c>
      <c r="M677" s="256" t="e">
        <f t="shared" si="59"/>
        <v>#N/A</v>
      </c>
      <c r="N677" s="243" t="str">
        <f t="shared" si="60"/>
        <v/>
      </c>
    </row>
    <row r="678" spans="1:14" x14ac:dyDescent="0.25">
      <c r="A678" s="249"/>
      <c r="B678" s="250" t="e">
        <f>VLOOKUP(A678,Adr!A:B,2,FALSE())</f>
        <v>#N/A</v>
      </c>
      <c r="C678" s="254"/>
      <c r="D678" s="267"/>
      <c r="E678" s="258"/>
      <c r="F678" s="249"/>
      <c r="G678" s="254"/>
      <c r="H678" s="254"/>
      <c r="I678" s="255"/>
      <c r="J678" s="232"/>
      <c r="K678" s="256"/>
      <c r="L678" s="232" t="str">
        <f t="shared" si="58"/>
        <v/>
      </c>
      <c r="M678" s="256" t="e">
        <f t="shared" si="59"/>
        <v>#N/A</v>
      </c>
      <c r="N678" s="243" t="str">
        <f t="shared" si="60"/>
        <v/>
      </c>
    </row>
    <row r="679" spans="1:14" x14ac:dyDescent="0.25">
      <c r="A679" s="236"/>
      <c r="B679" s="250" t="e">
        <f>VLOOKUP(A679,Adr!A:B,2,FALSE())</f>
        <v>#N/A</v>
      </c>
      <c r="C679" s="254"/>
      <c r="D679" s="267"/>
      <c r="E679" s="258"/>
      <c r="F679" s="249"/>
      <c r="G679" s="254"/>
      <c r="H679" s="254"/>
      <c r="I679" s="255"/>
      <c r="J679" s="232"/>
      <c r="K679" s="256"/>
      <c r="L679" s="232" t="str">
        <f t="shared" si="58"/>
        <v/>
      </c>
      <c r="M679" s="256" t="e">
        <f t="shared" si="59"/>
        <v>#N/A</v>
      </c>
      <c r="N679" s="243" t="str">
        <f t="shared" si="60"/>
        <v/>
      </c>
    </row>
    <row r="680" spans="1:14" x14ac:dyDescent="0.25">
      <c r="A680" s="208"/>
      <c r="B680" s="250" t="e">
        <f>VLOOKUP(A680,Adr!A:B,2,FALSE())</f>
        <v>#N/A</v>
      </c>
      <c r="C680" s="254"/>
      <c r="D680" s="267"/>
      <c r="E680" s="258"/>
      <c r="F680" s="249"/>
      <c r="G680" s="254"/>
      <c r="H680" s="254"/>
      <c r="I680" s="255"/>
      <c r="J680" s="232"/>
      <c r="K680" s="256"/>
      <c r="L680" s="232" t="str">
        <f t="shared" si="58"/>
        <v/>
      </c>
      <c r="M680" s="256" t="e">
        <f t="shared" si="59"/>
        <v>#N/A</v>
      </c>
      <c r="N680" s="243" t="str">
        <f t="shared" si="60"/>
        <v/>
      </c>
    </row>
    <row r="681" spans="1:14" x14ac:dyDescent="0.25">
      <c r="A681" s="261"/>
      <c r="B681" s="250" t="e">
        <f>VLOOKUP(A681,Adr!A:B,2,FALSE())</f>
        <v>#N/A</v>
      </c>
      <c r="C681" s="254"/>
      <c r="D681" s="267"/>
      <c r="E681" s="258"/>
      <c r="F681" s="249"/>
      <c r="G681" s="254"/>
      <c r="H681" s="254"/>
      <c r="I681" s="255"/>
      <c r="J681" s="232"/>
      <c r="K681" s="256"/>
      <c r="L681" s="232" t="str">
        <f t="shared" si="58"/>
        <v/>
      </c>
      <c r="M681" s="256" t="e">
        <f t="shared" si="59"/>
        <v>#N/A</v>
      </c>
      <c r="N681" s="243" t="str">
        <f t="shared" si="60"/>
        <v/>
      </c>
    </row>
    <row r="682" spans="1:14" x14ac:dyDescent="0.25">
      <c r="A682" s="249"/>
      <c r="B682" s="250" t="e">
        <f>VLOOKUP(A682,Adr!A:B,2,FALSE())</f>
        <v>#N/A</v>
      </c>
      <c r="C682" s="254"/>
      <c r="D682" s="267"/>
      <c r="E682" s="258"/>
      <c r="F682" s="249"/>
      <c r="G682" s="254"/>
      <c r="H682" s="254"/>
      <c r="I682" s="255"/>
      <c r="J682" s="232"/>
      <c r="K682" s="256"/>
      <c r="L682" s="232" t="str">
        <f t="shared" si="58"/>
        <v/>
      </c>
      <c r="M682" s="256" t="e">
        <f t="shared" si="59"/>
        <v>#N/A</v>
      </c>
      <c r="N682" s="243" t="str">
        <f t="shared" si="60"/>
        <v/>
      </c>
    </row>
    <row r="683" spans="1:14" x14ac:dyDescent="0.25">
      <c r="A683" s="249"/>
      <c r="B683" s="250" t="e">
        <f>VLOOKUP(A683,Adr!A:B,2,FALSE())</f>
        <v>#N/A</v>
      </c>
      <c r="C683" s="262"/>
      <c r="D683" s="266"/>
      <c r="E683" s="258"/>
      <c r="F683" s="264"/>
      <c r="G683" s="259"/>
      <c r="H683" s="259"/>
      <c r="I683" s="232"/>
      <c r="J683" s="232"/>
      <c r="K683" s="256"/>
      <c r="L683" s="232" t="str">
        <f t="shared" si="58"/>
        <v/>
      </c>
      <c r="M683" s="256" t="e">
        <f t="shared" si="59"/>
        <v>#N/A</v>
      </c>
      <c r="N683" s="243" t="str">
        <f t="shared" si="60"/>
        <v/>
      </c>
    </row>
    <row r="684" spans="1:14" x14ac:dyDescent="0.25">
      <c r="A684" s="249"/>
      <c r="B684" s="250" t="e">
        <f>VLOOKUP(A684,Adr!A:B,2,FALSE())</f>
        <v>#N/A</v>
      </c>
      <c r="C684" s="262"/>
      <c r="D684" s="266"/>
      <c r="E684" s="258"/>
      <c r="F684" s="264"/>
      <c r="G684" s="259"/>
      <c r="H684" s="259"/>
      <c r="I684" s="232"/>
      <c r="J684" s="232"/>
      <c r="K684" s="256"/>
      <c r="L684" s="232" t="str">
        <f t="shared" si="58"/>
        <v/>
      </c>
      <c r="M684" s="256" t="e">
        <f t="shared" si="59"/>
        <v>#N/A</v>
      </c>
      <c r="N684" s="243" t="str">
        <f t="shared" si="60"/>
        <v/>
      </c>
    </row>
    <row r="685" spans="1:14" x14ac:dyDescent="0.25">
      <c r="A685" s="249"/>
      <c r="B685" s="250" t="e">
        <f>VLOOKUP(A685,Adr!A:B,2,FALSE())</f>
        <v>#N/A</v>
      </c>
      <c r="C685" s="262"/>
      <c r="D685" s="269"/>
      <c r="E685" s="258"/>
      <c r="F685" s="249"/>
      <c r="G685" s="254"/>
      <c r="H685" s="254"/>
      <c r="I685" s="232"/>
      <c r="J685" s="232"/>
      <c r="K685" s="256"/>
      <c r="L685" s="232" t="str">
        <f t="shared" si="58"/>
        <v/>
      </c>
      <c r="M685" s="256" t="e">
        <f t="shared" si="59"/>
        <v>#N/A</v>
      </c>
      <c r="N685" s="243" t="str">
        <f t="shared" si="60"/>
        <v/>
      </c>
    </row>
    <row r="686" spans="1:14" x14ac:dyDescent="0.25">
      <c r="A686" s="249"/>
      <c r="B686" s="250" t="e">
        <f>VLOOKUP(A686,Adr!A:B,2,FALSE())</f>
        <v>#N/A</v>
      </c>
      <c r="C686" s="262"/>
      <c r="D686" s="269"/>
      <c r="E686" s="258"/>
      <c r="F686" s="249"/>
      <c r="G686" s="254"/>
      <c r="H686" s="254"/>
      <c r="I686" s="232"/>
      <c r="J686" s="232"/>
      <c r="K686" s="256"/>
      <c r="L686" s="232" t="str">
        <f t="shared" si="58"/>
        <v/>
      </c>
      <c r="M686" s="256" t="e">
        <f t="shared" si="59"/>
        <v>#N/A</v>
      </c>
      <c r="N686" s="243" t="str">
        <f t="shared" si="60"/>
        <v/>
      </c>
    </row>
    <row r="687" spans="1:14" x14ac:dyDescent="0.25">
      <c r="A687" s="249"/>
      <c r="B687" s="250" t="e">
        <f>VLOOKUP(A687,Adr!A:B,2,FALSE())</f>
        <v>#N/A</v>
      </c>
      <c r="C687" s="254"/>
      <c r="D687" s="267"/>
      <c r="E687" s="258"/>
      <c r="F687" s="249"/>
      <c r="G687" s="254"/>
      <c r="H687" s="254"/>
      <c r="I687" s="255"/>
      <c r="J687" s="232"/>
      <c r="K687" s="256"/>
      <c r="L687" s="232" t="str">
        <f t="shared" si="58"/>
        <v/>
      </c>
      <c r="M687" s="256" t="e">
        <f t="shared" si="59"/>
        <v>#N/A</v>
      </c>
      <c r="N687" s="243" t="str">
        <f t="shared" si="60"/>
        <v/>
      </c>
    </row>
    <row r="688" spans="1:14" x14ac:dyDescent="0.25">
      <c r="A688" s="249"/>
      <c r="B688" s="250" t="e">
        <f>VLOOKUP(A688,Adr!A:B,2,FALSE())</f>
        <v>#N/A</v>
      </c>
      <c r="C688" s="254"/>
      <c r="D688" s="267"/>
      <c r="E688" s="258"/>
      <c r="F688" s="249"/>
      <c r="G688" s="254"/>
      <c r="H688" s="254"/>
      <c r="I688" s="255"/>
      <c r="J688" s="232"/>
      <c r="K688" s="256"/>
      <c r="L688" s="232" t="str">
        <f t="shared" si="58"/>
        <v/>
      </c>
      <c r="M688" s="256" t="e">
        <f t="shared" si="59"/>
        <v>#N/A</v>
      </c>
      <c r="N688" s="243" t="str">
        <f t="shared" si="60"/>
        <v/>
      </c>
    </row>
    <row r="689" spans="1:14" x14ac:dyDescent="0.25">
      <c r="A689" s="249"/>
      <c r="B689" s="250" t="e">
        <f>VLOOKUP(A689,Adr!A:B,2,FALSE())</f>
        <v>#N/A</v>
      </c>
      <c r="C689" s="254"/>
      <c r="D689" s="267"/>
      <c r="E689" s="258"/>
      <c r="F689" s="249"/>
      <c r="G689" s="254"/>
      <c r="H689" s="254"/>
      <c r="I689" s="255"/>
      <c r="J689" s="232"/>
      <c r="K689" s="256"/>
      <c r="L689" s="232" t="str">
        <f t="shared" si="58"/>
        <v/>
      </c>
      <c r="M689" s="256" t="e">
        <f t="shared" si="59"/>
        <v>#N/A</v>
      </c>
      <c r="N689" s="243" t="str">
        <f t="shared" si="60"/>
        <v/>
      </c>
    </row>
    <row r="690" spans="1:14" x14ac:dyDescent="0.25">
      <c r="A690" s="249"/>
      <c r="B690" s="250" t="e">
        <f>VLOOKUP(A690,Adr!A:B,2,FALSE())</f>
        <v>#N/A</v>
      </c>
      <c r="C690" s="254"/>
      <c r="D690" s="267"/>
      <c r="E690" s="258"/>
      <c r="F690" s="249"/>
      <c r="G690" s="254"/>
      <c r="H690" s="254"/>
      <c r="I690" s="255"/>
      <c r="J690" s="232"/>
      <c r="K690" s="256"/>
      <c r="L690" s="232" t="str">
        <f t="shared" si="58"/>
        <v/>
      </c>
      <c r="M690" s="256" t="e">
        <f t="shared" si="59"/>
        <v>#N/A</v>
      </c>
      <c r="N690" s="243" t="str">
        <f t="shared" si="60"/>
        <v/>
      </c>
    </row>
    <row r="691" spans="1:14" x14ac:dyDescent="0.25">
      <c r="A691" s="249"/>
      <c r="B691" s="250" t="e">
        <f>VLOOKUP(A691,Adr!A:B,2,FALSE())</f>
        <v>#N/A</v>
      </c>
      <c r="C691" s="262"/>
      <c r="D691" s="269"/>
      <c r="E691" s="258"/>
      <c r="F691" s="249"/>
      <c r="G691" s="254"/>
      <c r="H691" s="254"/>
      <c r="I691" s="232"/>
      <c r="J691" s="232"/>
      <c r="K691" s="256"/>
      <c r="L691" s="232" t="str">
        <f t="shared" si="58"/>
        <v/>
      </c>
      <c r="M691" s="256" t="e">
        <f t="shared" si="59"/>
        <v>#N/A</v>
      </c>
      <c r="N691" s="243" t="str">
        <f t="shared" si="60"/>
        <v/>
      </c>
    </row>
    <row r="692" spans="1:14" x14ac:dyDescent="0.25">
      <c r="A692" s="249"/>
      <c r="B692" s="250" t="e">
        <f>VLOOKUP(A692,Adr!A:B,2,FALSE())</f>
        <v>#N/A</v>
      </c>
      <c r="C692" s="254"/>
      <c r="D692" s="267"/>
      <c r="E692" s="258"/>
      <c r="F692" s="249"/>
      <c r="G692" s="254"/>
      <c r="H692" s="254"/>
      <c r="I692" s="255"/>
      <c r="J692" s="232"/>
      <c r="K692" s="256"/>
      <c r="L692" s="232" t="str">
        <f t="shared" si="58"/>
        <v/>
      </c>
      <c r="M692" s="256" t="e">
        <f t="shared" si="59"/>
        <v>#N/A</v>
      </c>
      <c r="N692" s="243" t="str">
        <f t="shared" si="60"/>
        <v/>
      </c>
    </row>
    <row r="693" spans="1:14" x14ac:dyDescent="0.25">
      <c r="A693" s="249"/>
      <c r="B693" s="250" t="e">
        <f>VLOOKUP(A693,Adr!A:B,2,FALSE())</f>
        <v>#N/A</v>
      </c>
      <c r="C693" s="254"/>
      <c r="D693" s="267"/>
      <c r="E693" s="258"/>
      <c r="F693" s="249"/>
      <c r="G693" s="254"/>
      <c r="H693" s="254"/>
      <c r="I693" s="255"/>
      <c r="J693" s="232"/>
      <c r="K693" s="256"/>
      <c r="L693" s="232" t="str">
        <f t="shared" si="58"/>
        <v/>
      </c>
      <c r="M693" s="256" t="e">
        <f t="shared" si="59"/>
        <v>#N/A</v>
      </c>
      <c r="N693" s="243" t="str">
        <f t="shared" si="60"/>
        <v/>
      </c>
    </row>
    <row r="694" spans="1:14" x14ac:dyDescent="0.25">
      <c r="A694" s="249"/>
      <c r="B694" s="250" t="e">
        <f>VLOOKUP(A694,Adr!A:B,2,FALSE())</f>
        <v>#N/A</v>
      </c>
      <c r="C694" s="254"/>
      <c r="D694" s="267"/>
      <c r="E694" s="258"/>
      <c r="F694" s="249"/>
      <c r="G694" s="254"/>
      <c r="H694" s="254"/>
      <c r="I694" s="255"/>
      <c r="J694" s="232"/>
      <c r="K694" s="256"/>
      <c r="L694" s="232" t="str">
        <f t="shared" si="58"/>
        <v/>
      </c>
      <c r="M694" s="256" t="e">
        <f t="shared" si="59"/>
        <v>#N/A</v>
      </c>
      <c r="N694" s="243" t="str">
        <f t="shared" si="60"/>
        <v/>
      </c>
    </row>
    <row r="695" spans="1:14" x14ac:dyDescent="0.25">
      <c r="A695" s="249"/>
      <c r="B695" s="250" t="e">
        <f>VLOOKUP(A695,Adr!A:B,2,FALSE())</f>
        <v>#N/A</v>
      </c>
      <c r="C695" s="262"/>
      <c r="D695" s="266"/>
      <c r="E695" s="258"/>
      <c r="F695" s="264"/>
      <c r="G695" s="259"/>
      <c r="H695" s="259"/>
      <c r="I695" s="232"/>
      <c r="J695" s="232"/>
      <c r="K695" s="256"/>
      <c r="L695" s="232" t="str">
        <f t="shared" si="58"/>
        <v/>
      </c>
      <c r="M695" s="256" t="e">
        <f t="shared" si="59"/>
        <v>#N/A</v>
      </c>
      <c r="N695" s="243" t="str">
        <f t="shared" si="60"/>
        <v/>
      </c>
    </row>
    <row r="696" spans="1:14" x14ac:dyDescent="0.25">
      <c r="A696" s="249"/>
      <c r="B696" s="250" t="e">
        <f>VLOOKUP(A696,Adr!A:B,2,FALSE())</f>
        <v>#N/A</v>
      </c>
      <c r="C696" s="262"/>
      <c r="D696" s="266"/>
      <c r="E696" s="258"/>
      <c r="F696" s="264"/>
      <c r="G696" s="259"/>
      <c r="H696" s="259"/>
      <c r="I696" s="232"/>
      <c r="J696" s="232"/>
      <c r="K696" s="256"/>
      <c r="L696" s="232" t="str">
        <f t="shared" si="58"/>
        <v/>
      </c>
      <c r="M696" s="256" t="e">
        <f t="shared" si="59"/>
        <v>#N/A</v>
      </c>
      <c r="N696" s="243" t="str">
        <f t="shared" si="60"/>
        <v/>
      </c>
    </row>
    <row r="697" spans="1:14" x14ac:dyDescent="0.25">
      <c r="A697" s="249"/>
      <c r="B697" s="250" t="e">
        <f>VLOOKUP(A697,Adr!A:B,2,FALSE())</f>
        <v>#N/A</v>
      </c>
      <c r="C697" s="262"/>
      <c r="D697" s="266"/>
      <c r="E697" s="258"/>
      <c r="F697" s="264"/>
      <c r="G697" s="259"/>
      <c r="H697" s="259"/>
      <c r="I697" s="232"/>
      <c r="J697" s="232"/>
      <c r="K697" s="256"/>
      <c r="L697" s="232" t="str">
        <f t="shared" si="58"/>
        <v/>
      </c>
      <c r="M697" s="256" t="e">
        <f t="shared" si="59"/>
        <v>#N/A</v>
      </c>
      <c r="N697" s="243" t="str">
        <f t="shared" si="60"/>
        <v/>
      </c>
    </row>
    <row r="698" spans="1:14" x14ac:dyDescent="0.25">
      <c r="A698" s="249"/>
      <c r="B698" s="250" t="e">
        <f>VLOOKUP(A698,Adr!A:B,2,FALSE())</f>
        <v>#N/A</v>
      </c>
      <c r="C698" s="262"/>
      <c r="D698" s="266"/>
      <c r="E698" s="258"/>
      <c r="F698" s="264"/>
      <c r="G698" s="259"/>
      <c r="H698" s="259"/>
      <c r="I698" s="232"/>
      <c r="J698" s="232"/>
      <c r="K698" s="256"/>
      <c r="L698" s="232" t="str">
        <f t="shared" si="58"/>
        <v/>
      </c>
      <c r="M698" s="256" t="e">
        <f t="shared" si="59"/>
        <v>#N/A</v>
      </c>
      <c r="N698" s="243" t="str">
        <f t="shared" si="60"/>
        <v/>
      </c>
    </row>
    <row r="699" spans="1:14" x14ac:dyDescent="0.25">
      <c r="A699" s="249"/>
      <c r="B699" s="250" t="e">
        <f>VLOOKUP(A699,Adr!A:B,2,FALSE())</f>
        <v>#N/A</v>
      </c>
      <c r="C699" s="262"/>
      <c r="D699" s="269"/>
      <c r="E699" s="258"/>
      <c r="F699" s="249"/>
      <c r="G699" s="254"/>
      <c r="H699" s="254"/>
      <c r="I699" s="232"/>
      <c r="J699" s="232"/>
      <c r="K699" s="256"/>
      <c r="L699" s="232" t="str">
        <f t="shared" si="58"/>
        <v/>
      </c>
      <c r="M699" s="256" t="e">
        <f t="shared" si="59"/>
        <v>#N/A</v>
      </c>
      <c r="N699" s="243" t="str">
        <f t="shared" si="60"/>
        <v/>
      </c>
    </row>
    <row r="700" spans="1:14" x14ac:dyDescent="0.25">
      <c r="A700" s="249"/>
      <c r="B700" s="250" t="e">
        <f>VLOOKUP(A700,Adr!A:B,2,FALSE())</f>
        <v>#N/A</v>
      </c>
      <c r="C700" s="262"/>
      <c r="D700" s="269"/>
      <c r="E700" s="258"/>
      <c r="F700" s="249"/>
      <c r="G700" s="254"/>
      <c r="H700" s="254"/>
      <c r="I700" s="232"/>
      <c r="J700" s="232"/>
      <c r="K700" s="256"/>
      <c r="L700" s="232" t="str">
        <f t="shared" si="58"/>
        <v/>
      </c>
      <c r="M700" s="256" t="e">
        <f t="shared" si="59"/>
        <v>#N/A</v>
      </c>
      <c r="N700" s="243" t="str">
        <f t="shared" si="60"/>
        <v/>
      </c>
    </row>
    <row r="701" spans="1:14" x14ac:dyDescent="0.25">
      <c r="A701" s="249"/>
      <c r="B701" s="250" t="e">
        <f>VLOOKUP(A701,Adr!A:B,2,FALSE())</f>
        <v>#N/A</v>
      </c>
      <c r="C701" s="262"/>
      <c r="D701" s="266"/>
      <c r="E701" s="258"/>
      <c r="F701" s="264"/>
      <c r="G701" s="259"/>
      <c r="H701" s="259"/>
      <c r="I701" s="232"/>
      <c r="J701" s="232"/>
      <c r="K701" s="256"/>
      <c r="L701" s="232" t="str">
        <f t="shared" si="58"/>
        <v/>
      </c>
      <c r="M701" s="256" t="e">
        <f t="shared" si="59"/>
        <v>#N/A</v>
      </c>
      <c r="N701" s="243" t="str">
        <f t="shared" si="60"/>
        <v/>
      </c>
    </row>
    <row r="702" spans="1:14" x14ac:dyDescent="0.25">
      <c r="A702" s="249"/>
      <c r="B702" s="250" t="e">
        <f>VLOOKUP(A702,Adr!A:B,2,FALSE())</f>
        <v>#N/A</v>
      </c>
      <c r="C702" s="265"/>
      <c r="D702" s="267"/>
      <c r="E702" s="258"/>
      <c r="F702" s="264"/>
      <c r="G702" s="259"/>
      <c r="H702" s="259"/>
      <c r="I702" s="232"/>
      <c r="J702" s="232"/>
      <c r="K702" s="256"/>
      <c r="L702" s="232" t="str">
        <f t="shared" si="58"/>
        <v/>
      </c>
      <c r="M702" s="256" t="e">
        <f t="shared" si="59"/>
        <v>#N/A</v>
      </c>
      <c r="N702" s="243" t="str">
        <f t="shared" si="60"/>
        <v/>
      </c>
    </row>
    <row r="703" spans="1:14" x14ac:dyDescent="0.25">
      <c r="A703" s="249"/>
      <c r="B703" s="250" t="e">
        <f>VLOOKUP(A703,Adr!A:B,2,FALSE())</f>
        <v>#N/A</v>
      </c>
      <c r="C703" s="265"/>
      <c r="D703" s="267"/>
      <c r="E703" s="258"/>
      <c r="F703" s="264"/>
      <c r="G703" s="259"/>
      <c r="H703" s="259"/>
      <c r="I703" s="232"/>
      <c r="J703" s="232"/>
      <c r="K703" s="256"/>
      <c r="L703" s="232" t="str">
        <f t="shared" si="58"/>
        <v/>
      </c>
      <c r="M703" s="256" t="e">
        <f t="shared" si="59"/>
        <v>#N/A</v>
      </c>
      <c r="N703" s="243" t="str">
        <f t="shared" si="60"/>
        <v/>
      </c>
    </row>
    <row r="704" spans="1:14" x14ac:dyDescent="0.25">
      <c r="A704" s="249"/>
      <c r="B704" s="250" t="e">
        <f>VLOOKUP(A704,Adr!A:B,2,FALSE())</f>
        <v>#N/A</v>
      </c>
      <c r="C704" s="262"/>
      <c r="D704" s="266"/>
      <c r="E704" s="258"/>
      <c r="F704" s="264"/>
      <c r="G704" s="259"/>
      <c r="H704" s="259"/>
      <c r="I704" s="232"/>
      <c r="J704" s="232"/>
      <c r="K704" s="256"/>
      <c r="L704" s="232" t="str">
        <f t="shared" si="58"/>
        <v/>
      </c>
      <c r="M704" s="256" t="e">
        <f t="shared" si="59"/>
        <v>#N/A</v>
      </c>
      <c r="N704" s="243" t="str">
        <f t="shared" si="60"/>
        <v/>
      </c>
    </row>
    <row r="705" spans="1:14" x14ac:dyDescent="0.25">
      <c r="A705" s="249"/>
      <c r="B705" s="250" t="e">
        <f>VLOOKUP(A705,Adr!A:B,2,FALSE())</f>
        <v>#N/A</v>
      </c>
      <c r="C705" s="262"/>
      <c r="D705" s="266"/>
      <c r="E705" s="258"/>
      <c r="F705" s="264"/>
      <c r="G705" s="259"/>
      <c r="H705" s="259"/>
      <c r="I705" s="232"/>
      <c r="J705" s="232"/>
      <c r="K705" s="256"/>
      <c r="L705" s="232" t="str">
        <f t="shared" si="58"/>
        <v/>
      </c>
      <c r="M705" s="256" t="e">
        <f t="shared" si="59"/>
        <v>#N/A</v>
      </c>
      <c r="N705" s="243" t="str">
        <f t="shared" si="60"/>
        <v/>
      </c>
    </row>
    <row r="706" spans="1:14" x14ac:dyDescent="0.25">
      <c r="A706" s="249"/>
      <c r="B706" s="250" t="e">
        <f>VLOOKUP(A706,Adr!A:B,2,FALSE())</f>
        <v>#N/A</v>
      </c>
      <c r="C706" s="262"/>
      <c r="D706" s="266"/>
      <c r="E706" s="258"/>
      <c r="F706" s="264"/>
      <c r="G706" s="259"/>
      <c r="H706" s="259"/>
      <c r="I706" s="232"/>
      <c r="J706" s="232"/>
      <c r="K706" s="256"/>
      <c r="L706" s="232" t="str">
        <f t="shared" si="58"/>
        <v/>
      </c>
      <c r="M706" s="256" t="e">
        <f t="shared" si="59"/>
        <v>#N/A</v>
      </c>
      <c r="N706" s="243" t="str">
        <f t="shared" si="60"/>
        <v/>
      </c>
    </row>
    <row r="707" spans="1:14" x14ac:dyDescent="0.25">
      <c r="A707" s="249"/>
      <c r="B707" s="250" t="e">
        <f>VLOOKUP(A707,Adr!A:B,2,FALSE())</f>
        <v>#N/A</v>
      </c>
      <c r="C707" s="262"/>
      <c r="D707" s="266"/>
      <c r="E707" s="258"/>
      <c r="F707" s="264"/>
      <c r="G707" s="259"/>
      <c r="H707" s="259"/>
      <c r="I707" s="232"/>
      <c r="J707" s="232"/>
      <c r="K707" s="256"/>
      <c r="L707" s="232" t="str">
        <f t="shared" si="58"/>
        <v/>
      </c>
      <c r="M707" s="256" t="e">
        <f t="shared" si="59"/>
        <v>#N/A</v>
      </c>
      <c r="N707" s="243" t="str">
        <f t="shared" si="60"/>
        <v/>
      </c>
    </row>
    <row r="708" spans="1:14" x14ac:dyDescent="0.25">
      <c r="A708" s="249"/>
      <c r="B708" s="250" t="e">
        <f>VLOOKUP(A708,Adr!A:B,2,FALSE())</f>
        <v>#N/A</v>
      </c>
      <c r="C708" s="262"/>
      <c r="D708" s="266"/>
      <c r="E708" s="258"/>
      <c r="F708" s="264"/>
      <c r="G708" s="259"/>
      <c r="H708" s="259"/>
      <c r="I708" s="232"/>
      <c r="J708" s="232"/>
      <c r="K708" s="256"/>
      <c r="L708" s="232" t="str">
        <f t="shared" si="58"/>
        <v/>
      </c>
      <c r="M708" s="256" t="e">
        <f t="shared" si="59"/>
        <v>#N/A</v>
      </c>
      <c r="N708" s="243" t="str">
        <f t="shared" si="60"/>
        <v/>
      </c>
    </row>
    <row r="709" spans="1:14" x14ac:dyDescent="0.25">
      <c r="A709" s="264"/>
      <c r="B709" s="250" t="e">
        <f>VLOOKUP(A709,Adr!A:B,2,FALSE())</f>
        <v>#N/A</v>
      </c>
      <c r="C709" s="259"/>
      <c r="D709" s="266"/>
      <c r="E709" s="253"/>
      <c r="F709" s="264"/>
      <c r="G709" s="259"/>
      <c r="H709" s="259"/>
      <c r="I709" s="255"/>
      <c r="J709" s="232"/>
      <c r="K709" s="256"/>
      <c r="L709" s="232" t="str">
        <f t="shared" si="58"/>
        <v/>
      </c>
      <c r="M709" s="256" t="e">
        <f t="shared" si="59"/>
        <v>#N/A</v>
      </c>
      <c r="N709" s="243" t="str">
        <f t="shared" si="60"/>
        <v/>
      </c>
    </row>
    <row r="710" spans="1:14" x14ac:dyDescent="0.25">
      <c r="A710" s="249"/>
      <c r="B710" s="250" t="e">
        <f>VLOOKUP(A710,Adr!A:B,2,FALSE())</f>
        <v>#N/A</v>
      </c>
      <c r="C710" s="265"/>
      <c r="D710" s="267"/>
      <c r="E710" s="258"/>
      <c r="F710" s="249"/>
      <c r="G710" s="254"/>
      <c r="H710" s="254"/>
      <c r="I710" s="255"/>
      <c r="J710" s="232"/>
      <c r="K710" s="256"/>
      <c r="L710" s="232" t="str">
        <f t="shared" si="58"/>
        <v/>
      </c>
      <c r="M710" s="256" t="e">
        <f t="shared" si="59"/>
        <v>#N/A</v>
      </c>
      <c r="N710" s="243" t="str">
        <f t="shared" si="60"/>
        <v/>
      </c>
    </row>
    <row r="711" spans="1:14" x14ac:dyDescent="0.25">
      <c r="A711" s="249"/>
      <c r="B711" s="250" t="e">
        <f>VLOOKUP(A711,Adr!A:B,2,FALSE())</f>
        <v>#N/A</v>
      </c>
      <c r="C711" s="262"/>
      <c r="D711" s="266"/>
      <c r="E711" s="258"/>
      <c r="F711" s="249"/>
      <c r="G711" s="254"/>
      <c r="H711" s="254"/>
      <c r="I711" s="255"/>
      <c r="J711" s="232"/>
      <c r="K711" s="256"/>
      <c r="L711" s="232" t="str">
        <f t="shared" si="58"/>
        <v/>
      </c>
      <c r="M711" s="256" t="e">
        <f t="shared" si="59"/>
        <v>#N/A</v>
      </c>
      <c r="N711" s="243" t="str">
        <f t="shared" si="60"/>
        <v/>
      </c>
    </row>
    <row r="712" spans="1:14" x14ac:dyDescent="0.25">
      <c r="A712" s="249"/>
      <c r="B712" s="250" t="e">
        <f>VLOOKUP(A712,Adr!A:B,2,FALSE())</f>
        <v>#N/A</v>
      </c>
      <c r="C712" s="262"/>
      <c r="D712" s="266"/>
      <c r="E712" s="258"/>
      <c r="F712" s="249"/>
      <c r="G712" s="254"/>
      <c r="H712" s="254"/>
      <c r="I712" s="255"/>
      <c r="J712" s="232"/>
      <c r="K712" s="256"/>
      <c r="L712" s="232" t="str">
        <f t="shared" si="58"/>
        <v/>
      </c>
      <c r="M712" s="256" t="e">
        <f t="shared" si="59"/>
        <v>#N/A</v>
      </c>
      <c r="N712" s="243" t="str">
        <f t="shared" si="60"/>
        <v/>
      </c>
    </row>
    <row r="713" spans="1:14" x14ac:dyDescent="0.25">
      <c r="A713" s="249"/>
      <c r="B713" s="250" t="e">
        <f>VLOOKUP(A713,Adr!A:B,2,FALSE())</f>
        <v>#N/A</v>
      </c>
      <c r="C713" s="262"/>
      <c r="D713" s="266"/>
      <c r="E713" s="258"/>
      <c r="F713" s="249"/>
      <c r="G713" s="254"/>
      <c r="H713" s="254"/>
      <c r="I713" s="255"/>
      <c r="J713" s="232"/>
      <c r="K713" s="256"/>
      <c r="L713" s="232" t="str">
        <f t="shared" si="58"/>
        <v/>
      </c>
      <c r="M713" s="256" t="e">
        <f t="shared" si="59"/>
        <v>#N/A</v>
      </c>
      <c r="N713" s="243" t="str">
        <f t="shared" si="60"/>
        <v/>
      </c>
    </row>
    <row r="714" spans="1:14" x14ac:dyDescent="0.25">
      <c r="A714" s="249"/>
      <c r="B714" s="250" t="e">
        <f>VLOOKUP(A714,Adr!A:B,2,FALSE())</f>
        <v>#N/A</v>
      </c>
      <c r="C714" s="262"/>
      <c r="D714" s="266"/>
      <c r="E714" s="258"/>
      <c r="F714" s="249"/>
      <c r="G714" s="254"/>
      <c r="H714" s="254"/>
      <c r="I714" s="255"/>
      <c r="J714" s="232"/>
      <c r="K714" s="256"/>
      <c r="L714" s="232" t="str">
        <f t="shared" si="58"/>
        <v/>
      </c>
      <c r="M714" s="256" t="e">
        <f t="shared" si="59"/>
        <v>#N/A</v>
      </c>
      <c r="N714" s="243" t="str">
        <f t="shared" si="60"/>
        <v/>
      </c>
    </row>
    <row r="715" spans="1:14" x14ac:dyDescent="0.25">
      <c r="A715" s="249"/>
      <c r="B715" s="250" t="e">
        <f>VLOOKUP(A715,Adr!A:B,2,FALSE())</f>
        <v>#N/A</v>
      </c>
      <c r="C715" s="262"/>
      <c r="D715" s="266"/>
      <c r="E715" s="258"/>
      <c r="F715" s="249"/>
      <c r="G715" s="254"/>
      <c r="H715" s="254"/>
      <c r="I715" s="255"/>
      <c r="J715" s="232"/>
      <c r="K715" s="256"/>
      <c r="L715" s="232" t="str">
        <f t="shared" si="58"/>
        <v/>
      </c>
      <c r="M715" s="256" t="e">
        <f t="shared" si="59"/>
        <v>#N/A</v>
      </c>
      <c r="N715" s="243" t="str">
        <f t="shared" si="60"/>
        <v/>
      </c>
    </row>
    <row r="716" spans="1:14" x14ac:dyDescent="0.25">
      <c r="A716" s="249"/>
      <c r="B716" s="250" t="e">
        <f>VLOOKUP(A716,Adr!A:B,2,FALSE())</f>
        <v>#N/A</v>
      </c>
      <c r="C716" s="265"/>
      <c r="D716" s="267"/>
      <c r="E716" s="258"/>
      <c r="F716" s="249"/>
      <c r="G716" s="254"/>
      <c r="H716" s="254"/>
      <c r="I716" s="255"/>
      <c r="J716" s="232"/>
      <c r="K716" s="256"/>
      <c r="L716" s="232" t="str">
        <f t="shared" si="58"/>
        <v/>
      </c>
      <c r="M716" s="256" t="e">
        <f t="shared" si="59"/>
        <v>#N/A</v>
      </c>
      <c r="N716" s="243" t="str">
        <f t="shared" si="60"/>
        <v/>
      </c>
    </row>
    <row r="717" spans="1:14" x14ac:dyDescent="0.25">
      <c r="A717" s="208"/>
      <c r="B717" s="250" t="e">
        <f>VLOOKUP(A717,Adr!A:B,2,FALSE())</f>
        <v>#N/A</v>
      </c>
      <c r="C717" s="254"/>
      <c r="D717" s="267"/>
      <c r="E717" s="258"/>
      <c r="F717" s="249"/>
      <c r="G717" s="254"/>
      <c r="H717" s="254"/>
      <c r="I717" s="255"/>
      <c r="J717" s="232"/>
      <c r="K717" s="256"/>
      <c r="L717" s="232" t="str">
        <f t="shared" si="58"/>
        <v/>
      </c>
      <c r="M717" s="256" t="e">
        <f t="shared" si="59"/>
        <v>#N/A</v>
      </c>
      <c r="N717" s="243" t="str">
        <f t="shared" si="60"/>
        <v/>
      </c>
    </row>
    <row r="718" spans="1:14" x14ac:dyDescent="0.25">
      <c r="A718" s="249"/>
      <c r="B718" s="250" t="e">
        <f>VLOOKUP(A718,Adr!A:B,2,FALSE())</f>
        <v>#N/A</v>
      </c>
      <c r="C718" s="262"/>
      <c r="D718" s="266"/>
      <c r="E718" s="258"/>
      <c r="F718" s="249"/>
      <c r="G718" s="254"/>
      <c r="H718" s="254"/>
      <c r="I718" s="255"/>
      <c r="J718" s="232"/>
      <c r="K718" s="256"/>
      <c r="L718" s="232" t="str">
        <f t="shared" si="58"/>
        <v/>
      </c>
      <c r="M718" s="256" t="e">
        <f t="shared" si="59"/>
        <v>#N/A</v>
      </c>
      <c r="N718" s="243" t="str">
        <f t="shared" si="60"/>
        <v/>
      </c>
    </row>
    <row r="719" spans="1:14" x14ac:dyDescent="0.25">
      <c r="A719" s="249"/>
      <c r="B719" s="250" t="e">
        <f>VLOOKUP(A719,Adr!A:B,2,FALSE())</f>
        <v>#N/A</v>
      </c>
      <c r="C719" s="262"/>
      <c r="D719" s="266"/>
      <c r="E719" s="258"/>
      <c r="F719" s="249"/>
      <c r="G719" s="254"/>
      <c r="H719" s="254"/>
      <c r="I719" s="255"/>
      <c r="J719" s="232"/>
      <c r="K719" s="256"/>
      <c r="L719" s="232" t="str">
        <f t="shared" si="58"/>
        <v/>
      </c>
      <c r="M719" s="256" t="e">
        <f t="shared" si="59"/>
        <v>#N/A</v>
      </c>
      <c r="N719" s="243" t="str">
        <f t="shared" si="60"/>
        <v/>
      </c>
    </row>
    <row r="720" spans="1:14" x14ac:dyDescent="0.25">
      <c r="A720" s="261"/>
      <c r="B720" s="250" t="e">
        <f>VLOOKUP(A720,Adr!A:B,2,FALSE())</f>
        <v>#N/A</v>
      </c>
      <c r="C720" s="254"/>
      <c r="D720" s="267"/>
      <c r="E720" s="258"/>
      <c r="F720" s="249"/>
      <c r="G720" s="254"/>
      <c r="H720" s="254"/>
      <c r="I720" s="255"/>
      <c r="J720" s="232"/>
      <c r="K720" s="256"/>
      <c r="L720" s="232" t="str">
        <f t="shared" si="58"/>
        <v/>
      </c>
      <c r="M720" s="256" t="e">
        <f t="shared" si="59"/>
        <v>#N/A</v>
      </c>
      <c r="N720" s="243" t="str">
        <f t="shared" si="60"/>
        <v/>
      </c>
    </row>
    <row r="721" spans="1:14" x14ac:dyDescent="0.25">
      <c r="A721" s="249"/>
      <c r="B721" s="250" t="e">
        <f>VLOOKUP(A721,Adr!A:B,2,FALSE())</f>
        <v>#N/A</v>
      </c>
      <c r="C721" s="265"/>
      <c r="D721" s="267"/>
      <c r="E721" s="258"/>
      <c r="F721" s="249"/>
      <c r="G721" s="254"/>
      <c r="H721" s="254"/>
      <c r="I721" s="255"/>
      <c r="J721" s="232"/>
      <c r="K721" s="256"/>
      <c r="L721" s="232" t="str">
        <f t="shared" si="58"/>
        <v/>
      </c>
      <c r="M721" s="256" t="e">
        <f t="shared" si="59"/>
        <v>#N/A</v>
      </c>
      <c r="N721" s="243" t="str">
        <f t="shared" si="60"/>
        <v/>
      </c>
    </row>
    <row r="722" spans="1:14" x14ac:dyDescent="0.25">
      <c r="A722" s="249"/>
      <c r="B722" s="250" t="e">
        <f>VLOOKUP(A722,Adr!A:B,2,FALSE())</f>
        <v>#N/A</v>
      </c>
      <c r="C722" s="262"/>
      <c r="D722" s="266"/>
      <c r="E722" s="258"/>
      <c r="F722" s="249"/>
      <c r="G722" s="254"/>
      <c r="H722" s="254"/>
      <c r="I722" s="255"/>
      <c r="J722" s="232"/>
      <c r="K722" s="256"/>
      <c r="L722" s="232" t="str">
        <f t="shared" si="58"/>
        <v/>
      </c>
      <c r="M722" s="256" t="e">
        <f t="shared" si="59"/>
        <v>#N/A</v>
      </c>
      <c r="N722" s="243" t="str">
        <f t="shared" si="60"/>
        <v/>
      </c>
    </row>
    <row r="723" spans="1:14" x14ac:dyDescent="0.25">
      <c r="A723" s="249"/>
      <c r="B723" s="250" t="e">
        <f>VLOOKUP(A723,Adr!A:B,2,FALSE())</f>
        <v>#N/A</v>
      </c>
      <c r="C723" s="265"/>
      <c r="D723" s="267"/>
      <c r="E723" s="258"/>
      <c r="F723" s="249"/>
      <c r="G723" s="254"/>
      <c r="H723" s="254"/>
      <c r="I723" s="255"/>
      <c r="J723" s="232"/>
      <c r="K723" s="256"/>
      <c r="L723" s="232" t="str">
        <f t="shared" si="58"/>
        <v/>
      </c>
      <c r="M723" s="256" t="e">
        <f t="shared" si="59"/>
        <v>#N/A</v>
      </c>
      <c r="N723" s="243" t="str">
        <f t="shared" si="60"/>
        <v/>
      </c>
    </row>
    <row r="724" spans="1:14" x14ac:dyDescent="0.25">
      <c r="A724" s="249"/>
      <c r="B724" s="250" t="e">
        <f>VLOOKUP(A724,Adr!A:B,2,FALSE())</f>
        <v>#N/A</v>
      </c>
      <c r="C724" s="265"/>
      <c r="D724" s="267"/>
      <c r="E724" s="258"/>
      <c r="F724" s="249"/>
      <c r="G724" s="254"/>
      <c r="H724" s="254"/>
      <c r="I724" s="255"/>
      <c r="J724" s="232"/>
      <c r="K724" s="256"/>
      <c r="L724" s="232" t="str">
        <f t="shared" si="58"/>
        <v/>
      </c>
      <c r="M724" s="256" t="e">
        <f t="shared" si="59"/>
        <v>#N/A</v>
      </c>
      <c r="N724" s="243" t="str">
        <f t="shared" si="60"/>
        <v/>
      </c>
    </row>
    <row r="725" spans="1:14" x14ac:dyDescent="0.25">
      <c r="A725" s="249"/>
      <c r="B725" s="250" t="e">
        <f>VLOOKUP(A725,Adr!A:B,2,FALSE())</f>
        <v>#N/A</v>
      </c>
      <c r="C725" s="262"/>
      <c r="D725" s="266"/>
      <c r="E725" s="258"/>
      <c r="F725" s="249"/>
      <c r="G725" s="254"/>
      <c r="H725" s="254"/>
      <c r="I725" s="255"/>
      <c r="J725" s="232"/>
      <c r="K725" s="256"/>
      <c r="L725" s="232" t="str">
        <f t="shared" si="58"/>
        <v/>
      </c>
      <c r="M725" s="256" t="e">
        <f t="shared" si="59"/>
        <v>#N/A</v>
      </c>
      <c r="N725" s="243" t="str">
        <f t="shared" si="60"/>
        <v/>
      </c>
    </row>
    <row r="726" spans="1:14" x14ac:dyDescent="0.25">
      <c r="A726" s="249"/>
      <c r="B726" s="250" t="e">
        <f>VLOOKUP(A726,Adr!A:B,2,FALSE())</f>
        <v>#N/A</v>
      </c>
      <c r="C726" s="265"/>
      <c r="D726" s="267"/>
      <c r="E726" s="258"/>
      <c r="F726" s="249"/>
      <c r="G726" s="254"/>
      <c r="H726" s="254"/>
      <c r="I726" s="255"/>
      <c r="J726" s="232"/>
      <c r="K726" s="256"/>
      <c r="L726" s="232" t="str">
        <f t="shared" si="58"/>
        <v/>
      </c>
      <c r="M726" s="256" t="e">
        <f t="shared" si="59"/>
        <v>#N/A</v>
      </c>
      <c r="N726" s="243" t="str">
        <f t="shared" si="60"/>
        <v/>
      </c>
    </row>
    <row r="727" spans="1:14" x14ac:dyDescent="0.25">
      <c r="A727" s="208"/>
      <c r="B727" s="250" t="e">
        <f>VLOOKUP(A727,Adr!A:B,2,FALSE())</f>
        <v>#N/A</v>
      </c>
      <c r="C727" s="254"/>
      <c r="D727" s="267"/>
      <c r="E727" s="258"/>
      <c r="F727" s="249"/>
      <c r="G727" s="254"/>
      <c r="H727" s="254"/>
      <c r="I727" s="255"/>
      <c r="J727" s="232"/>
      <c r="K727" s="256"/>
      <c r="L727" s="232" t="str">
        <f t="shared" si="58"/>
        <v/>
      </c>
      <c r="M727" s="256" t="e">
        <f t="shared" si="59"/>
        <v>#N/A</v>
      </c>
      <c r="N727" s="243" t="str">
        <f t="shared" si="60"/>
        <v/>
      </c>
    </row>
    <row r="728" spans="1:14" x14ac:dyDescent="0.25">
      <c r="A728" s="249"/>
      <c r="B728" s="250" t="e">
        <f>VLOOKUP(A728,Adr!A:B,2,FALSE())</f>
        <v>#N/A</v>
      </c>
      <c r="C728" s="254"/>
      <c r="D728" s="267"/>
      <c r="E728" s="258"/>
      <c r="F728" s="249"/>
      <c r="G728" s="254"/>
      <c r="H728" s="254"/>
      <c r="I728" s="255"/>
      <c r="J728" s="232"/>
      <c r="K728" s="256"/>
      <c r="L728" s="232" t="str">
        <f t="shared" si="58"/>
        <v/>
      </c>
      <c r="M728" s="256" t="e">
        <f t="shared" si="59"/>
        <v>#N/A</v>
      </c>
      <c r="N728" s="243" t="str">
        <f t="shared" si="60"/>
        <v/>
      </c>
    </row>
    <row r="729" spans="1:14" x14ac:dyDescent="0.25">
      <c r="A729" s="249"/>
      <c r="B729" s="250" t="e">
        <f>VLOOKUP(A729,Adr!A:B,2,FALSE())</f>
        <v>#N/A</v>
      </c>
      <c r="C729" s="259"/>
      <c r="D729" s="266"/>
      <c r="E729" s="258"/>
      <c r="F729" s="264"/>
      <c r="G729" s="259"/>
      <c r="H729" s="259"/>
      <c r="I729" s="255"/>
      <c r="J729" s="232"/>
      <c r="K729" s="256"/>
      <c r="L729" s="232" t="str">
        <f t="shared" si="58"/>
        <v/>
      </c>
      <c r="M729" s="256" t="e">
        <f t="shared" si="59"/>
        <v>#N/A</v>
      </c>
      <c r="N729" s="243" t="str">
        <f t="shared" si="60"/>
        <v/>
      </c>
    </row>
    <row r="730" spans="1:14" x14ac:dyDescent="0.25">
      <c r="A730" s="249"/>
      <c r="B730" s="250" t="e">
        <f>VLOOKUP(A730,Adr!A:B,2,FALSE())</f>
        <v>#N/A</v>
      </c>
      <c r="C730" s="259"/>
      <c r="D730" s="266"/>
      <c r="E730" s="258"/>
      <c r="F730" s="264"/>
      <c r="G730" s="259"/>
      <c r="H730" s="259"/>
      <c r="I730" s="255"/>
      <c r="J730" s="232"/>
      <c r="K730" s="256"/>
      <c r="L730" s="232" t="str">
        <f t="shared" si="58"/>
        <v/>
      </c>
      <c r="M730" s="256" t="e">
        <f t="shared" si="59"/>
        <v>#N/A</v>
      </c>
      <c r="N730" s="243" t="str">
        <f t="shared" si="60"/>
        <v/>
      </c>
    </row>
    <row r="731" spans="1:14" x14ac:dyDescent="0.25">
      <c r="A731" s="249"/>
      <c r="B731" s="250" t="e">
        <f>VLOOKUP(A731,Adr!A:B,2,FALSE())</f>
        <v>#N/A</v>
      </c>
      <c r="C731" s="254"/>
      <c r="D731" s="267"/>
      <c r="E731" s="258"/>
      <c r="F731" s="249"/>
      <c r="G731" s="254"/>
      <c r="H731" s="254"/>
      <c r="I731" s="255"/>
      <c r="J731" s="232"/>
      <c r="K731" s="256"/>
      <c r="L731" s="232" t="str">
        <f t="shared" si="58"/>
        <v/>
      </c>
      <c r="M731" s="256" t="e">
        <f t="shared" si="59"/>
        <v>#N/A</v>
      </c>
      <c r="N731" s="243" t="str">
        <f t="shared" si="60"/>
        <v/>
      </c>
    </row>
    <row r="732" spans="1:14" x14ac:dyDescent="0.25">
      <c r="A732" s="264"/>
      <c r="B732" s="250" t="e">
        <f>VLOOKUP(A732,Adr!A:B,2,FALSE())</f>
        <v>#N/A</v>
      </c>
      <c r="C732" s="259"/>
      <c r="D732" s="266"/>
      <c r="E732" s="258"/>
      <c r="F732" s="264"/>
      <c r="G732" s="254"/>
      <c r="H732" s="259"/>
      <c r="I732" s="255"/>
      <c r="J732" s="232"/>
      <c r="K732" s="256"/>
      <c r="L732" s="232" t="str">
        <f t="shared" si="58"/>
        <v/>
      </c>
      <c r="M732" s="256" t="e">
        <f t="shared" si="59"/>
        <v>#N/A</v>
      </c>
      <c r="N732" s="243" t="str">
        <f t="shared" si="60"/>
        <v/>
      </c>
    </row>
    <row r="733" spans="1:14" x14ac:dyDescent="0.25">
      <c r="A733" s="249"/>
      <c r="B733" s="250" t="e">
        <f>VLOOKUP(A733,Adr!A:B,2,FALSE())</f>
        <v>#N/A</v>
      </c>
      <c r="C733" s="259"/>
      <c r="D733" s="266"/>
      <c r="E733" s="258"/>
      <c r="F733" s="264"/>
      <c r="G733" s="259"/>
      <c r="H733" s="259"/>
      <c r="I733" s="255"/>
      <c r="J733" s="232"/>
      <c r="K733" s="256"/>
      <c r="L733" s="232" t="str">
        <f t="shared" si="58"/>
        <v/>
      </c>
      <c r="M733" s="256" t="e">
        <f t="shared" si="59"/>
        <v>#N/A</v>
      </c>
      <c r="N733" s="243" t="str">
        <f t="shared" si="60"/>
        <v/>
      </c>
    </row>
    <row r="734" spans="1:14" x14ac:dyDescent="0.25">
      <c r="A734" s="249"/>
      <c r="B734" s="250" t="e">
        <f>VLOOKUP(A734,Adr!A:B,2,FALSE())</f>
        <v>#N/A</v>
      </c>
      <c r="C734" s="265"/>
      <c r="D734" s="267"/>
      <c r="E734" s="258"/>
      <c r="F734" s="264"/>
      <c r="G734" s="259"/>
      <c r="H734" s="259"/>
      <c r="I734" s="232"/>
      <c r="J734" s="232"/>
      <c r="K734" s="256"/>
      <c r="L734" s="232" t="str">
        <f t="shared" si="58"/>
        <v/>
      </c>
      <c r="M734" s="256" t="e">
        <f t="shared" si="59"/>
        <v>#N/A</v>
      </c>
      <c r="N734" s="243" t="str">
        <f t="shared" si="60"/>
        <v/>
      </c>
    </row>
    <row r="735" spans="1:14" x14ac:dyDescent="0.25">
      <c r="A735" s="249"/>
      <c r="B735" s="250" t="e">
        <f>VLOOKUP(A735,Adr!A:B,2,FALSE())</f>
        <v>#N/A</v>
      </c>
      <c r="C735" s="265"/>
      <c r="D735" s="267"/>
      <c r="E735" s="258"/>
      <c r="F735" s="264"/>
      <c r="G735" s="259"/>
      <c r="H735" s="259"/>
      <c r="I735" s="232"/>
      <c r="J735" s="232"/>
      <c r="K735" s="256"/>
      <c r="L735" s="232" t="str">
        <f t="shared" si="58"/>
        <v/>
      </c>
      <c r="M735" s="256" t="e">
        <f t="shared" si="59"/>
        <v>#N/A</v>
      </c>
      <c r="N735" s="243" t="str">
        <f t="shared" si="60"/>
        <v/>
      </c>
    </row>
    <row r="736" spans="1:14" x14ac:dyDescent="0.25">
      <c r="A736" s="249"/>
      <c r="B736" s="250" t="e">
        <f>VLOOKUP(A736,Adr!A:B,2,FALSE())</f>
        <v>#N/A</v>
      </c>
      <c r="C736" s="262"/>
      <c r="D736" s="269"/>
      <c r="E736" s="258"/>
      <c r="F736" s="249"/>
      <c r="G736" s="254"/>
      <c r="H736" s="254"/>
      <c r="I736" s="232"/>
      <c r="J736" s="232"/>
      <c r="K736" s="256"/>
      <c r="L736" s="232" t="str">
        <f t="shared" si="58"/>
        <v/>
      </c>
      <c r="M736" s="256" t="e">
        <f t="shared" si="59"/>
        <v>#N/A</v>
      </c>
      <c r="N736" s="243" t="str">
        <f t="shared" si="60"/>
        <v/>
      </c>
    </row>
    <row r="737" spans="1:14" x14ac:dyDescent="0.25">
      <c r="A737" s="249"/>
      <c r="B737" s="250" t="e">
        <f>VLOOKUP(A737,Adr!A:B,2,FALSE())</f>
        <v>#N/A</v>
      </c>
      <c r="C737" s="262"/>
      <c r="D737" s="269"/>
      <c r="E737" s="258"/>
      <c r="F737" s="249"/>
      <c r="G737" s="254"/>
      <c r="H737" s="254"/>
      <c r="I737" s="232"/>
      <c r="J737" s="232"/>
      <c r="K737" s="256"/>
      <c r="L737" s="232" t="str">
        <f t="shared" si="58"/>
        <v/>
      </c>
      <c r="M737" s="256" t="e">
        <f t="shared" si="59"/>
        <v>#N/A</v>
      </c>
      <c r="N737" s="243" t="str">
        <f t="shared" si="60"/>
        <v/>
      </c>
    </row>
    <row r="738" spans="1:14" x14ac:dyDescent="0.25">
      <c r="A738" s="249"/>
      <c r="B738" s="250" t="e">
        <f>VLOOKUP(A738,Adr!A:B,2,FALSE())</f>
        <v>#N/A</v>
      </c>
      <c r="C738" s="265"/>
      <c r="D738" s="267"/>
      <c r="E738" s="258"/>
      <c r="F738" s="249"/>
      <c r="G738" s="254"/>
      <c r="H738" s="254"/>
      <c r="I738" s="255"/>
      <c r="J738" s="232"/>
      <c r="K738" s="256"/>
      <c r="L738" s="232" t="str">
        <f t="shared" si="58"/>
        <v/>
      </c>
      <c r="M738" s="256" t="e">
        <f t="shared" si="59"/>
        <v>#N/A</v>
      </c>
      <c r="N738" s="243" t="str">
        <f t="shared" si="60"/>
        <v/>
      </c>
    </row>
    <row r="739" spans="1:14" x14ac:dyDescent="0.25">
      <c r="A739" s="249"/>
      <c r="B739" s="250" t="e">
        <f>VLOOKUP(A739,Adr!A:B,2,FALSE())</f>
        <v>#N/A</v>
      </c>
      <c r="C739" s="259"/>
      <c r="D739" s="266"/>
      <c r="E739" s="258"/>
      <c r="F739" s="264"/>
      <c r="G739" s="259"/>
      <c r="H739" s="259"/>
      <c r="I739" s="255"/>
      <c r="J739" s="232"/>
      <c r="K739" s="256"/>
      <c r="L739" s="232" t="str">
        <f t="shared" si="58"/>
        <v/>
      </c>
      <c r="M739" s="256" t="e">
        <f t="shared" si="59"/>
        <v>#N/A</v>
      </c>
      <c r="N739" s="243" t="str">
        <f t="shared" si="60"/>
        <v/>
      </c>
    </row>
    <row r="740" spans="1:14" x14ac:dyDescent="0.25">
      <c r="A740" s="249"/>
      <c r="B740" s="250" t="e">
        <f>VLOOKUP(A740,Adr!A:B,2,FALSE())</f>
        <v>#N/A</v>
      </c>
      <c r="C740" s="259"/>
      <c r="D740" s="266"/>
      <c r="E740" s="258"/>
      <c r="F740" s="264"/>
      <c r="G740" s="259"/>
      <c r="H740" s="259"/>
      <c r="I740" s="255"/>
      <c r="J740" s="232"/>
      <c r="K740" s="256"/>
      <c r="L740" s="232" t="str">
        <f t="shared" ref="L740:L803" si="61">A740&amp;G740&amp;H740</f>
        <v/>
      </c>
      <c r="M740" s="256" t="e">
        <f t="shared" ref="M740:M803" si="62">B740&amp;F740&amp;H740&amp;C740</f>
        <v>#N/A</v>
      </c>
      <c r="N740" s="243" t="str">
        <f t="shared" ref="N740:N803" si="63">+I740&amp;H740</f>
        <v/>
      </c>
    </row>
    <row r="741" spans="1:14" x14ac:dyDescent="0.25">
      <c r="A741" s="249"/>
      <c r="B741" s="250" t="e">
        <f>VLOOKUP(A741,Adr!A:B,2,FALSE())</f>
        <v>#N/A</v>
      </c>
      <c r="C741" s="265"/>
      <c r="D741" s="267"/>
      <c r="E741" s="258"/>
      <c r="F741" s="264"/>
      <c r="G741" s="259"/>
      <c r="H741" s="259"/>
      <c r="I741" s="232"/>
      <c r="J741" s="232"/>
      <c r="K741" s="256"/>
      <c r="L741" s="232" t="str">
        <f t="shared" si="61"/>
        <v/>
      </c>
      <c r="M741" s="256" t="e">
        <f t="shared" si="62"/>
        <v>#N/A</v>
      </c>
      <c r="N741" s="243" t="str">
        <f t="shared" si="63"/>
        <v/>
      </c>
    </row>
    <row r="742" spans="1:14" x14ac:dyDescent="0.25">
      <c r="A742" s="249"/>
      <c r="B742" s="250" t="e">
        <f>VLOOKUP(A742,Adr!A:B,2,FALSE())</f>
        <v>#N/A</v>
      </c>
      <c r="C742" s="259"/>
      <c r="D742" s="266"/>
      <c r="E742" s="258"/>
      <c r="F742" s="264"/>
      <c r="G742" s="259"/>
      <c r="H742" s="259"/>
      <c r="I742" s="255"/>
      <c r="J742" s="232"/>
      <c r="K742" s="256"/>
      <c r="L742" s="232" t="str">
        <f t="shared" si="61"/>
        <v/>
      </c>
      <c r="M742" s="256" t="e">
        <f t="shared" si="62"/>
        <v>#N/A</v>
      </c>
      <c r="N742" s="243" t="str">
        <f t="shared" si="63"/>
        <v/>
      </c>
    </row>
    <row r="743" spans="1:14" x14ac:dyDescent="0.25">
      <c r="A743" s="249"/>
      <c r="B743" s="250" t="e">
        <f>VLOOKUP(A743,Adr!A:B,2,FALSE())</f>
        <v>#N/A</v>
      </c>
      <c r="C743" s="259"/>
      <c r="D743" s="266"/>
      <c r="E743" s="258"/>
      <c r="F743" s="264"/>
      <c r="G743" s="259"/>
      <c r="H743" s="259"/>
      <c r="I743" s="255"/>
      <c r="J743" s="232"/>
      <c r="K743" s="256"/>
      <c r="L743" s="232" t="str">
        <f t="shared" si="61"/>
        <v/>
      </c>
      <c r="M743" s="256" t="e">
        <f t="shared" si="62"/>
        <v>#N/A</v>
      </c>
      <c r="N743" s="243" t="str">
        <f t="shared" si="63"/>
        <v/>
      </c>
    </row>
    <row r="744" spans="1:14" x14ac:dyDescent="0.25">
      <c r="A744" s="249"/>
      <c r="B744" s="250" t="e">
        <f>VLOOKUP(A744,Adr!A:B,2,FALSE())</f>
        <v>#N/A</v>
      </c>
      <c r="C744" s="259"/>
      <c r="D744" s="266"/>
      <c r="E744" s="258"/>
      <c r="F744" s="264"/>
      <c r="G744" s="259"/>
      <c r="H744" s="259"/>
      <c r="I744" s="255"/>
      <c r="J744" s="232"/>
      <c r="K744" s="256"/>
      <c r="L744" s="232" t="str">
        <f t="shared" si="61"/>
        <v/>
      </c>
      <c r="M744" s="256" t="e">
        <f t="shared" si="62"/>
        <v>#N/A</v>
      </c>
      <c r="N744" s="243" t="str">
        <f t="shared" si="63"/>
        <v/>
      </c>
    </row>
    <row r="745" spans="1:14" x14ac:dyDescent="0.25">
      <c r="A745" s="249"/>
      <c r="B745" s="250" t="e">
        <f>VLOOKUP(A745,Adr!A:B,2,FALSE())</f>
        <v>#N/A</v>
      </c>
      <c r="C745" s="259"/>
      <c r="D745" s="266"/>
      <c r="E745" s="258"/>
      <c r="F745" s="264"/>
      <c r="G745" s="259"/>
      <c r="H745" s="259"/>
      <c r="I745" s="255"/>
      <c r="J745" s="232"/>
      <c r="K745" s="256"/>
      <c r="L745" s="232" t="str">
        <f t="shared" si="61"/>
        <v/>
      </c>
      <c r="M745" s="256" t="e">
        <f t="shared" si="62"/>
        <v>#N/A</v>
      </c>
      <c r="N745" s="243" t="str">
        <f t="shared" si="63"/>
        <v/>
      </c>
    </row>
    <row r="746" spans="1:14" x14ac:dyDescent="0.25">
      <c r="A746" s="249"/>
      <c r="B746" s="250" t="e">
        <f>VLOOKUP(A746,Adr!A:B,2,FALSE())</f>
        <v>#N/A</v>
      </c>
      <c r="C746" s="265"/>
      <c r="D746" s="267"/>
      <c r="E746" s="258"/>
      <c r="F746" s="264"/>
      <c r="G746" s="259"/>
      <c r="H746" s="259"/>
      <c r="I746" s="232"/>
      <c r="J746" s="232"/>
      <c r="K746" s="256"/>
      <c r="L746" s="232" t="str">
        <f t="shared" si="61"/>
        <v/>
      </c>
      <c r="M746" s="256" t="e">
        <f t="shared" si="62"/>
        <v>#N/A</v>
      </c>
      <c r="N746" s="243" t="str">
        <f t="shared" si="63"/>
        <v/>
      </c>
    </row>
    <row r="747" spans="1:14" x14ac:dyDescent="0.25">
      <c r="A747" s="249"/>
      <c r="B747" s="250" t="e">
        <f>VLOOKUP(A747,Adr!A:B,2,FALSE())</f>
        <v>#N/A</v>
      </c>
      <c r="C747" s="259"/>
      <c r="D747" s="266"/>
      <c r="E747" s="258"/>
      <c r="F747" s="264"/>
      <c r="G747" s="259"/>
      <c r="H747" s="259"/>
      <c r="I747" s="255"/>
      <c r="J747" s="232"/>
      <c r="K747" s="256"/>
      <c r="L747" s="232" t="str">
        <f t="shared" si="61"/>
        <v/>
      </c>
      <c r="M747" s="256" t="e">
        <f t="shared" si="62"/>
        <v>#N/A</v>
      </c>
      <c r="N747" s="243" t="str">
        <f t="shared" si="63"/>
        <v/>
      </c>
    </row>
    <row r="748" spans="1:14" x14ac:dyDescent="0.25">
      <c r="A748" s="249"/>
      <c r="B748" s="250" t="e">
        <f>VLOOKUP(A748,Adr!A:B,2,FALSE())</f>
        <v>#N/A</v>
      </c>
      <c r="C748" s="262"/>
      <c r="D748" s="269"/>
      <c r="E748" s="258"/>
      <c r="F748" s="249"/>
      <c r="G748" s="254"/>
      <c r="H748" s="254"/>
      <c r="I748" s="232"/>
      <c r="J748" s="232"/>
      <c r="K748" s="256"/>
      <c r="L748" s="232" t="str">
        <f t="shared" si="61"/>
        <v/>
      </c>
      <c r="M748" s="256" t="e">
        <f t="shared" si="62"/>
        <v>#N/A</v>
      </c>
      <c r="N748" s="243" t="str">
        <f t="shared" si="63"/>
        <v/>
      </c>
    </row>
    <row r="749" spans="1:14" x14ac:dyDescent="0.25">
      <c r="A749" s="249"/>
      <c r="B749" s="250" t="e">
        <f>VLOOKUP(A749,Adr!A:B,2,FALSE())</f>
        <v>#N/A</v>
      </c>
      <c r="C749" s="265"/>
      <c r="D749" s="267"/>
      <c r="E749" s="258"/>
      <c r="F749" s="249"/>
      <c r="G749" s="254"/>
      <c r="H749" s="254"/>
      <c r="I749" s="255"/>
      <c r="J749" s="232"/>
      <c r="K749" s="256"/>
      <c r="L749" s="232" t="str">
        <f t="shared" si="61"/>
        <v/>
      </c>
      <c r="M749" s="256" t="e">
        <f t="shared" si="62"/>
        <v>#N/A</v>
      </c>
      <c r="N749" s="243" t="str">
        <f t="shared" si="63"/>
        <v/>
      </c>
    </row>
    <row r="750" spans="1:14" x14ac:dyDescent="0.25">
      <c r="A750" s="249"/>
      <c r="B750" s="250" t="e">
        <f>VLOOKUP(A750,Adr!A:B,2,FALSE())</f>
        <v>#N/A</v>
      </c>
      <c r="C750" s="262"/>
      <c r="D750" s="266"/>
      <c r="E750" s="258"/>
      <c r="F750" s="249"/>
      <c r="G750" s="254"/>
      <c r="H750" s="254"/>
      <c r="I750" s="255"/>
      <c r="J750" s="232"/>
      <c r="K750" s="256"/>
      <c r="L750" s="232" t="str">
        <f t="shared" si="61"/>
        <v/>
      </c>
      <c r="M750" s="256" t="e">
        <f t="shared" si="62"/>
        <v>#N/A</v>
      </c>
      <c r="N750" s="243" t="str">
        <f t="shared" si="63"/>
        <v/>
      </c>
    </row>
    <row r="751" spans="1:14" x14ac:dyDescent="0.25">
      <c r="A751" s="249"/>
      <c r="B751" s="250" t="e">
        <f>VLOOKUP(A751,Adr!A:B,2,FALSE())</f>
        <v>#N/A</v>
      </c>
      <c r="C751" s="265"/>
      <c r="D751" s="267"/>
      <c r="E751" s="258"/>
      <c r="F751" s="264"/>
      <c r="G751" s="259"/>
      <c r="H751" s="259"/>
      <c r="I751" s="232"/>
      <c r="J751" s="232"/>
      <c r="K751" s="256"/>
      <c r="L751" s="232" t="str">
        <f t="shared" si="61"/>
        <v/>
      </c>
      <c r="M751" s="256" t="e">
        <f t="shared" si="62"/>
        <v>#N/A</v>
      </c>
      <c r="N751" s="243" t="str">
        <f t="shared" si="63"/>
        <v/>
      </c>
    </row>
    <row r="752" spans="1:14" x14ac:dyDescent="0.25">
      <c r="A752" s="249"/>
      <c r="B752" s="250" t="e">
        <f>VLOOKUP(A752,Adr!A:B,2,FALSE())</f>
        <v>#N/A</v>
      </c>
      <c r="C752" s="265"/>
      <c r="D752" s="267"/>
      <c r="E752" s="258"/>
      <c r="F752" s="264"/>
      <c r="G752" s="259"/>
      <c r="H752" s="259"/>
      <c r="I752" s="232"/>
      <c r="J752" s="232"/>
      <c r="K752" s="256"/>
      <c r="L752" s="232" t="str">
        <f t="shared" si="61"/>
        <v/>
      </c>
      <c r="M752" s="256" t="e">
        <f t="shared" si="62"/>
        <v>#N/A</v>
      </c>
      <c r="N752" s="243" t="str">
        <f t="shared" si="63"/>
        <v/>
      </c>
    </row>
    <row r="753" spans="1:14" x14ac:dyDescent="0.25">
      <c r="A753" s="249"/>
      <c r="B753" s="250" t="e">
        <f>VLOOKUP(A753,Adr!A:B,2,FALSE())</f>
        <v>#N/A</v>
      </c>
      <c r="C753" s="259"/>
      <c r="D753" s="266"/>
      <c r="E753" s="258"/>
      <c r="F753" s="264"/>
      <c r="G753" s="259"/>
      <c r="H753" s="259"/>
      <c r="I753" s="255"/>
      <c r="J753" s="232"/>
      <c r="K753" s="256"/>
      <c r="L753" s="232" t="str">
        <f t="shared" si="61"/>
        <v/>
      </c>
      <c r="M753" s="256" t="e">
        <f t="shared" si="62"/>
        <v>#N/A</v>
      </c>
      <c r="N753" s="243" t="str">
        <f t="shared" si="63"/>
        <v/>
      </c>
    </row>
    <row r="754" spans="1:14" x14ac:dyDescent="0.25">
      <c r="A754" s="249"/>
      <c r="B754" s="250" t="e">
        <f>VLOOKUP(A754,Adr!A:B,2,FALSE())</f>
        <v>#N/A</v>
      </c>
      <c r="C754" s="254"/>
      <c r="D754" s="267"/>
      <c r="E754" s="258"/>
      <c r="F754" s="249"/>
      <c r="G754" s="254"/>
      <c r="H754" s="254"/>
      <c r="I754" s="255"/>
      <c r="J754" s="232"/>
      <c r="K754" s="256"/>
      <c r="L754" s="232" t="str">
        <f t="shared" si="61"/>
        <v/>
      </c>
      <c r="M754" s="256" t="e">
        <f t="shared" si="62"/>
        <v>#N/A</v>
      </c>
      <c r="N754" s="243" t="str">
        <f t="shared" si="63"/>
        <v/>
      </c>
    </row>
    <row r="755" spans="1:14" x14ac:dyDescent="0.25">
      <c r="A755" s="249"/>
      <c r="B755" s="250" t="e">
        <f>VLOOKUP(A755,Adr!A:B,2,FALSE())</f>
        <v>#N/A</v>
      </c>
      <c r="C755" s="262"/>
      <c r="D755" s="269"/>
      <c r="E755" s="258"/>
      <c r="F755" s="249"/>
      <c r="G755" s="254"/>
      <c r="H755" s="254"/>
      <c r="I755" s="232"/>
      <c r="J755" s="232"/>
      <c r="K755" s="256"/>
      <c r="L755" s="232" t="str">
        <f t="shared" si="61"/>
        <v/>
      </c>
      <c r="M755" s="256" t="e">
        <f t="shared" si="62"/>
        <v>#N/A</v>
      </c>
      <c r="N755" s="243" t="str">
        <f t="shared" si="63"/>
        <v/>
      </c>
    </row>
    <row r="756" spans="1:14" x14ac:dyDescent="0.25">
      <c r="A756" s="249"/>
      <c r="B756" s="250" t="e">
        <f>VLOOKUP(A756,Adr!A:B,2,FALSE())</f>
        <v>#N/A</v>
      </c>
      <c r="C756" s="262"/>
      <c r="D756" s="269"/>
      <c r="E756" s="258"/>
      <c r="F756" s="249"/>
      <c r="G756" s="254"/>
      <c r="H756" s="254"/>
      <c r="I756" s="232"/>
      <c r="J756" s="232"/>
      <c r="K756" s="256"/>
      <c r="L756" s="232" t="str">
        <f t="shared" si="61"/>
        <v/>
      </c>
      <c r="M756" s="256" t="e">
        <f t="shared" si="62"/>
        <v>#N/A</v>
      </c>
      <c r="N756" s="243" t="str">
        <f t="shared" si="63"/>
        <v/>
      </c>
    </row>
    <row r="757" spans="1:14" x14ac:dyDescent="0.25">
      <c r="A757" s="264"/>
      <c r="B757" s="250" t="e">
        <f>VLOOKUP(A757,Adr!A:B,2,FALSE())</f>
        <v>#N/A</v>
      </c>
      <c r="C757" s="259"/>
      <c r="D757" s="266"/>
      <c r="E757" s="258"/>
      <c r="F757" s="264"/>
      <c r="G757" s="259"/>
      <c r="H757" s="259"/>
      <c r="I757" s="255"/>
      <c r="J757" s="232"/>
      <c r="K757" s="256"/>
      <c r="L757" s="232" t="str">
        <f t="shared" si="61"/>
        <v/>
      </c>
      <c r="M757" s="256" t="e">
        <f t="shared" si="62"/>
        <v>#N/A</v>
      </c>
      <c r="N757" s="243" t="str">
        <f t="shared" si="63"/>
        <v/>
      </c>
    </row>
    <row r="758" spans="1:14" x14ac:dyDescent="0.25">
      <c r="A758" s="261"/>
      <c r="B758" s="250" t="e">
        <f>VLOOKUP(A758,Adr!A:B,2,FALSE())</f>
        <v>#N/A</v>
      </c>
      <c r="C758" s="254"/>
      <c r="D758" s="267"/>
      <c r="E758" s="258"/>
      <c r="F758" s="249"/>
      <c r="G758" s="254"/>
      <c r="H758" s="254"/>
      <c r="I758" s="255"/>
      <c r="J758" s="232"/>
      <c r="K758" s="256"/>
      <c r="L758" s="232" t="str">
        <f t="shared" si="61"/>
        <v/>
      </c>
      <c r="M758" s="256" t="e">
        <f t="shared" si="62"/>
        <v>#N/A</v>
      </c>
      <c r="N758" s="243" t="str">
        <f t="shared" si="63"/>
        <v/>
      </c>
    </row>
    <row r="759" spans="1:14" x14ac:dyDescent="0.25">
      <c r="A759" s="249"/>
      <c r="B759" s="250" t="e">
        <f>VLOOKUP(A759,Adr!A:B,2,FALSE())</f>
        <v>#N/A</v>
      </c>
      <c r="C759" s="265"/>
      <c r="D759" s="267"/>
      <c r="E759" s="258"/>
      <c r="F759" s="249"/>
      <c r="G759" s="254"/>
      <c r="H759" s="254"/>
      <c r="I759" s="255"/>
      <c r="J759" s="232"/>
      <c r="K759" s="256"/>
      <c r="L759" s="232" t="str">
        <f t="shared" si="61"/>
        <v/>
      </c>
      <c r="M759" s="256" t="e">
        <f t="shared" si="62"/>
        <v>#N/A</v>
      </c>
      <c r="N759" s="243" t="str">
        <f t="shared" si="63"/>
        <v/>
      </c>
    </row>
    <row r="760" spans="1:14" x14ac:dyDescent="0.25">
      <c r="A760" s="208"/>
      <c r="B760" s="250" t="e">
        <f>VLOOKUP(A760,Adr!A:B,2,FALSE())</f>
        <v>#N/A</v>
      </c>
      <c r="C760" s="254"/>
      <c r="D760" s="267"/>
      <c r="E760" s="258"/>
      <c r="F760" s="249"/>
      <c r="G760" s="254"/>
      <c r="H760" s="254"/>
      <c r="I760" s="255"/>
      <c r="J760" s="232"/>
      <c r="K760" s="256"/>
      <c r="L760" s="232" t="str">
        <f t="shared" si="61"/>
        <v/>
      </c>
      <c r="M760" s="256" t="e">
        <f t="shared" si="62"/>
        <v>#N/A</v>
      </c>
      <c r="N760" s="243" t="str">
        <f t="shared" si="63"/>
        <v/>
      </c>
    </row>
    <row r="761" spans="1:14" x14ac:dyDescent="0.25">
      <c r="A761" s="208"/>
      <c r="B761" s="250" t="e">
        <f>VLOOKUP(A761,Adr!A:B,2,FALSE())</f>
        <v>#N/A</v>
      </c>
      <c r="C761" s="254"/>
      <c r="D761" s="267"/>
      <c r="E761" s="258"/>
      <c r="F761" s="249"/>
      <c r="G761" s="254"/>
      <c r="H761" s="254"/>
      <c r="I761" s="255"/>
      <c r="J761" s="232"/>
      <c r="K761" s="256"/>
      <c r="L761" s="232" t="str">
        <f t="shared" si="61"/>
        <v/>
      </c>
      <c r="M761" s="256" t="e">
        <f t="shared" si="62"/>
        <v>#N/A</v>
      </c>
      <c r="N761" s="243" t="str">
        <f t="shared" si="63"/>
        <v/>
      </c>
    </row>
    <row r="762" spans="1:14" x14ac:dyDescent="0.25">
      <c r="A762" s="264"/>
      <c r="B762" s="250" t="e">
        <f>VLOOKUP(A762,Adr!A:B,2,FALSE())</f>
        <v>#N/A</v>
      </c>
      <c r="C762" s="259"/>
      <c r="D762" s="266"/>
      <c r="E762" s="258"/>
      <c r="F762" s="264"/>
      <c r="G762" s="259"/>
      <c r="H762" s="259"/>
      <c r="I762" s="255"/>
      <c r="J762" s="232"/>
      <c r="K762" s="256"/>
      <c r="L762" s="232" t="str">
        <f t="shared" si="61"/>
        <v/>
      </c>
      <c r="M762" s="256" t="e">
        <f t="shared" si="62"/>
        <v>#N/A</v>
      </c>
      <c r="N762" s="243" t="str">
        <f t="shared" si="63"/>
        <v/>
      </c>
    </row>
    <row r="763" spans="1:14" x14ac:dyDescent="0.25">
      <c r="A763" s="249"/>
      <c r="B763" s="250" t="e">
        <f>VLOOKUP(A763,Adr!A:B,2,FALSE())</f>
        <v>#N/A</v>
      </c>
      <c r="C763" s="265"/>
      <c r="D763" s="267"/>
      <c r="E763" s="258"/>
      <c r="F763" s="264"/>
      <c r="G763" s="259"/>
      <c r="H763" s="259"/>
      <c r="I763" s="232"/>
      <c r="J763" s="232"/>
      <c r="K763" s="256"/>
      <c r="L763" s="232" t="str">
        <f t="shared" si="61"/>
        <v/>
      </c>
      <c r="M763" s="256" t="e">
        <f t="shared" si="62"/>
        <v>#N/A</v>
      </c>
      <c r="N763" s="243" t="str">
        <f t="shared" si="63"/>
        <v/>
      </c>
    </row>
    <row r="764" spans="1:14" x14ac:dyDescent="0.25">
      <c r="A764" s="249"/>
      <c r="B764" s="250" t="e">
        <f>VLOOKUP(A764,Adr!A:B,2,FALSE())</f>
        <v>#N/A</v>
      </c>
      <c r="C764" s="265"/>
      <c r="D764" s="267"/>
      <c r="E764" s="258"/>
      <c r="F764" s="264"/>
      <c r="G764" s="259"/>
      <c r="H764" s="259"/>
      <c r="I764" s="232"/>
      <c r="J764" s="232"/>
      <c r="K764" s="256"/>
      <c r="L764" s="232" t="str">
        <f t="shared" si="61"/>
        <v/>
      </c>
      <c r="M764" s="256" t="e">
        <f t="shared" si="62"/>
        <v>#N/A</v>
      </c>
      <c r="N764" s="243" t="str">
        <f t="shared" si="63"/>
        <v/>
      </c>
    </row>
    <row r="765" spans="1:14" x14ac:dyDescent="0.25">
      <c r="A765" s="249"/>
      <c r="B765" s="250" t="e">
        <f>VLOOKUP(A765,Adr!A:B,2,FALSE())</f>
        <v>#N/A</v>
      </c>
      <c r="C765" s="254"/>
      <c r="D765" s="267"/>
      <c r="E765" s="258"/>
      <c r="F765" s="249"/>
      <c r="G765" s="254"/>
      <c r="H765" s="254"/>
      <c r="I765" s="255"/>
      <c r="J765" s="232"/>
      <c r="K765" s="256"/>
      <c r="L765" s="232" t="str">
        <f t="shared" si="61"/>
        <v/>
      </c>
      <c r="M765" s="256" t="e">
        <f t="shared" si="62"/>
        <v>#N/A</v>
      </c>
      <c r="N765" s="243" t="str">
        <f t="shared" si="63"/>
        <v/>
      </c>
    </row>
    <row r="766" spans="1:14" x14ac:dyDescent="0.25">
      <c r="A766" s="249"/>
      <c r="B766" s="250" t="e">
        <f>VLOOKUP(A766,Adr!A:B,2,FALSE())</f>
        <v>#N/A</v>
      </c>
      <c r="C766" s="259"/>
      <c r="D766" s="266"/>
      <c r="E766" s="258"/>
      <c r="F766" s="264"/>
      <c r="G766" s="259"/>
      <c r="H766" s="259"/>
      <c r="I766" s="255"/>
      <c r="J766" s="232"/>
      <c r="K766" s="256"/>
      <c r="L766" s="232" t="str">
        <f t="shared" si="61"/>
        <v/>
      </c>
      <c r="M766" s="256" t="e">
        <f t="shared" si="62"/>
        <v>#N/A</v>
      </c>
      <c r="N766" s="243" t="str">
        <f t="shared" si="63"/>
        <v/>
      </c>
    </row>
    <row r="767" spans="1:14" x14ac:dyDescent="0.25">
      <c r="A767" s="249"/>
      <c r="B767" s="250" t="e">
        <f>VLOOKUP(A767,Adr!A:B,2,FALSE())</f>
        <v>#N/A</v>
      </c>
      <c r="C767" s="259"/>
      <c r="D767" s="266"/>
      <c r="E767" s="258"/>
      <c r="F767" s="264"/>
      <c r="G767" s="259"/>
      <c r="H767" s="259"/>
      <c r="I767" s="255"/>
      <c r="J767" s="232"/>
      <c r="K767" s="256"/>
      <c r="L767" s="232" t="str">
        <f t="shared" si="61"/>
        <v/>
      </c>
      <c r="M767" s="256" t="e">
        <f t="shared" si="62"/>
        <v>#N/A</v>
      </c>
      <c r="N767" s="243" t="str">
        <f t="shared" si="63"/>
        <v/>
      </c>
    </row>
    <row r="768" spans="1:14" x14ac:dyDescent="0.25">
      <c r="A768" s="249"/>
      <c r="B768" s="250" t="e">
        <f>VLOOKUP(A768,Adr!A:B,2,FALSE())</f>
        <v>#N/A</v>
      </c>
      <c r="C768" s="265"/>
      <c r="D768" s="267"/>
      <c r="E768" s="258"/>
      <c r="F768" s="264"/>
      <c r="G768" s="259"/>
      <c r="H768" s="259"/>
      <c r="I768" s="232"/>
      <c r="J768" s="232"/>
      <c r="K768" s="256"/>
      <c r="L768" s="232" t="str">
        <f t="shared" si="61"/>
        <v/>
      </c>
      <c r="M768" s="256" t="e">
        <f t="shared" si="62"/>
        <v>#N/A</v>
      </c>
      <c r="N768" s="243" t="str">
        <f t="shared" si="63"/>
        <v/>
      </c>
    </row>
    <row r="769" spans="1:14" x14ac:dyDescent="0.25">
      <c r="A769" s="264"/>
      <c r="B769" s="250" t="e">
        <f>VLOOKUP(A769,Adr!A:B,2,FALSE())</f>
        <v>#N/A</v>
      </c>
      <c r="C769" s="259"/>
      <c r="D769" s="266"/>
      <c r="E769" s="253"/>
      <c r="F769" s="264"/>
      <c r="G769" s="259"/>
      <c r="H769" s="259"/>
      <c r="I769" s="255"/>
      <c r="J769" s="232"/>
      <c r="K769" s="256"/>
      <c r="L769" s="232" t="str">
        <f t="shared" si="61"/>
        <v/>
      </c>
      <c r="M769" s="256" t="e">
        <f t="shared" si="62"/>
        <v>#N/A</v>
      </c>
      <c r="N769" s="243" t="str">
        <f t="shared" si="63"/>
        <v/>
      </c>
    </row>
    <row r="770" spans="1:14" x14ac:dyDescent="0.25">
      <c r="A770" s="264"/>
      <c r="B770" s="250" t="e">
        <f>VLOOKUP(A770,Adr!A:B,2,FALSE())</f>
        <v>#N/A</v>
      </c>
      <c r="C770" s="259"/>
      <c r="D770" s="266"/>
      <c r="E770" s="253"/>
      <c r="F770" s="264"/>
      <c r="G770" s="259"/>
      <c r="H770" s="259"/>
      <c r="I770" s="255"/>
      <c r="J770" s="232"/>
      <c r="K770" s="256"/>
      <c r="L770" s="232" t="str">
        <f t="shared" si="61"/>
        <v/>
      </c>
      <c r="M770" s="256" t="e">
        <f t="shared" si="62"/>
        <v>#N/A</v>
      </c>
      <c r="N770" s="243" t="str">
        <f t="shared" si="63"/>
        <v/>
      </c>
    </row>
    <row r="771" spans="1:14" x14ac:dyDescent="0.25">
      <c r="A771" s="264"/>
      <c r="B771" s="250" t="e">
        <f>VLOOKUP(A771,Adr!A:B,2,FALSE())</f>
        <v>#N/A</v>
      </c>
      <c r="C771" s="259"/>
      <c r="D771" s="266"/>
      <c r="E771" s="253"/>
      <c r="F771" s="264"/>
      <c r="G771" s="259"/>
      <c r="H771" s="259"/>
      <c r="I771" s="255"/>
      <c r="J771" s="232"/>
      <c r="K771" s="256"/>
      <c r="L771" s="232" t="str">
        <f t="shared" si="61"/>
        <v/>
      </c>
      <c r="M771" s="256" t="e">
        <f t="shared" si="62"/>
        <v>#N/A</v>
      </c>
      <c r="N771" s="243" t="str">
        <f t="shared" si="63"/>
        <v/>
      </c>
    </row>
    <row r="772" spans="1:14" x14ac:dyDescent="0.25">
      <c r="A772" s="264"/>
      <c r="B772" s="250" t="e">
        <f>VLOOKUP(A772,Adr!A:B,2,FALSE())</f>
        <v>#N/A</v>
      </c>
      <c r="C772" s="259"/>
      <c r="D772" s="266"/>
      <c r="E772" s="253"/>
      <c r="F772" s="264"/>
      <c r="G772" s="259"/>
      <c r="H772" s="259"/>
      <c r="I772" s="255"/>
      <c r="J772" s="232"/>
      <c r="K772" s="256"/>
      <c r="L772" s="232" t="str">
        <f t="shared" si="61"/>
        <v/>
      </c>
      <c r="M772" s="256" t="e">
        <f t="shared" si="62"/>
        <v>#N/A</v>
      </c>
      <c r="N772" s="243" t="str">
        <f t="shared" si="63"/>
        <v/>
      </c>
    </row>
    <row r="773" spans="1:14" x14ac:dyDescent="0.25">
      <c r="A773" s="264"/>
      <c r="B773" s="250" t="e">
        <f>VLOOKUP(A773,Adr!A:B,2,FALSE())</f>
        <v>#N/A</v>
      </c>
      <c r="C773" s="259"/>
      <c r="D773" s="266"/>
      <c r="E773" s="253"/>
      <c r="F773" s="264"/>
      <c r="G773" s="259"/>
      <c r="H773" s="259"/>
      <c r="I773" s="255"/>
      <c r="J773" s="232"/>
      <c r="K773" s="256"/>
      <c r="L773" s="232" t="str">
        <f t="shared" si="61"/>
        <v/>
      </c>
      <c r="M773" s="256" t="e">
        <f t="shared" si="62"/>
        <v>#N/A</v>
      </c>
      <c r="N773" s="243" t="str">
        <f t="shared" si="63"/>
        <v/>
      </c>
    </row>
    <row r="774" spans="1:14" x14ac:dyDescent="0.25">
      <c r="A774" s="264"/>
      <c r="B774" s="250" t="e">
        <f>VLOOKUP(A774,Adr!A:B,2,FALSE())</f>
        <v>#N/A</v>
      </c>
      <c r="C774" s="259"/>
      <c r="D774" s="266"/>
      <c r="E774" s="253"/>
      <c r="F774" s="264"/>
      <c r="G774" s="259"/>
      <c r="H774" s="259"/>
      <c r="I774" s="255"/>
      <c r="J774" s="232"/>
      <c r="K774" s="256"/>
      <c r="L774" s="232" t="str">
        <f t="shared" si="61"/>
        <v/>
      </c>
      <c r="M774" s="256" t="e">
        <f t="shared" si="62"/>
        <v>#N/A</v>
      </c>
      <c r="N774" s="243" t="str">
        <f t="shared" si="63"/>
        <v/>
      </c>
    </row>
    <row r="775" spans="1:14" x14ac:dyDescent="0.25">
      <c r="A775" s="264"/>
      <c r="B775" s="250" t="e">
        <f>VLOOKUP(A775,Adr!A:B,2,FALSE())</f>
        <v>#N/A</v>
      </c>
      <c r="C775" s="259"/>
      <c r="D775" s="266"/>
      <c r="E775" s="253"/>
      <c r="F775" s="264"/>
      <c r="G775" s="259"/>
      <c r="H775" s="259"/>
      <c r="I775" s="255"/>
      <c r="J775" s="232"/>
      <c r="K775" s="256"/>
      <c r="L775" s="232" t="str">
        <f t="shared" si="61"/>
        <v/>
      </c>
      <c r="M775" s="256" t="e">
        <f t="shared" si="62"/>
        <v>#N/A</v>
      </c>
      <c r="N775" s="243" t="str">
        <f t="shared" si="63"/>
        <v/>
      </c>
    </row>
    <row r="776" spans="1:14" x14ac:dyDescent="0.25">
      <c r="A776" s="264"/>
      <c r="B776" s="250" t="e">
        <f>VLOOKUP(A776,Adr!A:B,2,FALSE())</f>
        <v>#N/A</v>
      </c>
      <c r="C776" s="259"/>
      <c r="D776" s="266"/>
      <c r="E776" s="253"/>
      <c r="F776" s="264"/>
      <c r="G776" s="259"/>
      <c r="H776" s="259"/>
      <c r="I776" s="255"/>
      <c r="J776" s="232"/>
      <c r="K776" s="256"/>
      <c r="L776" s="232" t="str">
        <f t="shared" si="61"/>
        <v/>
      </c>
      <c r="M776" s="256" t="e">
        <f t="shared" si="62"/>
        <v>#N/A</v>
      </c>
      <c r="N776" s="243" t="str">
        <f t="shared" si="63"/>
        <v/>
      </c>
    </row>
    <row r="777" spans="1:14" x14ac:dyDescent="0.25">
      <c r="A777" s="264"/>
      <c r="B777" s="250" t="e">
        <f>VLOOKUP(A777,Adr!A:B,2,FALSE())</f>
        <v>#N/A</v>
      </c>
      <c r="C777" s="259"/>
      <c r="D777" s="266"/>
      <c r="E777" s="253"/>
      <c r="F777" s="264"/>
      <c r="G777" s="259"/>
      <c r="H777" s="259"/>
      <c r="I777" s="255"/>
      <c r="J777" s="232"/>
      <c r="K777" s="256"/>
      <c r="L777" s="232" t="str">
        <f t="shared" si="61"/>
        <v/>
      </c>
      <c r="M777" s="256" t="e">
        <f t="shared" si="62"/>
        <v>#N/A</v>
      </c>
      <c r="N777" s="243" t="str">
        <f t="shared" si="63"/>
        <v/>
      </c>
    </row>
    <row r="778" spans="1:14" x14ac:dyDescent="0.25">
      <c r="A778" s="264"/>
      <c r="B778" s="250" t="e">
        <f>VLOOKUP(A778,Adr!A:B,2,FALSE())</f>
        <v>#N/A</v>
      </c>
      <c r="C778" s="259"/>
      <c r="D778" s="266"/>
      <c r="E778" s="253"/>
      <c r="F778" s="264"/>
      <c r="G778" s="259"/>
      <c r="H778" s="259"/>
      <c r="I778" s="255"/>
      <c r="J778" s="232"/>
      <c r="K778" s="256"/>
      <c r="L778" s="232" t="str">
        <f t="shared" si="61"/>
        <v/>
      </c>
      <c r="M778" s="256" t="e">
        <f t="shared" si="62"/>
        <v>#N/A</v>
      </c>
      <c r="N778" s="243" t="str">
        <f t="shared" si="63"/>
        <v/>
      </c>
    </row>
    <row r="779" spans="1:14" x14ac:dyDescent="0.25">
      <c r="A779" s="264"/>
      <c r="B779" s="250" t="e">
        <f>VLOOKUP(A779,Adr!A:B,2,FALSE())</f>
        <v>#N/A</v>
      </c>
      <c r="C779" s="259"/>
      <c r="D779" s="266"/>
      <c r="E779" s="253"/>
      <c r="F779" s="264"/>
      <c r="G779" s="259"/>
      <c r="H779" s="259"/>
      <c r="I779" s="255"/>
      <c r="J779" s="232"/>
      <c r="K779" s="256"/>
      <c r="L779" s="232" t="str">
        <f t="shared" si="61"/>
        <v/>
      </c>
      <c r="M779" s="256" t="e">
        <f t="shared" si="62"/>
        <v>#N/A</v>
      </c>
      <c r="N779" s="243" t="str">
        <f t="shared" si="63"/>
        <v/>
      </c>
    </row>
    <row r="780" spans="1:14" x14ac:dyDescent="0.25">
      <c r="A780" s="264"/>
      <c r="B780" s="250" t="e">
        <f>VLOOKUP(A780,Adr!A:B,2,FALSE())</f>
        <v>#N/A</v>
      </c>
      <c r="C780" s="259"/>
      <c r="D780" s="266"/>
      <c r="E780" s="253"/>
      <c r="F780" s="264"/>
      <c r="G780" s="259"/>
      <c r="H780" s="259"/>
      <c r="I780" s="255"/>
      <c r="J780" s="232"/>
      <c r="K780" s="256"/>
      <c r="L780" s="232" t="str">
        <f t="shared" si="61"/>
        <v/>
      </c>
      <c r="M780" s="256" t="e">
        <f t="shared" si="62"/>
        <v>#N/A</v>
      </c>
      <c r="N780" s="243" t="str">
        <f t="shared" si="63"/>
        <v/>
      </c>
    </row>
    <row r="781" spans="1:14" x14ac:dyDescent="0.25">
      <c r="A781" s="264"/>
      <c r="B781" s="250" t="e">
        <f>VLOOKUP(A781,Adr!A:B,2,FALSE())</f>
        <v>#N/A</v>
      </c>
      <c r="C781" s="259"/>
      <c r="D781" s="266"/>
      <c r="E781" s="253"/>
      <c r="F781" s="264"/>
      <c r="G781" s="259"/>
      <c r="H781" s="259"/>
      <c r="I781" s="255"/>
      <c r="J781" s="232"/>
      <c r="K781" s="256"/>
      <c r="L781" s="232" t="str">
        <f t="shared" si="61"/>
        <v/>
      </c>
      <c r="M781" s="256" t="e">
        <f t="shared" si="62"/>
        <v>#N/A</v>
      </c>
      <c r="N781" s="243" t="str">
        <f t="shared" si="63"/>
        <v/>
      </c>
    </row>
    <row r="782" spans="1:14" x14ac:dyDescent="0.25">
      <c r="A782" s="264"/>
      <c r="B782" s="250" t="e">
        <f>VLOOKUP(A782,Adr!A:B,2,FALSE())</f>
        <v>#N/A</v>
      </c>
      <c r="C782" s="259"/>
      <c r="D782" s="266"/>
      <c r="E782" s="253"/>
      <c r="F782" s="264"/>
      <c r="G782" s="259"/>
      <c r="H782" s="259"/>
      <c r="I782" s="255"/>
      <c r="J782" s="232"/>
      <c r="K782" s="256"/>
      <c r="L782" s="232" t="str">
        <f t="shared" si="61"/>
        <v/>
      </c>
      <c r="M782" s="256" t="e">
        <f t="shared" si="62"/>
        <v>#N/A</v>
      </c>
      <c r="N782" s="243" t="str">
        <f t="shared" si="63"/>
        <v/>
      </c>
    </row>
    <row r="783" spans="1:14" x14ac:dyDescent="0.25">
      <c r="A783" s="264"/>
      <c r="B783" s="250" t="e">
        <f>VLOOKUP(A783,Adr!A:B,2,FALSE())</f>
        <v>#N/A</v>
      </c>
      <c r="C783" s="259"/>
      <c r="D783" s="266"/>
      <c r="E783" s="253"/>
      <c r="F783" s="264"/>
      <c r="G783" s="259"/>
      <c r="H783" s="259"/>
      <c r="I783" s="255"/>
      <c r="J783" s="232"/>
      <c r="K783" s="256"/>
      <c r="L783" s="232" t="str">
        <f t="shared" si="61"/>
        <v/>
      </c>
      <c r="M783" s="256" t="e">
        <f t="shared" si="62"/>
        <v>#N/A</v>
      </c>
      <c r="N783" s="243" t="str">
        <f t="shared" si="63"/>
        <v/>
      </c>
    </row>
    <row r="784" spans="1:14" x14ac:dyDescent="0.25">
      <c r="A784" s="264"/>
      <c r="B784" s="250" t="e">
        <f>VLOOKUP(A784,Adr!A:B,2,FALSE())</f>
        <v>#N/A</v>
      </c>
      <c r="C784" s="259"/>
      <c r="D784" s="266"/>
      <c r="E784" s="253"/>
      <c r="F784" s="264"/>
      <c r="G784" s="259"/>
      <c r="H784" s="259"/>
      <c r="I784" s="255"/>
      <c r="J784" s="232"/>
      <c r="K784" s="256"/>
      <c r="L784" s="232" t="str">
        <f t="shared" si="61"/>
        <v/>
      </c>
      <c r="M784" s="256" t="e">
        <f t="shared" si="62"/>
        <v>#N/A</v>
      </c>
      <c r="N784" s="243" t="str">
        <f t="shared" si="63"/>
        <v/>
      </c>
    </row>
    <row r="785" spans="1:14" x14ac:dyDescent="0.25">
      <c r="A785" s="264"/>
      <c r="B785" s="250" t="e">
        <f>VLOOKUP(A785,Adr!A:B,2,FALSE())</f>
        <v>#N/A</v>
      </c>
      <c r="C785" s="259"/>
      <c r="D785" s="266"/>
      <c r="E785" s="253"/>
      <c r="F785" s="264"/>
      <c r="G785" s="259"/>
      <c r="H785" s="259"/>
      <c r="I785" s="255"/>
      <c r="J785" s="232"/>
      <c r="K785" s="256"/>
      <c r="L785" s="232" t="str">
        <f t="shared" si="61"/>
        <v/>
      </c>
      <c r="M785" s="256" t="e">
        <f t="shared" si="62"/>
        <v>#N/A</v>
      </c>
      <c r="N785" s="243" t="str">
        <f t="shared" si="63"/>
        <v/>
      </c>
    </row>
    <row r="786" spans="1:14" x14ac:dyDescent="0.25">
      <c r="A786" s="264"/>
      <c r="B786" s="250" t="e">
        <f>VLOOKUP(A786,Adr!A:B,2,FALSE())</f>
        <v>#N/A</v>
      </c>
      <c r="C786" s="259"/>
      <c r="D786" s="266"/>
      <c r="E786" s="253"/>
      <c r="F786" s="264"/>
      <c r="G786" s="259"/>
      <c r="H786" s="259"/>
      <c r="I786" s="255"/>
      <c r="J786" s="232"/>
      <c r="K786" s="256"/>
      <c r="L786" s="232" t="str">
        <f t="shared" si="61"/>
        <v/>
      </c>
      <c r="M786" s="256" t="e">
        <f t="shared" si="62"/>
        <v>#N/A</v>
      </c>
      <c r="N786" s="243" t="str">
        <f t="shared" si="63"/>
        <v/>
      </c>
    </row>
    <row r="787" spans="1:14" x14ac:dyDescent="0.25">
      <c r="A787" s="264"/>
      <c r="B787" s="250" t="e">
        <f>VLOOKUP(A787,Adr!A:B,2,FALSE())</f>
        <v>#N/A</v>
      </c>
      <c r="C787" s="259"/>
      <c r="D787" s="266"/>
      <c r="E787" s="253"/>
      <c r="F787" s="264"/>
      <c r="G787" s="259"/>
      <c r="H787" s="259"/>
      <c r="I787" s="255"/>
      <c r="J787" s="232"/>
      <c r="K787" s="256"/>
      <c r="L787" s="232" t="str">
        <f t="shared" si="61"/>
        <v/>
      </c>
      <c r="M787" s="256" t="e">
        <f t="shared" si="62"/>
        <v>#N/A</v>
      </c>
      <c r="N787" s="243" t="str">
        <f t="shared" si="63"/>
        <v/>
      </c>
    </row>
    <row r="788" spans="1:14" x14ac:dyDescent="0.25">
      <c r="A788" s="264"/>
      <c r="B788" s="250" t="e">
        <f>VLOOKUP(A788,Adr!A:B,2,FALSE())</f>
        <v>#N/A</v>
      </c>
      <c r="C788" s="259"/>
      <c r="D788" s="266"/>
      <c r="E788" s="253"/>
      <c r="F788" s="264"/>
      <c r="G788" s="259"/>
      <c r="H788" s="259"/>
      <c r="I788" s="255"/>
      <c r="J788" s="232"/>
      <c r="K788" s="256"/>
      <c r="L788" s="232" t="str">
        <f t="shared" si="61"/>
        <v/>
      </c>
      <c r="M788" s="256" t="e">
        <f t="shared" si="62"/>
        <v>#N/A</v>
      </c>
      <c r="N788" s="243" t="str">
        <f t="shared" si="63"/>
        <v/>
      </c>
    </row>
    <row r="789" spans="1:14" x14ac:dyDescent="0.25">
      <c r="A789" s="264"/>
      <c r="B789" s="250" t="e">
        <f>VLOOKUP(A789,Adr!A:B,2,FALSE())</f>
        <v>#N/A</v>
      </c>
      <c r="C789" s="259"/>
      <c r="D789" s="266"/>
      <c r="E789" s="253"/>
      <c r="F789" s="264"/>
      <c r="G789" s="259"/>
      <c r="H789" s="259"/>
      <c r="I789" s="255"/>
      <c r="J789" s="232"/>
      <c r="K789" s="256"/>
      <c r="L789" s="232" t="str">
        <f t="shared" si="61"/>
        <v/>
      </c>
      <c r="M789" s="256" t="e">
        <f t="shared" si="62"/>
        <v>#N/A</v>
      </c>
      <c r="N789" s="243" t="str">
        <f t="shared" si="63"/>
        <v/>
      </c>
    </row>
    <row r="790" spans="1:14" x14ac:dyDescent="0.25">
      <c r="A790" s="264"/>
      <c r="B790" s="250" t="e">
        <f>VLOOKUP(A790,Adr!A:B,2,FALSE())</f>
        <v>#N/A</v>
      </c>
      <c r="C790" s="259"/>
      <c r="D790" s="266"/>
      <c r="E790" s="253"/>
      <c r="F790" s="264"/>
      <c r="G790" s="259"/>
      <c r="H790" s="259"/>
      <c r="I790" s="255"/>
      <c r="J790" s="232"/>
      <c r="K790" s="256"/>
      <c r="L790" s="232" t="str">
        <f t="shared" si="61"/>
        <v/>
      </c>
      <c r="M790" s="256" t="e">
        <f t="shared" si="62"/>
        <v>#N/A</v>
      </c>
      <c r="N790" s="243" t="str">
        <f t="shared" si="63"/>
        <v/>
      </c>
    </row>
    <row r="791" spans="1:14" x14ac:dyDescent="0.25">
      <c r="A791" s="264"/>
      <c r="B791" s="250" t="e">
        <f>VLOOKUP(A791,Adr!A:B,2,FALSE())</f>
        <v>#N/A</v>
      </c>
      <c r="C791" s="259"/>
      <c r="D791" s="266"/>
      <c r="E791" s="253"/>
      <c r="F791" s="264"/>
      <c r="G791" s="259"/>
      <c r="H791" s="259"/>
      <c r="I791" s="255"/>
      <c r="J791" s="232"/>
      <c r="K791" s="256"/>
      <c r="L791" s="232" t="str">
        <f t="shared" si="61"/>
        <v/>
      </c>
      <c r="M791" s="256" t="e">
        <f t="shared" si="62"/>
        <v>#N/A</v>
      </c>
      <c r="N791" s="243" t="str">
        <f t="shared" si="63"/>
        <v/>
      </c>
    </row>
    <row r="792" spans="1:14" x14ac:dyDescent="0.25">
      <c r="A792" s="264"/>
      <c r="B792" s="250" t="e">
        <f>VLOOKUP(A792,Adr!A:B,2,FALSE())</f>
        <v>#N/A</v>
      </c>
      <c r="C792" s="259"/>
      <c r="D792" s="266"/>
      <c r="E792" s="253"/>
      <c r="F792" s="264"/>
      <c r="G792" s="259"/>
      <c r="H792" s="259"/>
      <c r="I792" s="255"/>
      <c r="J792" s="232"/>
      <c r="K792" s="256"/>
      <c r="L792" s="232" t="str">
        <f t="shared" si="61"/>
        <v/>
      </c>
      <c r="M792" s="256" t="e">
        <f t="shared" si="62"/>
        <v>#N/A</v>
      </c>
      <c r="N792" s="243" t="str">
        <f t="shared" si="63"/>
        <v/>
      </c>
    </row>
    <row r="793" spans="1:14" x14ac:dyDescent="0.25">
      <c r="A793" s="249"/>
      <c r="B793" s="250" t="e">
        <f>VLOOKUP(A793,Adr!A:B,2,FALSE())</f>
        <v>#N/A</v>
      </c>
      <c r="C793" s="262"/>
      <c r="D793" s="269"/>
      <c r="E793" s="258"/>
      <c r="F793" s="249"/>
      <c r="G793" s="254"/>
      <c r="H793" s="254"/>
      <c r="I793" s="232"/>
      <c r="J793" s="232"/>
      <c r="K793" s="256"/>
      <c r="L793" s="232" t="str">
        <f t="shared" si="61"/>
        <v/>
      </c>
      <c r="M793" s="256" t="e">
        <f t="shared" si="62"/>
        <v>#N/A</v>
      </c>
      <c r="N793" s="243" t="str">
        <f t="shared" si="63"/>
        <v/>
      </c>
    </row>
    <row r="794" spans="1:14" x14ac:dyDescent="0.25">
      <c r="A794" s="249"/>
      <c r="B794" s="250" t="e">
        <f>VLOOKUP(A794,Adr!A:B,2,FALSE())</f>
        <v>#N/A</v>
      </c>
      <c r="C794" s="262"/>
      <c r="D794" s="269"/>
      <c r="E794" s="258"/>
      <c r="F794" s="249"/>
      <c r="G794" s="254"/>
      <c r="H794" s="254"/>
      <c r="I794" s="232"/>
      <c r="J794" s="232"/>
      <c r="K794" s="256"/>
      <c r="L794" s="232" t="str">
        <f t="shared" si="61"/>
        <v/>
      </c>
      <c r="M794" s="256" t="e">
        <f t="shared" si="62"/>
        <v>#N/A</v>
      </c>
      <c r="N794" s="243" t="str">
        <f t="shared" si="63"/>
        <v/>
      </c>
    </row>
    <row r="795" spans="1:14" x14ac:dyDescent="0.25">
      <c r="A795" s="249"/>
      <c r="B795" s="250" t="e">
        <f>VLOOKUP(A795,Adr!A:B,2,FALSE())</f>
        <v>#N/A</v>
      </c>
      <c r="C795" s="262"/>
      <c r="D795" s="269"/>
      <c r="E795" s="258"/>
      <c r="F795" s="249"/>
      <c r="G795" s="254"/>
      <c r="H795" s="254"/>
      <c r="I795" s="232"/>
      <c r="J795" s="232"/>
      <c r="K795" s="256"/>
      <c r="L795" s="232" t="str">
        <f t="shared" si="61"/>
        <v/>
      </c>
      <c r="M795" s="256" t="e">
        <f t="shared" si="62"/>
        <v>#N/A</v>
      </c>
      <c r="N795" s="243" t="str">
        <f t="shared" si="63"/>
        <v/>
      </c>
    </row>
    <row r="796" spans="1:14" x14ac:dyDescent="0.25">
      <c r="A796" s="249"/>
      <c r="B796" s="250" t="e">
        <f>VLOOKUP(A796,Adr!A:B,2,FALSE())</f>
        <v>#N/A</v>
      </c>
      <c r="C796" s="262"/>
      <c r="D796" s="269"/>
      <c r="E796" s="258"/>
      <c r="F796" s="249"/>
      <c r="G796" s="254"/>
      <c r="H796" s="254"/>
      <c r="I796" s="232"/>
      <c r="J796" s="232"/>
      <c r="K796" s="256"/>
      <c r="L796" s="232" t="str">
        <f t="shared" si="61"/>
        <v/>
      </c>
      <c r="M796" s="256" t="e">
        <f t="shared" si="62"/>
        <v>#N/A</v>
      </c>
      <c r="N796" s="243" t="str">
        <f t="shared" si="63"/>
        <v/>
      </c>
    </row>
    <row r="797" spans="1:14" x14ac:dyDescent="0.25">
      <c r="A797" s="264"/>
      <c r="B797" s="250" t="e">
        <f>VLOOKUP(A797,Adr!A:B,2,FALSE())</f>
        <v>#N/A</v>
      </c>
      <c r="C797" s="259"/>
      <c r="D797" s="266"/>
      <c r="E797" s="258"/>
      <c r="F797" s="264"/>
      <c r="G797" s="259"/>
      <c r="H797" s="259"/>
      <c r="I797" s="255"/>
      <c r="J797" s="232"/>
      <c r="K797" s="256"/>
      <c r="L797" s="232" t="str">
        <f t="shared" si="61"/>
        <v/>
      </c>
      <c r="M797" s="256" t="e">
        <f t="shared" si="62"/>
        <v>#N/A</v>
      </c>
      <c r="N797" s="243" t="str">
        <f t="shared" si="63"/>
        <v/>
      </c>
    </row>
    <row r="798" spans="1:14" x14ac:dyDescent="0.25">
      <c r="A798" s="249"/>
      <c r="B798" s="250" t="e">
        <f>VLOOKUP(A798,Adr!A:B,2,FALSE())</f>
        <v>#N/A</v>
      </c>
      <c r="C798" s="265"/>
      <c r="D798" s="267"/>
      <c r="E798" s="258"/>
      <c r="F798" s="264"/>
      <c r="G798" s="259"/>
      <c r="H798" s="259"/>
      <c r="I798" s="232"/>
      <c r="J798" s="232"/>
      <c r="K798" s="256"/>
      <c r="L798" s="232" t="str">
        <f t="shared" si="61"/>
        <v/>
      </c>
      <c r="M798" s="256" t="e">
        <f t="shared" si="62"/>
        <v>#N/A</v>
      </c>
      <c r="N798" s="243" t="str">
        <f t="shared" si="63"/>
        <v/>
      </c>
    </row>
    <row r="799" spans="1:14" x14ac:dyDescent="0.25">
      <c r="A799" s="249"/>
      <c r="B799" s="250" t="e">
        <f>VLOOKUP(A799,Adr!A:B,2,FALSE())</f>
        <v>#N/A</v>
      </c>
      <c r="C799" s="265"/>
      <c r="D799" s="267"/>
      <c r="E799" s="258"/>
      <c r="F799" s="264"/>
      <c r="G799" s="259"/>
      <c r="H799" s="259"/>
      <c r="I799" s="232"/>
      <c r="J799" s="232"/>
      <c r="K799" s="256"/>
      <c r="L799" s="232" t="str">
        <f t="shared" si="61"/>
        <v/>
      </c>
      <c r="M799" s="256" t="e">
        <f t="shared" si="62"/>
        <v>#N/A</v>
      </c>
      <c r="N799" s="243" t="str">
        <f t="shared" si="63"/>
        <v/>
      </c>
    </row>
    <row r="800" spans="1:14" x14ac:dyDescent="0.25">
      <c r="A800" s="249"/>
      <c r="B800" s="250" t="e">
        <f>VLOOKUP(A800,Adr!A:B,2,FALSE())</f>
        <v>#N/A</v>
      </c>
      <c r="C800" s="259"/>
      <c r="D800" s="266"/>
      <c r="E800" s="258"/>
      <c r="F800" s="264"/>
      <c r="G800" s="259"/>
      <c r="H800" s="259"/>
      <c r="I800" s="255"/>
      <c r="J800" s="232"/>
      <c r="K800" s="256"/>
      <c r="L800" s="232" t="str">
        <f t="shared" si="61"/>
        <v/>
      </c>
      <c r="M800" s="256" t="e">
        <f t="shared" si="62"/>
        <v>#N/A</v>
      </c>
      <c r="N800" s="243" t="str">
        <f t="shared" si="63"/>
        <v/>
      </c>
    </row>
    <row r="801" spans="1:14" x14ac:dyDescent="0.25">
      <c r="A801" s="249"/>
      <c r="B801" s="250" t="e">
        <f>VLOOKUP(A801,Adr!A:B,2,FALSE())</f>
        <v>#N/A</v>
      </c>
      <c r="C801" s="259"/>
      <c r="D801" s="266"/>
      <c r="E801" s="258"/>
      <c r="F801" s="264"/>
      <c r="G801" s="259"/>
      <c r="H801" s="259"/>
      <c r="I801" s="255"/>
      <c r="J801" s="232"/>
      <c r="K801" s="256"/>
      <c r="L801" s="232" t="str">
        <f t="shared" si="61"/>
        <v/>
      </c>
      <c r="M801" s="256" t="e">
        <f t="shared" si="62"/>
        <v>#N/A</v>
      </c>
      <c r="N801" s="243" t="str">
        <f t="shared" si="63"/>
        <v/>
      </c>
    </row>
    <row r="802" spans="1:14" x14ac:dyDescent="0.25">
      <c r="A802" s="249"/>
      <c r="B802" s="250" t="e">
        <f>VLOOKUP(A802,Adr!A:B,2,FALSE())</f>
        <v>#N/A</v>
      </c>
      <c r="C802" s="259"/>
      <c r="D802" s="266"/>
      <c r="E802" s="258"/>
      <c r="F802" s="264"/>
      <c r="G802" s="259"/>
      <c r="H802" s="259"/>
      <c r="I802" s="255"/>
      <c r="J802" s="232"/>
      <c r="K802" s="256"/>
      <c r="L802" s="232" t="str">
        <f t="shared" si="61"/>
        <v/>
      </c>
      <c r="M802" s="256" t="e">
        <f t="shared" si="62"/>
        <v>#N/A</v>
      </c>
      <c r="N802" s="243" t="str">
        <f t="shared" si="63"/>
        <v/>
      </c>
    </row>
    <row r="803" spans="1:14" x14ac:dyDescent="0.25">
      <c r="A803" s="264"/>
      <c r="B803" s="250" t="e">
        <f>VLOOKUP(A803,Adr!A:B,2,FALSE())</f>
        <v>#N/A</v>
      </c>
      <c r="C803" s="259"/>
      <c r="D803" s="266"/>
      <c r="E803" s="253"/>
      <c r="F803" s="264"/>
      <c r="G803" s="259"/>
      <c r="H803" s="259"/>
      <c r="I803" s="255"/>
      <c r="J803" s="232"/>
      <c r="K803" s="256"/>
      <c r="L803" s="232" t="str">
        <f t="shared" si="61"/>
        <v/>
      </c>
      <c r="M803" s="256" t="e">
        <f t="shared" si="62"/>
        <v>#N/A</v>
      </c>
      <c r="N803" s="243" t="str">
        <f t="shared" si="63"/>
        <v/>
      </c>
    </row>
    <row r="804" spans="1:14" x14ac:dyDescent="0.25">
      <c r="C804" s="262"/>
      <c r="G804" s="259"/>
      <c r="H804" s="259"/>
    </row>
    <row r="805" spans="1:14" x14ac:dyDescent="0.25">
      <c r="C805" s="262"/>
      <c r="G805" s="259"/>
      <c r="H805" s="259"/>
    </row>
    <row r="806" spans="1:14" x14ac:dyDescent="0.25">
      <c r="G806" s="259"/>
      <c r="H806" s="259"/>
    </row>
    <row r="807" spans="1:14" x14ac:dyDescent="0.25">
      <c r="G807" s="259"/>
      <c r="H807" s="259"/>
    </row>
    <row r="808" spans="1:14" x14ac:dyDescent="0.25">
      <c r="G808" s="259"/>
      <c r="H808" s="259"/>
    </row>
    <row r="809" spans="1:14" x14ac:dyDescent="0.25">
      <c r="G809" s="259"/>
      <c r="H809" s="259"/>
    </row>
  </sheetData>
  <sheetProtection sheet="1" formatCells="0" selectLockedCells="1" autoFilter="0"/>
  <pageMargins left="0.7" right="0.7" top="0.75" bottom="0.75" header="0.51181102362204689" footer="0.51181102362204689"/>
  <pageSetup paperSize="9" scale="90" orientation="portrait" horizontalDpi="300" verticalDpi="30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8"/>
  <sheetViews>
    <sheetView workbookViewId="0">
      <pane ySplit="1" topLeftCell="A2" activePane="bottomLeft" state="frozen"/>
      <selection pane="bottomLeft"/>
    </sheetView>
  </sheetViews>
  <sheetFormatPr defaultColWidth="8.6640625" defaultRowHeight="13.2" x14ac:dyDescent="0.25"/>
  <cols>
    <col min="1" max="1" width="24.109375" customWidth="1"/>
    <col min="2" max="2" width="2.109375" customWidth="1"/>
    <col min="3" max="3" width="5" customWidth="1"/>
    <col min="4" max="4" width="14" customWidth="1"/>
    <col min="5" max="5" width="6.6640625" customWidth="1"/>
    <col min="7" max="7" width="41.6640625" customWidth="1"/>
    <col min="8" max="8" width="2" customWidth="1"/>
    <col min="9" max="9" width="6.5546875" customWidth="1"/>
    <col min="10" max="10" width="41.109375" customWidth="1"/>
  </cols>
  <sheetData>
    <row r="1" spans="1:14" s="270" customFormat="1" ht="12.75" customHeight="1" x14ac:dyDescent="0.25">
      <c r="A1" s="271" t="s">
        <v>2836</v>
      </c>
      <c r="B1" s="271"/>
      <c r="C1" s="271" t="s">
        <v>371</v>
      </c>
      <c r="D1" s="271" t="s">
        <v>3423</v>
      </c>
      <c r="E1" s="271" t="s">
        <v>3424</v>
      </c>
      <c r="F1" s="271" t="s">
        <v>350</v>
      </c>
      <c r="G1" s="271" t="s">
        <v>3425</v>
      </c>
      <c r="H1" s="271"/>
      <c r="I1" s="271" t="s">
        <v>350</v>
      </c>
      <c r="J1" s="271" t="s">
        <v>3426</v>
      </c>
      <c r="K1" s="271"/>
      <c r="L1" s="271"/>
      <c r="M1" s="271"/>
      <c r="N1" s="271"/>
    </row>
    <row r="2" spans="1:14" ht="12.75" customHeight="1" x14ac:dyDescent="0.25">
      <c r="A2" t="s">
        <v>3427</v>
      </c>
      <c r="C2" t="s">
        <v>374</v>
      </c>
      <c r="D2" t="s">
        <v>3428</v>
      </c>
      <c r="E2">
        <v>1</v>
      </c>
      <c r="F2" t="s">
        <v>354</v>
      </c>
      <c r="G2" t="s">
        <v>3429</v>
      </c>
      <c r="I2" t="s">
        <v>352</v>
      </c>
      <c r="J2" t="s">
        <v>3430</v>
      </c>
    </row>
    <row r="3" spans="1:14" ht="12.75" customHeight="1" x14ac:dyDescent="0.25">
      <c r="A3" t="s">
        <v>2863</v>
      </c>
      <c r="C3" t="s">
        <v>376</v>
      </c>
      <c r="D3" t="s">
        <v>3431</v>
      </c>
      <c r="E3">
        <v>1</v>
      </c>
      <c r="F3" t="s">
        <v>354</v>
      </c>
      <c r="G3" t="s">
        <v>3429</v>
      </c>
      <c r="I3" t="s">
        <v>354</v>
      </c>
      <c r="J3" t="s">
        <v>355</v>
      </c>
    </row>
    <row r="4" spans="1:14" ht="12.75" customHeight="1" x14ac:dyDescent="0.25">
      <c r="A4" t="s">
        <v>3080</v>
      </c>
      <c r="C4" t="s">
        <v>378</v>
      </c>
      <c r="D4" t="s">
        <v>3432</v>
      </c>
      <c r="E4">
        <v>1</v>
      </c>
      <c r="F4" t="s">
        <v>354</v>
      </c>
      <c r="G4" t="s">
        <v>3429</v>
      </c>
      <c r="I4" t="s">
        <v>356</v>
      </c>
      <c r="J4" t="s">
        <v>357</v>
      </c>
    </row>
    <row r="5" spans="1:14" ht="12.75" customHeight="1" x14ac:dyDescent="0.25">
      <c r="A5" t="s">
        <v>2903</v>
      </c>
      <c r="C5" t="s">
        <v>380</v>
      </c>
      <c r="D5" t="s">
        <v>3433</v>
      </c>
      <c r="E5">
        <v>1</v>
      </c>
      <c r="F5" t="s">
        <v>354</v>
      </c>
      <c r="G5" t="s">
        <v>3429</v>
      </c>
      <c r="I5" t="s">
        <v>358</v>
      </c>
      <c r="J5" t="s">
        <v>359</v>
      </c>
    </row>
    <row r="6" spans="1:14" ht="12.75" customHeight="1" x14ac:dyDescent="0.25">
      <c r="A6" t="s">
        <v>3434</v>
      </c>
      <c r="C6" t="s">
        <v>382</v>
      </c>
      <c r="D6" t="s">
        <v>3435</v>
      </c>
      <c r="E6">
        <v>1</v>
      </c>
      <c r="F6" t="s">
        <v>354</v>
      </c>
      <c r="G6" t="s">
        <v>3429</v>
      </c>
      <c r="I6" t="s">
        <v>360</v>
      </c>
      <c r="J6" t="s">
        <v>3436</v>
      </c>
    </row>
    <row r="7" spans="1:14" ht="12.75" customHeight="1" x14ac:dyDescent="0.25">
      <c r="A7" t="s">
        <v>3437</v>
      </c>
      <c r="C7" t="s">
        <v>384</v>
      </c>
      <c r="D7" t="s">
        <v>3438</v>
      </c>
      <c r="E7">
        <v>2</v>
      </c>
      <c r="F7" t="s">
        <v>356</v>
      </c>
      <c r="G7" t="s">
        <v>3439</v>
      </c>
    </row>
    <row r="8" spans="1:14" ht="12.75" customHeight="1" x14ac:dyDescent="0.25">
      <c r="A8" t="s">
        <v>2921</v>
      </c>
      <c r="C8" t="s">
        <v>386</v>
      </c>
      <c r="D8" t="s">
        <v>3440</v>
      </c>
      <c r="E8">
        <v>3</v>
      </c>
      <c r="F8" t="s">
        <v>356</v>
      </c>
      <c r="G8" t="s">
        <v>3441</v>
      </c>
    </row>
    <row r="9" spans="1:14" ht="12.75" customHeight="1" x14ac:dyDescent="0.25">
      <c r="A9" t="s">
        <v>3442</v>
      </c>
      <c r="C9" t="s">
        <v>388</v>
      </c>
      <c r="D9" t="s">
        <v>3443</v>
      </c>
      <c r="E9">
        <v>3</v>
      </c>
      <c r="F9" t="s">
        <v>356</v>
      </c>
      <c r="G9" t="s">
        <v>3444</v>
      </c>
    </row>
    <row r="10" spans="1:14" ht="12.75" customHeight="1" x14ac:dyDescent="0.25">
      <c r="A10" t="s">
        <v>3242</v>
      </c>
      <c r="C10" t="s">
        <v>390</v>
      </c>
      <c r="D10" t="s">
        <v>3445</v>
      </c>
      <c r="E10">
        <v>4</v>
      </c>
      <c r="F10" t="s">
        <v>356</v>
      </c>
      <c r="G10" t="s">
        <v>3446</v>
      </c>
    </row>
    <row r="11" spans="1:14" ht="12.75" customHeight="1" x14ac:dyDescent="0.25">
      <c r="A11" t="s">
        <v>3246</v>
      </c>
      <c r="C11" t="s">
        <v>392</v>
      </c>
      <c r="D11" t="s">
        <v>3447</v>
      </c>
      <c r="E11">
        <v>4</v>
      </c>
      <c r="F11" t="s">
        <v>352</v>
      </c>
      <c r="G11" t="s">
        <v>3446</v>
      </c>
    </row>
    <row r="12" spans="1:14" ht="12.75" customHeight="1" x14ac:dyDescent="0.25">
      <c r="A12" t="s">
        <v>3100</v>
      </c>
      <c r="C12" t="s">
        <v>394</v>
      </c>
      <c r="D12" t="s">
        <v>3448</v>
      </c>
      <c r="E12">
        <v>4</v>
      </c>
      <c r="F12" t="s">
        <v>352</v>
      </c>
      <c r="G12" t="s">
        <v>3446</v>
      </c>
    </row>
    <row r="13" spans="1:14" ht="12.75" customHeight="1" x14ac:dyDescent="0.25">
      <c r="A13" t="s">
        <v>3258</v>
      </c>
      <c r="C13" t="s">
        <v>396</v>
      </c>
      <c r="D13" t="s">
        <v>3449</v>
      </c>
      <c r="E13">
        <v>4</v>
      </c>
      <c r="F13" t="s">
        <v>360</v>
      </c>
      <c r="G13" t="s">
        <v>3446</v>
      </c>
    </row>
    <row r="14" spans="1:14" ht="12.75" customHeight="1" x14ac:dyDescent="0.25">
      <c r="A14" t="s">
        <v>2866</v>
      </c>
      <c r="C14" t="s">
        <v>398</v>
      </c>
      <c r="D14" t="s">
        <v>3450</v>
      </c>
      <c r="E14">
        <v>4</v>
      </c>
      <c r="F14" t="s">
        <v>356</v>
      </c>
      <c r="G14" t="s">
        <v>3446</v>
      </c>
    </row>
    <row r="15" spans="1:14" ht="12.75" customHeight="1" x14ac:dyDescent="0.25">
      <c r="A15" t="s">
        <v>2868</v>
      </c>
      <c r="C15" t="s">
        <v>400</v>
      </c>
    </row>
    <row r="16" spans="1:14" ht="12.75" customHeight="1" x14ac:dyDescent="0.25">
      <c r="A16" t="s">
        <v>3103</v>
      </c>
      <c r="C16" t="s">
        <v>401</v>
      </c>
    </row>
    <row r="17" spans="1:3" ht="12.75" customHeight="1" x14ac:dyDescent="0.25">
      <c r="A17" t="s">
        <v>2926</v>
      </c>
      <c r="C17" t="s">
        <v>402</v>
      </c>
    </row>
    <row r="18" spans="1:3" ht="12.75" customHeight="1" x14ac:dyDescent="0.25">
      <c r="A18" t="s">
        <v>3107</v>
      </c>
      <c r="C18" t="s">
        <v>403</v>
      </c>
    </row>
    <row r="19" spans="1:3" ht="12.75" customHeight="1" x14ac:dyDescent="0.25">
      <c r="A19" t="s">
        <v>3110</v>
      </c>
      <c r="C19" t="s">
        <v>404</v>
      </c>
    </row>
    <row r="20" spans="1:3" ht="12.75" customHeight="1" x14ac:dyDescent="0.25">
      <c r="A20" t="s">
        <v>3262</v>
      </c>
      <c r="C20" t="s">
        <v>3451</v>
      </c>
    </row>
    <row r="21" spans="1:3" ht="12.75" customHeight="1" x14ac:dyDescent="0.25">
      <c r="A21" t="s">
        <v>3452</v>
      </c>
      <c r="C21" t="s">
        <v>3453</v>
      </c>
    </row>
    <row r="22" spans="1:3" ht="12.75" customHeight="1" x14ac:dyDescent="0.25">
      <c r="A22" t="s">
        <v>3454</v>
      </c>
      <c r="C22" t="s">
        <v>3455</v>
      </c>
    </row>
    <row r="23" spans="1:3" ht="12.75" customHeight="1" x14ac:dyDescent="0.25">
      <c r="A23" t="s">
        <v>3280</v>
      </c>
      <c r="C23" t="s">
        <v>3456</v>
      </c>
    </row>
    <row r="24" spans="1:3" ht="12.75" customHeight="1" x14ac:dyDescent="0.25">
      <c r="A24" t="s">
        <v>3457</v>
      </c>
      <c r="C24" t="s">
        <v>3458</v>
      </c>
    </row>
    <row r="25" spans="1:3" ht="12.75" customHeight="1" x14ac:dyDescent="0.25">
      <c r="A25" t="s">
        <v>3283</v>
      </c>
      <c r="C25" t="s">
        <v>3459</v>
      </c>
    </row>
    <row r="26" spans="1:3" ht="12.75" customHeight="1" x14ac:dyDescent="0.25">
      <c r="A26" t="s">
        <v>3114</v>
      </c>
      <c r="C26" t="s">
        <v>3460</v>
      </c>
    </row>
    <row r="27" spans="1:3" ht="12.75" customHeight="1" x14ac:dyDescent="0.25">
      <c r="A27" t="s">
        <v>2897</v>
      </c>
      <c r="C27" t="s">
        <v>3461</v>
      </c>
    </row>
    <row r="28" spans="1:3" ht="12.75" customHeight="1" x14ac:dyDescent="0.25">
      <c r="A28" t="s">
        <v>2943</v>
      </c>
    </row>
    <row r="29" spans="1:3" ht="12.75" customHeight="1" x14ac:dyDescent="0.25">
      <c r="A29" t="s">
        <v>2951</v>
      </c>
    </row>
    <row r="30" spans="1:3" ht="12.75" customHeight="1" x14ac:dyDescent="0.25">
      <c r="A30" t="s">
        <v>3288</v>
      </c>
    </row>
    <row r="31" spans="1:3" ht="12.75" customHeight="1" x14ac:dyDescent="0.25">
      <c r="A31" t="s">
        <v>3120</v>
      </c>
    </row>
    <row r="32" spans="1:3" ht="12.75" customHeight="1" x14ac:dyDescent="0.25">
      <c r="A32" t="s">
        <v>3294</v>
      </c>
    </row>
    <row r="33" spans="1:1" ht="12.75" customHeight="1" x14ac:dyDescent="0.25">
      <c r="A33" t="s">
        <v>2962</v>
      </c>
    </row>
    <row r="34" spans="1:1" ht="12.75" customHeight="1" x14ac:dyDescent="0.25">
      <c r="A34" t="s">
        <v>3299</v>
      </c>
    </row>
    <row r="35" spans="1:1" ht="12.75" customHeight="1" x14ac:dyDescent="0.25">
      <c r="A35" t="s">
        <v>3345</v>
      </c>
    </row>
    <row r="36" spans="1:1" ht="12.75" customHeight="1" x14ac:dyDescent="0.25">
      <c r="A36" t="s">
        <v>2965</v>
      </c>
    </row>
    <row r="37" spans="1:1" ht="12.75" customHeight="1" x14ac:dyDescent="0.25">
      <c r="A37" t="s">
        <v>3309</v>
      </c>
    </row>
    <row r="38" spans="1:1" ht="12.75" customHeight="1" x14ac:dyDescent="0.25">
      <c r="A38" t="s">
        <v>3462</v>
      </c>
    </row>
    <row r="39" spans="1:1" ht="12.75" customHeight="1" x14ac:dyDescent="0.25">
      <c r="A39" t="s">
        <v>3315</v>
      </c>
    </row>
    <row r="40" spans="1:1" x14ac:dyDescent="0.25">
      <c r="A40" t="s">
        <v>3409</v>
      </c>
    </row>
    <row r="41" spans="1:1" x14ac:dyDescent="0.25">
      <c r="A41" t="s">
        <v>2900</v>
      </c>
    </row>
    <row r="42" spans="1:1" x14ac:dyDescent="0.25">
      <c r="A42" t="s">
        <v>3133</v>
      </c>
    </row>
    <row r="43" spans="1:1" x14ac:dyDescent="0.25">
      <c r="A43" t="s">
        <v>3463</v>
      </c>
    </row>
    <row r="44" spans="1:1" x14ac:dyDescent="0.25">
      <c r="A44" t="s">
        <v>3464</v>
      </c>
    </row>
    <row r="45" spans="1:1" x14ac:dyDescent="0.25">
      <c r="A45" t="s">
        <v>3465</v>
      </c>
    </row>
    <row r="46" spans="1:1" x14ac:dyDescent="0.25">
      <c r="A46" t="s">
        <v>3321</v>
      </c>
    </row>
    <row r="47" spans="1:1" x14ac:dyDescent="0.25">
      <c r="A47" t="s">
        <v>3015</v>
      </c>
    </row>
    <row r="48" spans="1:1" x14ac:dyDescent="0.25">
      <c r="A48" t="s">
        <v>3143</v>
      </c>
    </row>
    <row r="49" spans="1:1" x14ac:dyDescent="0.25">
      <c r="A49" t="s">
        <v>3137</v>
      </c>
    </row>
    <row r="50" spans="1:1" x14ac:dyDescent="0.25">
      <c r="A50" t="s">
        <v>3413</v>
      </c>
    </row>
    <row r="51" spans="1:1" x14ac:dyDescent="0.25">
      <c r="A51" t="s">
        <v>3325</v>
      </c>
    </row>
    <row r="52" spans="1:1" x14ac:dyDescent="0.25">
      <c r="A52" t="s">
        <v>3018</v>
      </c>
    </row>
    <row r="53" spans="1:1" x14ac:dyDescent="0.25">
      <c r="A53" t="s">
        <v>3466</v>
      </c>
    </row>
    <row r="54" spans="1:1" x14ac:dyDescent="0.25">
      <c r="A54" t="s">
        <v>3328</v>
      </c>
    </row>
    <row r="55" spans="1:1" x14ac:dyDescent="0.25">
      <c r="A55" t="s">
        <v>3467</v>
      </c>
    </row>
    <row r="56" spans="1:1" x14ac:dyDescent="0.25">
      <c r="A56" t="s">
        <v>3031</v>
      </c>
    </row>
    <row r="57" spans="1:1" x14ac:dyDescent="0.25">
      <c r="A57" t="s">
        <v>3468</v>
      </c>
    </row>
    <row r="58" spans="1:1" x14ac:dyDescent="0.25">
      <c r="A58" t="s">
        <v>3406</v>
      </c>
    </row>
    <row r="59" spans="1:1" x14ac:dyDescent="0.25">
      <c r="A59" t="s">
        <v>3469</v>
      </c>
    </row>
    <row r="60" spans="1:1" x14ac:dyDescent="0.25">
      <c r="A60" t="s">
        <v>3331</v>
      </c>
    </row>
    <row r="61" spans="1:1" x14ac:dyDescent="0.25">
      <c r="A61" t="s">
        <v>3470</v>
      </c>
    </row>
    <row r="62" spans="1:1" x14ac:dyDescent="0.25">
      <c r="A62" t="s">
        <v>3335</v>
      </c>
    </row>
    <row r="63" spans="1:1" x14ac:dyDescent="0.25">
      <c r="A63" t="s">
        <v>3471</v>
      </c>
    </row>
    <row r="64" spans="1:1" x14ac:dyDescent="0.25">
      <c r="A64" t="s">
        <v>3051</v>
      </c>
    </row>
    <row r="65" spans="1:1" x14ac:dyDescent="0.25">
      <c r="A65" t="s">
        <v>3338</v>
      </c>
    </row>
    <row r="66" spans="1:1" x14ac:dyDescent="0.25">
      <c r="A66" t="s">
        <v>3162</v>
      </c>
    </row>
    <row r="67" spans="1:1" x14ac:dyDescent="0.25">
      <c r="A67" t="s">
        <v>3472</v>
      </c>
    </row>
    <row r="68" spans="1:1" x14ac:dyDescent="0.25">
      <c r="A68" t="s">
        <v>3341</v>
      </c>
    </row>
    <row r="69" spans="1:1" x14ac:dyDescent="0.25">
      <c r="A69" t="s">
        <v>3473</v>
      </c>
    </row>
    <row r="70" spans="1:1" x14ac:dyDescent="0.25">
      <c r="A70" t="s">
        <v>3474</v>
      </c>
    </row>
    <row r="71" spans="1:1" x14ac:dyDescent="0.25">
      <c r="A71" t="s">
        <v>2880</v>
      </c>
    </row>
    <row r="72" spans="1:1" x14ac:dyDescent="0.25">
      <c r="A72" t="s">
        <v>3054</v>
      </c>
    </row>
    <row r="73" spans="1:1" x14ac:dyDescent="0.25">
      <c r="A73" t="s">
        <v>3475</v>
      </c>
    </row>
    <row r="74" spans="1:1" x14ac:dyDescent="0.25">
      <c r="A74" t="s">
        <v>3060</v>
      </c>
    </row>
    <row r="75" spans="1:1" x14ac:dyDescent="0.25">
      <c r="A75" t="s">
        <v>3063</v>
      </c>
    </row>
    <row r="76" spans="1:1" x14ac:dyDescent="0.25">
      <c r="A76" t="s">
        <v>3165</v>
      </c>
    </row>
    <row r="77" spans="1:1" x14ac:dyDescent="0.25">
      <c r="A77" t="s">
        <v>3178</v>
      </c>
    </row>
    <row r="78" spans="1:1" x14ac:dyDescent="0.25">
      <c r="A78" t="s">
        <v>3476</v>
      </c>
    </row>
    <row r="79" spans="1:1" x14ac:dyDescent="0.25">
      <c r="A79" t="s">
        <v>3477</v>
      </c>
    </row>
    <row r="80" spans="1:1" x14ac:dyDescent="0.25">
      <c r="A80" t="s">
        <v>3205</v>
      </c>
    </row>
    <row r="81" spans="1:1" x14ac:dyDescent="0.25">
      <c r="A81" t="s">
        <v>3208</v>
      </c>
    </row>
    <row r="82" spans="1:1" x14ac:dyDescent="0.25">
      <c r="A82" t="s">
        <v>3402</v>
      </c>
    </row>
    <row r="83" spans="1:1" x14ac:dyDescent="0.25">
      <c r="A83" t="s">
        <v>3478</v>
      </c>
    </row>
    <row r="84" spans="1:1" x14ac:dyDescent="0.25">
      <c r="A84" t="s">
        <v>3348</v>
      </c>
    </row>
    <row r="85" spans="1:1" x14ac:dyDescent="0.25">
      <c r="A85" t="s">
        <v>2894</v>
      </c>
    </row>
    <row r="86" spans="1:1" x14ac:dyDescent="0.25">
      <c r="A86" t="s">
        <v>2913</v>
      </c>
    </row>
    <row r="87" spans="1:1" x14ac:dyDescent="0.25">
      <c r="A87" t="s">
        <v>3351</v>
      </c>
    </row>
    <row r="88" spans="1:1" x14ac:dyDescent="0.25">
      <c r="A88" t="s">
        <v>3213</v>
      </c>
    </row>
    <row r="89" spans="1:1" x14ac:dyDescent="0.25">
      <c r="A89" t="s">
        <v>3026</v>
      </c>
    </row>
    <row r="90" spans="1:1" x14ac:dyDescent="0.25">
      <c r="A90" t="s">
        <v>3066</v>
      </c>
    </row>
    <row r="91" spans="1:1" x14ac:dyDescent="0.25">
      <c r="A91" t="s">
        <v>3225</v>
      </c>
    </row>
    <row r="92" spans="1:1" x14ac:dyDescent="0.25">
      <c r="A92" t="s">
        <v>3371</v>
      </c>
    </row>
    <row r="93" spans="1:1" x14ac:dyDescent="0.25">
      <c r="A93" t="s">
        <v>3479</v>
      </c>
    </row>
    <row r="94" spans="1:1" x14ac:dyDescent="0.25">
      <c r="A94" t="s">
        <v>3374</v>
      </c>
    </row>
    <row r="95" spans="1:1" x14ac:dyDescent="0.25">
      <c r="A95" t="s">
        <v>3072</v>
      </c>
    </row>
    <row r="96" spans="1:1" x14ac:dyDescent="0.25">
      <c r="A96" t="s">
        <v>3377</v>
      </c>
    </row>
    <row r="97" spans="1:1" x14ac:dyDescent="0.25">
      <c r="A97" t="s">
        <v>2872</v>
      </c>
    </row>
    <row r="98" spans="1:1" x14ac:dyDescent="0.25">
      <c r="A98" t="s">
        <v>3230</v>
      </c>
    </row>
  </sheetData>
  <pageMargins left="0.7" right="0.7" top="0.75" bottom="0.75" header="0.51181102362204689" footer="0.51181102362204689"/>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W30"/>
  <sheetViews>
    <sheetView workbookViewId="0">
      <selection activeCell="B21" sqref="B21"/>
    </sheetView>
  </sheetViews>
  <sheetFormatPr defaultColWidth="8.6640625" defaultRowHeight="15" x14ac:dyDescent="0.25"/>
  <cols>
    <col min="1" max="1" width="18.44140625" style="272" customWidth="1"/>
    <col min="2" max="2" width="37" style="272" customWidth="1"/>
    <col min="3" max="3" width="37.6640625" style="272" customWidth="1"/>
    <col min="4" max="4" width="10.33203125" style="273" customWidth="1"/>
    <col min="5" max="5" width="37.6640625" style="273" customWidth="1"/>
    <col min="6" max="6" width="36.44140625" style="273" customWidth="1"/>
    <col min="7" max="13" width="9.109375" style="273" customWidth="1"/>
    <col min="14" max="14" width="38.5546875" style="273" hidden="1" customWidth="1"/>
    <col min="15" max="16" width="9.109375" style="273" hidden="1" customWidth="1"/>
    <col min="17" max="257" width="9.109375" style="273" customWidth="1"/>
  </cols>
  <sheetData>
    <row r="1" spans="1:16" ht="37.5" customHeight="1" x14ac:dyDescent="0.25">
      <c r="A1" s="333" t="str">
        <f>Spolu!C3&amp;", "&amp;Spolu!C6</f>
        <v>Slovenský zväz biatlonu, Partizánska cesta 3501/71, Banská Bystrica, 974 01</v>
      </c>
      <c r="B1" s="333"/>
      <c r="C1" s="333"/>
      <c r="N1" s="273" t="str">
        <f t="shared" ref="N1:N9" si="0">O1&amp;" - "&amp;P1</f>
        <v>a - príspevok uznaným športom</v>
      </c>
      <c r="O1" s="273" t="s">
        <v>374</v>
      </c>
      <c r="P1" s="273" t="s">
        <v>375</v>
      </c>
    </row>
    <row r="2" spans="1:16" x14ac:dyDescent="0.25">
      <c r="N2" s="273" t="str">
        <f t="shared" si="0"/>
        <v>b - príspevok Slovenskému olympijskému a športovému výboru</v>
      </c>
      <c r="O2" s="273" t="s">
        <v>376</v>
      </c>
      <c r="P2" s="273" t="s">
        <v>377</v>
      </c>
    </row>
    <row r="3" spans="1:16" ht="15" customHeight="1" x14ac:dyDescent="0.25">
      <c r="E3" s="334" t="s">
        <v>3480</v>
      </c>
      <c r="F3" s="334"/>
      <c r="N3" s="273" t="str">
        <f t="shared" si="0"/>
        <v>c - príspevok Slovenskému paralympijskému výboru</v>
      </c>
      <c r="O3" s="273" t="s">
        <v>378</v>
      </c>
      <c r="P3" s="273" t="s">
        <v>379</v>
      </c>
    </row>
    <row r="4" spans="1:16" ht="45.75" customHeight="1" x14ac:dyDescent="0.25">
      <c r="E4" s="334"/>
      <c r="F4" s="334"/>
      <c r="N4" s="273" t="str">
        <f t="shared" si="0"/>
        <v>d - príspevok športovcom top tímu</v>
      </c>
      <c r="O4" s="273" t="s">
        <v>380</v>
      </c>
      <c r="P4" s="273" t="s">
        <v>381</v>
      </c>
    </row>
    <row r="5" spans="1:16" ht="30.75" customHeight="1" x14ac:dyDescent="0.25">
      <c r="C5" s="274" t="s">
        <v>3481</v>
      </c>
      <c r="N5" s="273" t="str">
        <f t="shared" si="0"/>
        <v>e - rozvoj športov, ktoré nie sú uznanými podľa zákona č. 440/2015 Z. z.</v>
      </c>
      <c r="O5" s="273" t="s">
        <v>382</v>
      </c>
      <c r="P5" s="273" t="s">
        <v>387</v>
      </c>
    </row>
    <row r="6" spans="1:16" ht="30" x14ac:dyDescent="0.25">
      <c r="C6" s="274" t="s">
        <v>3482</v>
      </c>
      <c r="E6" s="275" t="s">
        <v>3483</v>
      </c>
      <c r="F6" s="276"/>
      <c r="N6" s="273" t="str">
        <f t="shared" si="0"/>
        <v>f - organizovanie významných a tradičných športových podujatí na území SR v roku 2020</v>
      </c>
      <c r="O6" s="273" t="s">
        <v>384</v>
      </c>
      <c r="P6" s="273" t="s">
        <v>3484</v>
      </c>
    </row>
    <row r="7" spans="1:16" x14ac:dyDescent="0.25">
      <c r="C7" s="274" t="s">
        <v>3485</v>
      </c>
      <c r="E7" s="275" t="s">
        <v>3486</v>
      </c>
      <c r="F7" s="277"/>
      <c r="N7" s="273" t="str">
        <f t="shared" si="0"/>
        <v>g - projekty školského, univerzitného športu a športu pre všetkých</v>
      </c>
      <c r="O7" s="273" t="s">
        <v>386</v>
      </c>
      <c r="P7" s="273" t="s">
        <v>3487</v>
      </c>
    </row>
    <row r="8" spans="1:16" x14ac:dyDescent="0.25">
      <c r="C8" s="274" t="s">
        <v>3488</v>
      </c>
      <c r="E8" s="275" t="s">
        <v>3489</v>
      </c>
      <c r="F8" s="278"/>
      <c r="N8" s="273" t="str">
        <f t="shared" si="0"/>
        <v>h - podpora a rozvoj turistických a cykloturistických trás</v>
      </c>
      <c r="O8" s="273" t="s">
        <v>388</v>
      </c>
      <c r="P8" s="273" t="s">
        <v>389</v>
      </c>
    </row>
    <row r="9" spans="1:16" x14ac:dyDescent="0.25">
      <c r="E9" s="275" t="s">
        <v>3490</v>
      </c>
      <c r="F9" s="276"/>
      <c r="N9" s="273" t="str">
        <f t="shared" si="0"/>
        <v>i - finančné odmeny športovcom za výsledky dosiahnuté v roku 2019 a trénerom mládeže za dosiahnuté výsledky ich športovcov v roku 2019 a za celoživotnú prácu s mládežou</v>
      </c>
      <c r="O9" s="273" t="s">
        <v>390</v>
      </c>
      <c r="P9" s="273" t="s">
        <v>3491</v>
      </c>
    </row>
    <row r="10" spans="1:16" x14ac:dyDescent="0.25">
      <c r="N10" s="273" t="str">
        <f t="shared" ref="N10:N26" si="1">O10&amp;" - "&amp;P10</f>
        <v>j - projekty pre popularizáciu pohybových aktivít detí, mládeže a seniorov</v>
      </c>
      <c r="O10" s="273" t="s">
        <v>392</v>
      </c>
      <c r="P10" s="273" t="s">
        <v>3492</v>
      </c>
    </row>
    <row r="11" spans="1:16" x14ac:dyDescent="0.25">
      <c r="N11" s="273" t="str">
        <f t="shared" si="1"/>
        <v>k - výstavba, modernizácia a rekonštrukcia športovej infraštruktúry národného významu</v>
      </c>
      <c r="O11" s="273" t="s">
        <v>394</v>
      </c>
      <c r="P11" s="273" t="s">
        <v>395</v>
      </c>
    </row>
    <row r="12" spans="1:16" ht="54.75" customHeight="1" x14ac:dyDescent="0.3">
      <c r="A12" s="335" t="s">
        <v>3493</v>
      </c>
      <c r="B12" s="335"/>
      <c r="C12" s="335"/>
      <c r="D12" s="274"/>
      <c r="E12" s="274"/>
      <c r="F12" s="279"/>
      <c r="G12" s="274"/>
      <c r="N12" s="273" t="str">
        <f t="shared" si="1"/>
        <v>l - podpora zdravotne postihnutých športovcov</v>
      </c>
      <c r="O12" s="273" t="s">
        <v>396</v>
      </c>
      <c r="P12" s="273" t="s">
        <v>397</v>
      </c>
    </row>
    <row r="13" spans="1:16" ht="45" customHeight="1" x14ac:dyDescent="0.25">
      <c r="F13" s="279"/>
      <c r="N13" s="273" t="str">
        <f t="shared" si="1"/>
        <v>m - plnenie úloh verejného záujmu v športe národnými športovými organizáciami</v>
      </c>
      <c r="O13" s="273" t="s">
        <v>398</v>
      </c>
      <c r="P13" s="273" t="s">
        <v>3494</v>
      </c>
    </row>
    <row r="14" spans="1:16" ht="45" customHeight="1" x14ac:dyDescent="0.25">
      <c r="A14" s="336" t="str">
        <f>"Oznamujeme Vám, že dňa "&amp;TEXT(F6,"dd..mm.yyyy")&amp;" sme poukázali Ministerstvu cestovného ruchu a športu Slovenskej republiky výnosy z príspevku/dotácie poskytnutého/poskytnutej na úlohy v oblasti športu v roku 2024 v sume "&amp;TEXT(F7,"### ### ###,00")&amp;"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336"/>
      <c r="C14" s="336"/>
      <c r="F14" s="279"/>
      <c r="N14" s="273" t="str">
        <f t="shared" si="1"/>
        <v>n - organizovanie významnej súťaže podľa § 55 ods. 1 písm. b)</v>
      </c>
      <c r="O14" s="273" t="s">
        <v>400</v>
      </c>
      <c r="P14" s="273" t="s">
        <v>3495</v>
      </c>
    </row>
    <row r="15" spans="1:16" ht="31.5" customHeight="1" x14ac:dyDescent="0.25">
      <c r="A15" s="272" t="s">
        <v>3496</v>
      </c>
      <c r="B15" s="337" t="s">
        <v>3497</v>
      </c>
      <c r="C15" s="337"/>
      <c r="N15" s="273" t="str">
        <f t="shared" si="1"/>
        <v>o - účasť na významnej súťaži podľa § 3 písm. h) druhého až štvrtého bodu Zákona o športe vrátane prípravy na túto súťaž</v>
      </c>
      <c r="O15" s="273" t="s">
        <v>401</v>
      </c>
      <c r="P15" s="273" t="s">
        <v>3498</v>
      </c>
    </row>
    <row r="16" spans="1:16" x14ac:dyDescent="0.25">
      <c r="A16" s="272" t="s">
        <v>3499</v>
      </c>
      <c r="B16" s="280">
        <f>F8</f>
        <v>0</v>
      </c>
      <c r="E16" s="281" t="s">
        <v>3500</v>
      </c>
      <c r="F16" s="282"/>
      <c r="N16" s="273" t="str">
        <f t="shared" si="1"/>
        <v>p - účasť na významnej súťaži podľa § 3 písm. h) prvého bodu Zákona o športe</v>
      </c>
      <c r="O16" s="273" t="s">
        <v>402</v>
      </c>
      <c r="P16" s="273" t="s">
        <v>3501</v>
      </c>
    </row>
    <row r="17" spans="1:16" x14ac:dyDescent="0.25">
      <c r="A17" s="272" t="s">
        <v>3502</v>
      </c>
      <c r="B17" s="283" t="s">
        <v>3503</v>
      </c>
      <c r="C17" s="284">
        <v>31</v>
      </c>
      <c r="E17" s="285" t="s">
        <v>3504</v>
      </c>
      <c r="F17" s="286">
        <v>421947749445</v>
      </c>
      <c r="N17" s="273" t="str">
        <f t="shared" si="1"/>
        <v xml:space="preserve">q - </v>
      </c>
      <c r="O17" s="273" t="s">
        <v>403</v>
      </c>
    </row>
    <row r="18" spans="1:16" x14ac:dyDescent="0.25">
      <c r="B18" s="287" t="s">
        <v>3505</v>
      </c>
      <c r="C18" s="280" t="str">
        <f>Spolu!C4</f>
        <v>35656743</v>
      </c>
      <c r="E18" s="285" t="s">
        <v>3506</v>
      </c>
      <c r="F18" s="286">
        <v>421947749446</v>
      </c>
      <c r="N18" s="273" t="str">
        <f t="shared" si="1"/>
        <v xml:space="preserve">r - </v>
      </c>
      <c r="O18" s="273" t="s">
        <v>404</v>
      </c>
    </row>
    <row r="19" spans="1:16" x14ac:dyDescent="0.25">
      <c r="E19" s="285" t="s">
        <v>3507</v>
      </c>
      <c r="F19" s="286">
        <v>421947749717</v>
      </c>
    </row>
    <row r="20" spans="1:16" x14ac:dyDescent="0.25">
      <c r="A20" s="272" t="s">
        <v>432</v>
      </c>
      <c r="B20" s="288">
        <f>F6</f>
        <v>0</v>
      </c>
      <c r="E20" s="289"/>
      <c r="F20" s="290"/>
    </row>
    <row r="21" spans="1:16" ht="189" customHeight="1" x14ac:dyDescent="0.25">
      <c r="B21" s="291"/>
      <c r="C21" s="292"/>
    </row>
    <row r="22" spans="1:16" ht="39.75" customHeight="1" x14ac:dyDescent="0.25">
      <c r="B22" s="332" t="s">
        <v>3508</v>
      </c>
      <c r="C22" s="332"/>
      <c r="N22" s="273" t="str">
        <f t="shared" si="1"/>
        <v>026 01 - Šport pre všetkých, školský a univerzitný šport</v>
      </c>
      <c r="O22" s="273" t="s">
        <v>352</v>
      </c>
      <c r="P22" s="273" t="s">
        <v>353</v>
      </c>
    </row>
    <row r="23" spans="1:16" x14ac:dyDescent="0.25">
      <c r="N23" s="273" t="str">
        <f t="shared" si="1"/>
        <v>026 02 - Uznané športy</v>
      </c>
      <c r="O23" s="273" t="s">
        <v>354</v>
      </c>
      <c r="P23" s="273" t="s">
        <v>355</v>
      </c>
    </row>
    <row r="24" spans="1:16" x14ac:dyDescent="0.25">
      <c r="N24" s="273" t="str">
        <f t="shared" si="1"/>
        <v>026 03 - Národné športové projekty</v>
      </c>
      <c r="O24" s="273" t="s">
        <v>356</v>
      </c>
      <c r="P24" s="273" t="s">
        <v>357</v>
      </c>
    </row>
    <row r="25" spans="1:16" x14ac:dyDescent="0.25">
      <c r="N25" s="273" t="str">
        <f t="shared" si="1"/>
        <v>026 04 - Športová infraštruktúra</v>
      </c>
      <c r="O25" s="273" t="s">
        <v>358</v>
      </c>
      <c r="P25" s="273" t="s">
        <v>359</v>
      </c>
    </row>
    <row r="26" spans="1:16" x14ac:dyDescent="0.25">
      <c r="N26" s="273" t="str">
        <f t="shared" si="1"/>
        <v>026 05 - Prierezové činnosti v športe</v>
      </c>
      <c r="O26" s="273" t="s">
        <v>360</v>
      </c>
      <c r="P26" s="273" t="s">
        <v>361</v>
      </c>
    </row>
    <row r="28" spans="1:16" x14ac:dyDescent="0.25">
      <c r="N28" s="273" t="s">
        <v>3509</v>
      </c>
    </row>
    <row r="29" spans="1:16" x14ac:dyDescent="0.25">
      <c r="N29" s="273" t="s">
        <v>3510</v>
      </c>
    </row>
    <row r="30" spans="1:16" x14ac:dyDescent="0.25">
      <c r="N30" s="273" t="s">
        <v>3511</v>
      </c>
    </row>
  </sheetData>
  <sheetProtection sheet="1" formatCells="0" selectLockedCells="1" autoFilter="0"/>
  <mergeCells count="6">
    <mergeCell ref="B22:C22"/>
    <mergeCell ref="A1:C1"/>
    <mergeCell ref="E3:F4"/>
    <mergeCell ref="A12:C12"/>
    <mergeCell ref="A14:C14"/>
    <mergeCell ref="B15:C15"/>
  </mergeCells>
  <dataValidations count="1">
    <dataValidation type="list" allowBlank="1" showInputMessage="1" showErrorMessage="1" sqref="B15:C15" xr:uid="{005F0059-0000-4770-A686-0074005500BB}">
      <formula1>$N$22:$N$26</formula1>
      <formula2>0</formula2>
    </dataValidation>
  </dataValidations>
  <pageMargins left="0.19652777777777802" right="0.19652777777777802" top="0.47222222222222204" bottom="0.47291666666666693" header="0.51181102362204689" footer="0.31527777777777799"/>
  <pageSetup paperSize="9" scale="99"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lpstr>Doklady!Print_Titles</vt:lpstr>
      <vt:lpstr>Príklady!Print_Titles</vt:lpstr>
      <vt:lpstr>Spolu!Print_Titles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dc:description/>
  <cp:lastModifiedBy>asistent@biathlon.sk</cp:lastModifiedBy>
  <cp:revision>14</cp:revision>
  <dcterms:created xsi:type="dcterms:W3CDTF">2017-02-20T06:20:00Z</dcterms:created>
  <dcterms:modified xsi:type="dcterms:W3CDTF">2025-02-26T11:12:29Z</dcterms:modified>
  <dc:language>sk-SK</dc:language>
  <cp:version>786432</cp:version>
</cp:coreProperties>
</file>