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0250" windowHeight="8955"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I139" i="1"/>
  <c r="J139"/>
  <c r="I140"/>
  <c r="J140"/>
  <c r="I141"/>
  <c r="J141"/>
  <c r="I142"/>
  <c r="J142"/>
  <c r="I143"/>
  <c r="J143"/>
  <c r="I144"/>
  <c r="J144"/>
  <c r="I145"/>
  <c r="J145"/>
  <c r="I146"/>
  <c r="J146"/>
  <c r="I147"/>
  <c r="J147"/>
  <c r="I148"/>
  <c r="J148"/>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N166"/>
  <c r="J166"/>
  <c r="I167"/>
  <c r="J167"/>
  <c r="I168"/>
  <c r="J168"/>
  <c r="I169"/>
  <c r="J169"/>
  <c r="I170"/>
  <c r="J170"/>
  <c r="I171"/>
  <c r="J171"/>
  <c r="I172"/>
  <c r="N172"/>
  <c r="J172"/>
  <c r="I173"/>
  <c r="J173"/>
  <c r="I174"/>
  <c r="J174"/>
  <c r="I175"/>
  <c r="J175"/>
  <c r="I176"/>
  <c r="J176"/>
  <c r="I177"/>
  <c r="J177"/>
  <c r="I178"/>
  <c r="J178"/>
  <c r="I179"/>
  <c r="J179"/>
  <c r="I180"/>
  <c r="J180"/>
  <c r="I181"/>
  <c r="J181"/>
  <c r="I182"/>
  <c r="J182"/>
  <c r="I183"/>
  <c r="J183"/>
  <c r="I184"/>
  <c r="J184"/>
  <c r="I185"/>
  <c r="J185"/>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N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N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18"/>
  <c r="J318"/>
  <c r="I319"/>
  <c r="J319"/>
  <c r="I320"/>
  <c r="J320"/>
  <c r="I321"/>
  <c r="J321"/>
  <c r="I322"/>
  <c r="N322"/>
  <c r="J322"/>
  <c r="I323"/>
  <c r="J323"/>
  <c r="I324"/>
  <c r="J324"/>
  <c r="I325"/>
  <c r="J325"/>
  <c r="I326"/>
  <c r="J326"/>
  <c r="I327"/>
  <c r="J327"/>
  <c r="I328"/>
  <c r="J328"/>
  <c r="I329"/>
  <c r="J329"/>
  <c r="I330"/>
  <c r="J330"/>
  <c r="I331"/>
  <c r="J331"/>
  <c r="I332"/>
  <c r="J332"/>
  <c r="I333"/>
  <c r="J333"/>
  <c r="I334"/>
  <c r="J334"/>
  <c r="I335"/>
  <c r="J335"/>
  <c r="I336"/>
  <c r="J336"/>
  <c r="I337"/>
  <c r="J337"/>
  <c r="I338"/>
  <c r="J338"/>
  <c r="I339"/>
  <c r="J339"/>
  <c r="I340"/>
  <c r="J340"/>
  <c r="I341"/>
  <c r="J341"/>
  <c r="I342"/>
  <c r="J342"/>
  <c r="I343"/>
  <c r="J343"/>
  <c r="I344"/>
  <c r="J344"/>
  <c r="I345"/>
  <c r="J345"/>
  <c r="I346"/>
  <c r="J346"/>
  <c r="I347"/>
  <c r="J347"/>
  <c r="I348"/>
  <c r="J348"/>
  <c r="L16"/>
  <c r="L17"/>
  <c r="L18"/>
  <c r="L19"/>
  <c r="I16"/>
  <c r="N16"/>
  <c r="J16"/>
  <c r="I17"/>
  <c r="N17"/>
  <c r="J17"/>
  <c r="I18"/>
  <c r="N18"/>
  <c r="J18"/>
  <c r="I19"/>
  <c r="N19"/>
  <c r="J19"/>
  <c r="B16"/>
  <c r="M16" s="1"/>
  <c r="B17"/>
  <c r="M17" s="1"/>
  <c r="B18"/>
  <c r="M18" s="1"/>
  <c r="B19"/>
  <c r="M19" s="1"/>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s="1"/>
  <c r="B4"/>
  <c r="M4" s="1"/>
  <c r="B5"/>
  <c r="M5" s="1"/>
  <c r="B6"/>
  <c r="M6" s="1"/>
  <c r="B7"/>
  <c r="M7" s="1"/>
  <c r="B8"/>
  <c r="M8" s="1"/>
  <c r="B9"/>
  <c r="M9" s="1"/>
  <c r="B10"/>
  <c r="M10" s="1"/>
  <c r="B11"/>
  <c r="M11" s="1"/>
  <c r="B12"/>
  <c r="M12" s="1"/>
  <c r="B13"/>
  <c r="M13" s="1"/>
  <c r="B14"/>
  <c r="M14" s="1"/>
  <c r="B15"/>
  <c r="M15" s="1"/>
  <c r="L133"/>
  <c r="J133"/>
  <c r="I133"/>
  <c r="N133"/>
  <c r="B133"/>
  <c r="M133" s="1"/>
  <c r="L129"/>
  <c r="J129"/>
  <c r="I129"/>
  <c r="N129"/>
  <c r="B129"/>
  <c r="M129" s="1"/>
  <c r="I20"/>
  <c r="N20"/>
  <c r="J20"/>
  <c r="L20"/>
  <c r="B20"/>
  <c r="M20" s="1"/>
  <c r="L37"/>
  <c r="J37"/>
  <c r="I37"/>
  <c r="N37"/>
  <c r="B37"/>
  <c r="M37" s="1"/>
  <c r="A14" i="10"/>
  <c r="J81" i="1"/>
  <c r="I81"/>
  <c r="N81"/>
  <c r="I21"/>
  <c r="J21"/>
  <c r="I22"/>
  <c r="N22"/>
  <c r="J22"/>
  <c r="I23"/>
  <c r="J23"/>
  <c r="I25"/>
  <c r="N25"/>
  <c r="J25"/>
  <c r="I27"/>
  <c r="N27"/>
  <c r="J27"/>
  <c r="I28"/>
  <c r="N28"/>
  <c r="J28"/>
  <c r="I29"/>
  <c r="N29"/>
  <c r="J29"/>
  <c r="I31"/>
  <c r="N31"/>
  <c r="J31"/>
  <c r="I32"/>
  <c r="J32"/>
  <c r="I34"/>
  <c r="N34"/>
  <c r="J34"/>
  <c r="I35"/>
  <c r="N35"/>
  <c r="J35"/>
  <c r="I36"/>
  <c r="N36"/>
  <c r="J36"/>
  <c r="I38"/>
  <c r="J38"/>
  <c r="I39"/>
  <c r="N39"/>
  <c r="J39"/>
  <c r="I40"/>
  <c r="J40"/>
  <c r="I43"/>
  <c r="J43"/>
  <c r="I45"/>
  <c r="J45"/>
  <c r="I46"/>
  <c r="J46"/>
  <c r="I47"/>
  <c r="J47"/>
  <c r="I48"/>
  <c r="N48"/>
  <c r="J48"/>
  <c r="I50"/>
  <c r="N50"/>
  <c r="J50"/>
  <c r="I51"/>
  <c r="N51"/>
  <c r="J51"/>
  <c r="I52"/>
  <c r="N52"/>
  <c r="J52"/>
  <c r="I53"/>
  <c r="N53"/>
  <c r="J53"/>
  <c r="I55"/>
  <c r="N55"/>
  <c r="J55"/>
  <c r="I56"/>
  <c r="J56"/>
  <c r="I58"/>
  <c r="J58"/>
  <c r="I59"/>
  <c r="J59"/>
  <c r="I60"/>
  <c r="J60"/>
  <c r="I61"/>
  <c r="J61"/>
  <c r="I62"/>
  <c r="J62"/>
  <c r="I63"/>
  <c r="J63"/>
  <c r="I64"/>
  <c r="N64"/>
  <c r="J64"/>
  <c r="I65"/>
  <c r="J65"/>
  <c r="I66"/>
  <c r="J66"/>
  <c r="I67"/>
  <c r="J67"/>
  <c r="I68"/>
  <c r="J68"/>
  <c r="I69"/>
  <c r="N69"/>
  <c r="J69"/>
  <c r="I70"/>
  <c r="N70"/>
  <c r="J70"/>
  <c r="I71"/>
  <c r="N71"/>
  <c r="J71"/>
  <c r="I72"/>
  <c r="N72"/>
  <c r="J72"/>
  <c r="I73"/>
  <c r="N73"/>
  <c r="J73"/>
  <c r="I74"/>
  <c r="N74"/>
  <c r="J74"/>
  <c r="I75"/>
  <c r="N75"/>
  <c r="J75"/>
  <c r="I77"/>
  <c r="J77"/>
  <c r="I78"/>
  <c r="N78"/>
  <c r="J78"/>
  <c r="I79"/>
  <c r="N79"/>
  <c r="J79"/>
  <c r="I87"/>
  <c r="N87"/>
  <c r="J87"/>
  <c r="I88"/>
  <c r="N88"/>
  <c r="J88"/>
  <c r="I89"/>
  <c r="N89"/>
  <c r="J89"/>
  <c r="I90"/>
  <c r="N90"/>
  <c r="J90"/>
  <c r="I91"/>
  <c r="N91"/>
  <c r="J91"/>
  <c r="I92"/>
  <c r="J92"/>
  <c r="I93"/>
  <c r="N93"/>
  <c r="J93"/>
  <c r="I94"/>
  <c r="N94"/>
  <c r="J94"/>
  <c r="I95"/>
  <c r="N95"/>
  <c r="J95"/>
  <c r="I96"/>
  <c r="J96"/>
  <c r="I97"/>
  <c r="N97"/>
  <c r="J97"/>
  <c r="I98"/>
  <c r="J98"/>
  <c r="I99"/>
  <c r="N99"/>
  <c r="J99"/>
  <c r="I100"/>
  <c r="J100"/>
  <c r="I101"/>
  <c r="N101"/>
  <c r="J101"/>
  <c r="I102"/>
  <c r="J102"/>
  <c r="I103"/>
  <c r="J103"/>
  <c r="I104"/>
  <c r="J104"/>
  <c r="I105"/>
  <c r="N105"/>
  <c r="J105"/>
  <c r="I106"/>
  <c r="J106"/>
  <c r="I107"/>
  <c r="N107"/>
  <c r="J107"/>
  <c r="I108"/>
  <c r="J108"/>
  <c r="I109"/>
  <c r="N109"/>
  <c r="J109"/>
  <c r="I110"/>
  <c r="N110"/>
  <c r="J110"/>
  <c r="I111"/>
  <c r="N111"/>
  <c r="J111"/>
  <c r="I112"/>
  <c r="J112"/>
  <c r="I113"/>
  <c r="N113"/>
  <c r="J113"/>
  <c r="I114"/>
  <c r="N114"/>
  <c r="J114"/>
  <c r="I115"/>
  <c r="N115"/>
  <c r="J115"/>
  <c r="I117"/>
  <c r="N117"/>
  <c r="J117"/>
  <c r="I118"/>
  <c r="N118"/>
  <c r="J118"/>
  <c r="I119"/>
  <c r="J119"/>
  <c r="I120"/>
  <c r="N120"/>
  <c r="J120"/>
  <c r="I122"/>
  <c r="N122"/>
  <c r="J122"/>
  <c r="I123"/>
  <c r="N123"/>
  <c r="J123"/>
  <c r="I124"/>
  <c r="J124"/>
  <c r="I125"/>
  <c r="N125"/>
  <c r="J125"/>
  <c r="I127"/>
  <c r="N127"/>
  <c r="J127"/>
  <c r="I128"/>
  <c r="N128"/>
  <c r="J128"/>
  <c r="I130"/>
  <c r="N130"/>
  <c r="J130"/>
  <c r="I131"/>
  <c r="N131"/>
  <c r="J131"/>
  <c r="I132"/>
  <c r="J132"/>
  <c r="I134"/>
  <c r="J134"/>
  <c r="I135"/>
  <c r="N135"/>
  <c r="J135"/>
  <c r="I136"/>
  <c r="N136"/>
  <c r="J136"/>
  <c r="I80"/>
  <c r="N80"/>
  <c r="J80"/>
  <c r="I82"/>
  <c r="N82"/>
  <c r="J82"/>
  <c r="I83"/>
  <c r="N83"/>
  <c r="J83"/>
  <c r="I84"/>
  <c r="N84"/>
  <c r="J84"/>
  <c r="I85"/>
  <c r="N85"/>
  <c r="J85"/>
  <c r="I86"/>
  <c r="J86"/>
  <c r="I24"/>
  <c r="N24"/>
  <c r="J24"/>
  <c r="I26"/>
  <c r="N26"/>
  <c r="J26"/>
  <c r="I30"/>
  <c r="J30"/>
  <c r="I33"/>
  <c r="N33"/>
  <c r="J33"/>
  <c r="I41"/>
  <c r="J41"/>
  <c r="I42"/>
  <c r="N42"/>
  <c r="J42"/>
  <c r="I44"/>
  <c r="N44"/>
  <c r="J44"/>
  <c r="I49"/>
  <c r="N49"/>
  <c r="J49"/>
  <c r="I54"/>
  <c r="N54"/>
  <c r="J54"/>
  <c r="I57"/>
  <c r="N57"/>
  <c r="J57"/>
  <c r="I76"/>
  <c r="J76"/>
  <c r="I116"/>
  <c r="N116"/>
  <c r="J116"/>
  <c r="I121"/>
  <c r="N121"/>
  <c r="J121"/>
  <c r="I126"/>
  <c r="N126"/>
  <c r="J126"/>
  <c r="I137"/>
  <c r="N137"/>
  <c r="J137"/>
  <c r="I138"/>
  <c r="N138"/>
  <c r="J138"/>
  <c r="I2"/>
  <c r="J2"/>
  <c r="A14" i="11"/>
  <c r="N11"/>
  <c r="N12"/>
  <c r="N13"/>
  <c r="N14"/>
  <c r="N15"/>
  <c r="N16"/>
  <c r="N20"/>
  <c r="N21"/>
  <c r="N1"/>
  <c r="N2"/>
  <c r="N3"/>
  <c r="N4"/>
  <c r="N5"/>
  <c r="N6"/>
  <c r="N7"/>
  <c r="N8"/>
  <c r="N9"/>
  <c r="N10"/>
  <c r="N17"/>
  <c r="N18"/>
  <c r="N22"/>
  <c r="N23"/>
  <c r="N24"/>
  <c r="N18" i="10"/>
  <c r="N17"/>
  <c r="N16"/>
  <c r="N15"/>
  <c r="N14"/>
  <c r="N13"/>
  <c r="N12"/>
  <c r="N11"/>
  <c r="L718" i="1"/>
  <c r="N718"/>
  <c r="B718"/>
  <c r="M718" s="1"/>
  <c r="L270"/>
  <c r="L269"/>
  <c r="N270"/>
  <c r="N269"/>
  <c r="B269"/>
  <c r="M269"/>
  <c r="B270"/>
  <c r="M270" s="1"/>
  <c r="L175"/>
  <c r="N175"/>
  <c r="B175"/>
  <c r="M175" s="1"/>
  <c r="H2" i="7"/>
  <c r="H3"/>
  <c r="B353" i="1"/>
  <c r="M353" s="1"/>
  <c r="N353"/>
  <c r="L353"/>
  <c r="B167"/>
  <c r="M167" s="1"/>
  <c r="N167"/>
  <c r="L167"/>
  <c r="B115"/>
  <c r="M115" s="1"/>
  <c r="L115"/>
  <c r="B170"/>
  <c r="M170" s="1"/>
  <c r="N170"/>
  <c r="L170"/>
  <c r="B403"/>
  <c r="M403" s="1"/>
  <c r="N403"/>
  <c r="L403"/>
  <c r="B470"/>
  <c r="M470" s="1"/>
  <c r="N470"/>
  <c r="L470"/>
  <c r="B557"/>
  <c r="M557" s="1"/>
  <c r="N557"/>
  <c r="L557"/>
  <c r="B714"/>
  <c r="M714" s="1"/>
  <c r="N714"/>
  <c r="L714"/>
  <c r="B137"/>
  <c r="M137" s="1"/>
  <c r="L137"/>
  <c r="B300"/>
  <c r="M300"/>
  <c r="L300"/>
  <c r="B333"/>
  <c r="M333" s="1"/>
  <c r="N333"/>
  <c r="L333"/>
  <c r="B494"/>
  <c r="M494" s="1"/>
  <c r="N494"/>
  <c r="L494"/>
  <c r="B562"/>
  <c r="M562" s="1"/>
  <c r="N562"/>
  <c r="L562"/>
  <c r="B52"/>
  <c r="M52" s="1"/>
  <c r="L52"/>
  <c r="B53"/>
  <c r="M53" s="1"/>
  <c r="L53"/>
  <c r="B55"/>
  <c r="M55" s="1"/>
  <c r="L55"/>
  <c r="B50"/>
  <c r="M50"/>
  <c r="L50"/>
  <c r="B51"/>
  <c r="M51" s="1"/>
  <c r="L51"/>
  <c r="B702"/>
  <c r="M702" s="1"/>
  <c r="N702"/>
  <c r="L702"/>
  <c r="B696"/>
  <c r="M696" s="1"/>
  <c r="N696"/>
  <c r="L696"/>
  <c r="B692"/>
  <c r="M692" s="1"/>
  <c r="N692"/>
  <c r="L692"/>
  <c r="B709"/>
  <c r="M709" s="1"/>
  <c r="N709"/>
  <c r="L709"/>
  <c r="B706"/>
  <c r="M706" s="1"/>
  <c r="N706"/>
  <c r="L706"/>
  <c r="B693"/>
  <c r="M693" s="1"/>
  <c r="N693"/>
  <c r="L693"/>
  <c r="B705"/>
  <c r="M705" s="1"/>
  <c r="N705"/>
  <c r="L705"/>
  <c r="B711"/>
  <c r="M711" s="1"/>
  <c r="N711"/>
  <c r="L711"/>
  <c r="B700"/>
  <c r="M700" s="1"/>
  <c r="N700"/>
  <c r="L700"/>
  <c r="B699"/>
  <c r="M699" s="1"/>
  <c r="N699"/>
  <c r="L699"/>
  <c r="B698"/>
  <c r="M698" s="1"/>
  <c r="N698"/>
  <c r="L698"/>
  <c r="B694"/>
  <c r="M694" s="1"/>
  <c r="N694"/>
  <c r="L694"/>
  <c r="B695"/>
  <c r="M695" s="1"/>
  <c r="N695"/>
  <c r="L695"/>
  <c r="B710"/>
  <c r="M710" s="1"/>
  <c r="N710"/>
  <c r="L710"/>
  <c r="B708"/>
  <c r="M708" s="1"/>
  <c r="N708"/>
  <c r="L708"/>
  <c r="B704"/>
  <c r="M704" s="1"/>
  <c r="N704"/>
  <c r="L704"/>
  <c r="B701"/>
  <c r="M701" s="1"/>
  <c r="N701"/>
  <c r="L701"/>
  <c r="B707"/>
  <c r="M707" s="1"/>
  <c r="N707"/>
  <c r="L707"/>
  <c r="B697"/>
  <c r="M697" s="1"/>
  <c r="N697"/>
  <c r="L697"/>
  <c r="B703"/>
  <c r="M703" s="1"/>
  <c r="N703"/>
  <c r="L703"/>
  <c r="B64"/>
  <c r="M64" s="1"/>
  <c r="L64"/>
  <c r="N608"/>
  <c r="L608"/>
  <c r="N609"/>
  <c r="L609"/>
  <c r="N614"/>
  <c r="L614"/>
  <c r="N622"/>
  <c r="L622"/>
  <c r="N623"/>
  <c r="L623"/>
  <c r="N659"/>
  <c r="L659"/>
  <c r="N660"/>
  <c r="L660"/>
  <c r="N671"/>
  <c r="L671"/>
  <c r="N678"/>
  <c r="L678"/>
  <c r="N679"/>
  <c r="L679"/>
  <c r="N716"/>
  <c r="L716"/>
  <c r="N717"/>
  <c r="L717"/>
  <c r="N719"/>
  <c r="L719"/>
  <c r="B608"/>
  <c r="M608" s="1"/>
  <c r="B609"/>
  <c r="M609" s="1"/>
  <c r="B614"/>
  <c r="M614" s="1"/>
  <c r="B622"/>
  <c r="M622" s="1"/>
  <c r="B623"/>
  <c r="M623" s="1"/>
  <c r="B659"/>
  <c r="M659" s="1"/>
  <c r="B660"/>
  <c r="M660" s="1"/>
  <c r="B671"/>
  <c r="M671" s="1"/>
  <c r="B678"/>
  <c r="M678" s="1"/>
  <c r="B679"/>
  <c r="M679" s="1"/>
  <c r="B716"/>
  <c r="M716" s="1"/>
  <c r="B717"/>
  <c r="M717" s="1"/>
  <c r="B719"/>
  <c r="M719" s="1"/>
  <c r="L42"/>
  <c r="L57"/>
  <c r="L138"/>
  <c r="L166"/>
  <c r="L172"/>
  <c r="N177"/>
  <c r="L177"/>
  <c r="N247"/>
  <c r="L247"/>
  <c r="L266"/>
  <c r="N268"/>
  <c r="L268"/>
  <c r="N283"/>
  <c r="L283"/>
  <c r="N302"/>
  <c r="L302"/>
  <c r="N301"/>
  <c r="L301"/>
  <c r="N323"/>
  <c r="L323"/>
  <c r="L322"/>
  <c r="N324"/>
  <c r="L324"/>
  <c r="N327"/>
  <c r="L327"/>
  <c r="N334"/>
  <c r="L334"/>
  <c r="N343"/>
  <c r="L343"/>
  <c r="N344"/>
  <c r="L344"/>
  <c r="N446"/>
  <c r="L446"/>
  <c r="N449"/>
  <c r="L449"/>
  <c r="N456"/>
  <c r="L456"/>
  <c r="N483"/>
  <c r="L483"/>
  <c r="N489"/>
  <c r="L489"/>
  <c r="N503"/>
  <c r="L503"/>
  <c r="N564"/>
  <c r="L564"/>
  <c r="N632"/>
  <c r="L632"/>
  <c r="N712"/>
  <c r="L712"/>
  <c r="N713"/>
  <c r="L713"/>
  <c r="N715"/>
  <c r="L715"/>
  <c r="N726"/>
  <c r="L726"/>
  <c r="N380"/>
  <c r="L380"/>
  <c r="B59"/>
  <c r="M59" s="1"/>
  <c r="B68"/>
  <c r="M68"/>
  <c r="B79"/>
  <c r="M79" s="1"/>
  <c r="B75"/>
  <c r="M75"/>
  <c r="B74"/>
  <c r="M74" s="1"/>
  <c r="B78"/>
  <c r="M78"/>
  <c r="B77"/>
  <c r="M77" s="1"/>
  <c r="B73"/>
  <c r="M73"/>
  <c r="B93"/>
  <c r="M93" s="1"/>
  <c r="B112"/>
  <c r="M112"/>
  <c r="B111"/>
  <c r="M111" s="1"/>
  <c r="B123"/>
  <c r="M123"/>
  <c r="B132"/>
  <c r="M132" s="1"/>
  <c r="B83"/>
  <c r="M83"/>
  <c r="B136"/>
  <c r="M136" s="1"/>
  <c r="B124"/>
  <c r="M124"/>
  <c r="B128"/>
  <c r="M128" s="1"/>
  <c r="B127"/>
  <c r="M127"/>
  <c r="B135"/>
  <c r="M135" s="1"/>
  <c r="B82"/>
  <c r="M82"/>
  <c r="B131"/>
  <c r="M131" s="1"/>
  <c r="B125"/>
  <c r="M125"/>
  <c r="B85"/>
  <c r="M85" s="1"/>
  <c r="B130"/>
  <c r="M130"/>
  <c r="B134"/>
  <c r="M134" s="1"/>
  <c r="B84"/>
  <c r="M84"/>
  <c r="B118"/>
  <c r="M118" s="1"/>
  <c r="B122"/>
  <c r="M122"/>
  <c r="B86"/>
  <c r="M86" s="1"/>
  <c r="B80"/>
  <c r="M80"/>
  <c r="B119"/>
  <c r="M119" s="1"/>
  <c r="B120"/>
  <c r="M120"/>
  <c r="B24"/>
  <c r="M24" s="1"/>
  <c r="B117"/>
  <c r="M117"/>
  <c r="B146"/>
  <c r="M146" s="1"/>
  <c r="B153"/>
  <c r="M153"/>
  <c r="B154"/>
  <c r="M154" s="1"/>
  <c r="B152"/>
  <c r="M152"/>
  <c r="B149"/>
  <c r="M149" s="1"/>
  <c r="B151"/>
  <c r="M151"/>
  <c r="B160"/>
  <c r="M160" s="1"/>
  <c r="B148"/>
  <c r="M148"/>
  <c r="B150"/>
  <c r="M150" s="1"/>
  <c r="B157"/>
  <c r="M157"/>
  <c r="B156"/>
  <c r="M156" s="1"/>
  <c r="B158"/>
  <c r="M158"/>
  <c r="B161"/>
  <c r="M161" s="1"/>
  <c r="B162"/>
  <c r="M162"/>
  <c r="B159"/>
  <c r="M159" s="1"/>
  <c r="B155"/>
  <c r="M155"/>
  <c r="B163"/>
  <c r="M163" s="1"/>
  <c r="B165"/>
  <c r="M165"/>
  <c r="B164"/>
  <c r="M164" s="1"/>
  <c r="B147"/>
  <c r="M147"/>
  <c r="B169"/>
  <c r="M169" s="1"/>
  <c r="B168"/>
  <c r="M168"/>
  <c r="B179"/>
  <c r="M179" s="1"/>
  <c r="B178"/>
  <c r="M178"/>
  <c r="B232"/>
  <c r="M232" s="1"/>
  <c r="B221"/>
  <c r="M221"/>
  <c r="B227"/>
  <c r="M227" s="1"/>
  <c r="B230"/>
  <c r="M230"/>
  <c r="B223"/>
  <c r="M223" s="1"/>
  <c r="B240"/>
  <c r="M240"/>
  <c r="B242"/>
  <c r="M242" s="1"/>
  <c r="B246"/>
  <c r="M246"/>
  <c r="B238"/>
  <c r="M238" s="1"/>
  <c r="B245"/>
  <c r="M245"/>
  <c r="B239"/>
  <c r="M239" s="1"/>
  <c r="B234"/>
  <c r="M234"/>
  <c r="B236"/>
  <c r="M236" s="1"/>
  <c r="B225"/>
  <c r="M225"/>
  <c r="B237"/>
  <c r="M237" s="1"/>
  <c r="B231"/>
  <c r="M231"/>
  <c r="B241"/>
  <c r="M241" s="1"/>
  <c r="B220"/>
  <c r="M220"/>
  <c r="B244"/>
  <c r="M244" s="1"/>
  <c r="B222"/>
  <c r="M222"/>
  <c r="B235"/>
  <c r="M235" s="1"/>
  <c r="B224"/>
  <c r="M224"/>
  <c r="B218"/>
  <c r="M218" s="1"/>
  <c r="B233"/>
  <c r="M233"/>
  <c r="B228"/>
  <c r="M228" s="1"/>
  <c r="B229"/>
  <c r="M229"/>
  <c r="B226"/>
  <c r="M226" s="1"/>
  <c r="B243"/>
  <c r="M243"/>
  <c r="B219"/>
  <c r="M219" s="1"/>
  <c r="B251"/>
  <c r="M251"/>
  <c r="B253"/>
  <c r="M253" s="1"/>
  <c r="B250"/>
  <c r="M250"/>
  <c r="B252"/>
  <c r="M252" s="1"/>
  <c r="B254"/>
  <c r="M254"/>
  <c r="B249"/>
  <c r="M249" s="1"/>
  <c r="B261"/>
  <c r="M261"/>
  <c r="B260"/>
  <c r="M260" s="1"/>
  <c r="B265"/>
  <c r="M265"/>
  <c r="B262"/>
  <c r="M262" s="1"/>
  <c r="B264"/>
  <c r="M264"/>
  <c r="B263"/>
  <c r="M263" s="1"/>
  <c r="B277"/>
  <c r="M277"/>
  <c r="B275"/>
  <c r="M275" s="1"/>
  <c r="B274"/>
  <c r="M274"/>
  <c r="B276"/>
  <c r="M276" s="1"/>
  <c r="B278"/>
  <c r="M278"/>
  <c r="B273"/>
  <c r="M273" s="1"/>
  <c r="B293"/>
  <c r="M293"/>
  <c r="B294"/>
  <c r="M294" s="1"/>
  <c r="B295"/>
  <c r="M295"/>
  <c r="B292"/>
  <c r="M292" s="1"/>
  <c r="B296"/>
  <c r="M296"/>
  <c r="B291"/>
  <c r="M291" s="1"/>
  <c r="B299"/>
  <c r="M299"/>
  <c r="B320"/>
  <c r="M320" s="1"/>
  <c r="B318"/>
  <c r="M318"/>
  <c r="B321"/>
  <c r="M321" s="1"/>
  <c r="B319"/>
  <c r="M319"/>
  <c r="B330"/>
  <c r="M330" s="1"/>
  <c r="B342"/>
  <c r="M342"/>
  <c r="B341"/>
  <c r="M341" s="1"/>
  <c r="B340"/>
  <c r="M340"/>
  <c r="B346"/>
  <c r="M346" s="1"/>
  <c r="B347"/>
  <c r="M347"/>
  <c r="B352"/>
  <c r="M352" s="1"/>
  <c r="B350"/>
  <c r="M350"/>
  <c r="B349"/>
  <c r="M349" s="1"/>
  <c r="B351"/>
  <c r="M351"/>
  <c r="B348"/>
  <c r="M348" s="1"/>
  <c r="B345"/>
  <c r="M345"/>
  <c r="B377"/>
  <c r="M377" s="1"/>
  <c r="B368"/>
  <c r="M368"/>
  <c r="B373"/>
  <c r="M373" s="1"/>
  <c r="B375"/>
  <c r="M375"/>
  <c r="B376"/>
  <c r="M376" s="1"/>
  <c r="B367"/>
  <c r="M367"/>
  <c r="B374"/>
  <c r="M374" s="1"/>
  <c r="B366"/>
  <c r="M366"/>
  <c r="B365"/>
  <c r="M365" s="1"/>
  <c r="B369"/>
  <c r="M369"/>
  <c r="B372"/>
  <c r="M372" s="1"/>
  <c r="B378"/>
  <c r="M378"/>
  <c r="B370"/>
  <c r="M370" s="1"/>
  <c r="B371"/>
  <c r="M371"/>
  <c r="B401"/>
  <c r="M401" s="1"/>
  <c r="B402"/>
  <c r="M402"/>
  <c r="B415"/>
  <c r="M415" s="1"/>
  <c r="B416"/>
  <c r="M416"/>
  <c r="B439"/>
  <c r="M439" s="1"/>
  <c r="B433"/>
  <c r="M433"/>
  <c r="B440"/>
  <c r="M440" s="1"/>
  <c r="B429"/>
  <c r="M429"/>
  <c r="B441"/>
  <c r="M441" s="1"/>
  <c r="B436"/>
  <c r="M436"/>
  <c r="B432"/>
  <c r="M432" s="1"/>
  <c r="B431"/>
  <c r="M431"/>
  <c r="B438"/>
  <c r="M438" s="1"/>
  <c r="B437"/>
  <c r="M437"/>
  <c r="B435"/>
  <c r="M435" s="1"/>
  <c r="B434"/>
  <c r="M434"/>
  <c r="B430"/>
  <c r="M430" s="1"/>
  <c r="B444"/>
  <c r="M444"/>
  <c r="B445"/>
  <c r="M445" s="1"/>
  <c r="B443"/>
  <c r="M443"/>
  <c r="B448"/>
  <c r="M448" s="1"/>
  <c r="B454"/>
  <c r="M454"/>
  <c r="B453"/>
  <c r="M453" s="1"/>
  <c r="B455"/>
  <c r="M455"/>
  <c r="B481"/>
  <c r="M481" s="1"/>
  <c r="B480"/>
  <c r="M480"/>
  <c r="B482"/>
  <c r="M482" s="1"/>
  <c r="B540"/>
  <c r="M540"/>
  <c r="B542"/>
  <c r="M542" s="1"/>
  <c r="B534"/>
  <c r="M534"/>
  <c r="B536"/>
  <c r="M536" s="1"/>
  <c r="B538"/>
  <c r="M538"/>
  <c r="B539"/>
  <c r="M539" s="1"/>
  <c r="B541"/>
  <c r="M541"/>
  <c r="B537"/>
  <c r="M537" s="1"/>
  <c r="B535"/>
  <c r="M535"/>
  <c r="B555"/>
  <c r="M555" s="1"/>
  <c r="B556"/>
  <c r="M556"/>
  <c r="B552"/>
  <c r="M552" s="1"/>
  <c r="B549"/>
  <c r="M549"/>
  <c r="B550"/>
  <c r="M550" s="1"/>
  <c r="B551"/>
  <c r="M551"/>
  <c r="B553"/>
  <c r="M553" s="1"/>
  <c r="B554"/>
  <c r="M554"/>
  <c r="B561"/>
  <c r="M561" s="1"/>
  <c r="B560"/>
  <c r="M560"/>
  <c r="B563"/>
  <c r="M563" s="1"/>
  <c r="B568"/>
  <c r="M568"/>
  <c r="B586"/>
  <c r="M586" s="1"/>
  <c r="B584"/>
  <c r="M584"/>
  <c r="B591"/>
  <c r="M591" s="1"/>
  <c r="B589"/>
  <c r="M589"/>
  <c r="B580"/>
  <c r="M580" s="1"/>
  <c r="B588"/>
  <c r="M588"/>
  <c r="B582"/>
  <c r="M582" s="1"/>
  <c r="B585"/>
  <c r="M585"/>
  <c r="B587"/>
  <c r="M587" s="1"/>
  <c r="B577"/>
  <c r="M577"/>
  <c r="B578"/>
  <c r="M578" s="1"/>
  <c r="B583"/>
  <c r="M583"/>
  <c r="B579"/>
  <c r="M579" s="1"/>
  <c r="B581"/>
  <c r="M581"/>
  <c r="B590"/>
  <c r="M590" s="1"/>
  <c r="B597"/>
  <c r="M597"/>
  <c r="B594"/>
  <c r="M594" s="1"/>
  <c r="B593"/>
  <c r="M593"/>
  <c r="B595"/>
  <c r="M595" s="1"/>
  <c r="B596"/>
  <c r="M596"/>
  <c r="B598"/>
  <c r="M598" s="1"/>
  <c r="B592"/>
  <c r="M592"/>
  <c r="B607"/>
  <c r="M607" s="1"/>
  <c r="B606"/>
  <c r="M606"/>
  <c r="B618"/>
  <c r="M618" s="1"/>
  <c r="B620"/>
  <c r="M620"/>
  <c r="B619"/>
  <c r="M619" s="1"/>
  <c r="B621"/>
  <c r="M621"/>
  <c r="B629"/>
  <c r="M629" s="1"/>
  <c r="B627"/>
  <c r="M627"/>
  <c r="B631"/>
  <c r="M631" s="1"/>
  <c r="B630"/>
  <c r="M630"/>
  <c r="B624"/>
  <c r="M624" s="1"/>
  <c r="B628"/>
  <c r="M628"/>
  <c r="B625"/>
  <c r="M625" s="1"/>
  <c r="B626"/>
  <c r="M626"/>
  <c r="B658"/>
  <c r="M658" s="1"/>
  <c r="B657"/>
  <c r="M657"/>
  <c r="B654"/>
  <c r="M654" s="1"/>
  <c r="B653"/>
  <c r="M653"/>
  <c r="B652"/>
  <c r="M652" s="1"/>
  <c r="B656"/>
  <c r="M656"/>
  <c r="B655"/>
  <c r="M655" s="1"/>
  <c r="B651"/>
  <c r="M651"/>
  <c r="B669"/>
  <c r="M669" s="1"/>
  <c r="B664"/>
  <c r="M664"/>
  <c r="B665"/>
  <c r="M665" s="1"/>
  <c r="B668"/>
  <c r="M668"/>
  <c r="B662"/>
  <c r="M662" s="1"/>
  <c r="B667"/>
  <c r="M667"/>
  <c r="B663"/>
  <c r="M663" s="1"/>
  <c r="B670"/>
  <c r="M670"/>
  <c r="B666"/>
  <c r="M666" s="1"/>
  <c r="B677"/>
  <c r="M677"/>
  <c r="B674"/>
  <c r="M674" s="1"/>
  <c r="B675"/>
  <c r="M675"/>
  <c r="B676"/>
  <c r="M676" s="1"/>
  <c r="B689"/>
  <c r="M689"/>
  <c r="B690"/>
  <c r="M690" s="1"/>
  <c r="B688"/>
  <c r="M688"/>
  <c r="B687"/>
  <c r="M687" s="1"/>
  <c r="B686"/>
  <c r="M686"/>
  <c r="B691"/>
  <c r="M691" s="1"/>
  <c r="B722"/>
  <c r="M722"/>
  <c r="B721"/>
  <c r="M721" s="1"/>
  <c r="B723"/>
  <c r="M723"/>
  <c r="B724"/>
  <c r="M724" s="1"/>
  <c r="B725"/>
  <c r="M725"/>
  <c r="B2"/>
  <c r="M2" s="1"/>
  <c r="B21"/>
  <c r="M21"/>
  <c r="B56"/>
  <c r="M56" s="1"/>
  <c r="B58"/>
  <c r="M58"/>
  <c r="B60"/>
  <c r="M60" s="1"/>
  <c r="B61"/>
  <c r="M61"/>
  <c r="B62"/>
  <c r="M62" s="1"/>
  <c r="B63"/>
  <c r="M63"/>
  <c r="B67"/>
  <c r="M67" s="1"/>
  <c r="B87"/>
  <c r="M87"/>
  <c r="B95"/>
  <c r="M95" s="1"/>
  <c r="B94"/>
  <c r="M94"/>
  <c r="B42"/>
  <c r="M42" s="1"/>
  <c r="B57"/>
  <c r="M57"/>
  <c r="B138"/>
  <c r="M138" s="1"/>
  <c r="B166"/>
  <c r="M166"/>
  <c r="B172"/>
  <c r="M172" s="1"/>
  <c r="B177"/>
  <c r="M177"/>
  <c r="B247"/>
  <c r="M247" s="1"/>
  <c r="B266"/>
  <c r="M266"/>
  <c r="B268"/>
  <c r="M268" s="1"/>
  <c r="B283"/>
  <c r="M283"/>
  <c r="B302"/>
  <c r="M302" s="1"/>
  <c r="B301"/>
  <c r="M301"/>
  <c r="B323"/>
  <c r="M323" s="1"/>
  <c r="B322"/>
  <c r="M322"/>
  <c r="B324"/>
  <c r="M324" s="1"/>
  <c r="B327"/>
  <c r="M327"/>
  <c r="B334"/>
  <c r="M334" s="1"/>
  <c r="B343"/>
  <c r="M343"/>
  <c r="B344"/>
  <c r="M344" s="1"/>
  <c r="B446"/>
  <c r="M446"/>
  <c r="B449"/>
  <c r="M449" s="1"/>
  <c r="B456"/>
  <c r="M456"/>
  <c r="B483"/>
  <c r="M483" s="1"/>
  <c r="B489"/>
  <c r="M489"/>
  <c r="B503"/>
  <c r="M503" s="1"/>
  <c r="B564"/>
  <c r="M564"/>
  <c r="B632"/>
  <c r="M632" s="1"/>
  <c r="B712"/>
  <c r="M712"/>
  <c r="B713"/>
  <c r="M713" s="1"/>
  <c r="B715"/>
  <c r="M715"/>
  <c r="B726"/>
  <c r="M726" s="1"/>
  <c r="B380"/>
  <c r="M380"/>
  <c r="B685"/>
  <c r="M685" s="1"/>
  <c r="B680"/>
  <c r="M680"/>
  <c r="B720"/>
  <c r="M720" s="1"/>
  <c r="B46"/>
  <c r="M46"/>
  <c r="B40"/>
  <c r="M40" s="1"/>
  <c r="B45"/>
  <c r="M45"/>
  <c r="B47"/>
  <c r="M47" s="1"/>
  <c r="B43"/>
  <c r="M43"/>
  <c r="B48"/>
  <c r="M48" s="1"/>
  <c r="L459"/>
  <c r="N459"/>
  <c r="B459"/>
  <c r="M459" s="1"/>
  <c r="B21" i="11"/>
  <c r="B20" i="10"/>
  <c r="H118" i="9"/>
  <c r="B17" i="11"/>
  <c r="B18"/>
  <c r="N1" i="10"/>
  <c r="N2"/>
  <c r="N3"/>
  <c r="N4"/>
  <c r="N5"/>
  <c r="N6"/>
  <c r="N7"/>
  <c r="N8"/>
  <c r="N9"/>
  <c r="N10"/>
  <c r="B16"/>
  <c r="N22"/>
  <c r="N23"/>
  <c r="N24"/>
  <c r="N25"/>
  <c r="N26"/>
  <c r="B66" i="1"/>
  <c r="M66" s="1"/>
  <c r="N66"/>
  <c r="L66"/>
  <c r="B65"/>
  <c r="M65" s="1"/>
  <c r="N65"/>
  <c r="L65"/>
  <c r="B69"/>
  <c r="M69" s="1"/>
  <c r="L69"/>
  <c r="B72"/>
  <c r="M72"/>
  <c r="L72"/>
  <c r="B88"/>
  <c r="M88"/>
  <c r="L88"/>
  <c r="B96"/>
  <c r="M96" s="1"/>
  <c r="N96"/>
  <c r="L96"/>
  <c r="B97"/>
  <c r="M97" s="1"/>
  <c r="L97"/>
  <c r="B110"/>
  <c r="M110" s="1"/>
  <c r="L110"/>
  <c r="B114"/>
  <c r="M114"/>
  <c r="L114"/>
  <c r="B113"/>
  <c r="M113"/>
  <c r="L113"/>
  <c r="B26"/>
  <c r="M26" s="1"/>
  <c r="L26"/>
  <c r="B30"/>
  <c r="M30" s="1"/>
  <c r="N30"/>
  <c r="L30"/>
  <c r="B49"/>
  <c r="M49" s="1"/>
  <c r="L49"/>
  <c r="B116"/>
  <c r="M116" s="1"/>
  <c r="L116"/>
  <c r="B121"/>
  <c r="M121"/>
  <c r="L121"/>
  <c r="B126"/>
  <c r="M126" s="1"/>
  <c r="L126"/>
  <c r="B81"/>
  <c r="M81" s="1"/>
  <c r="L81"/>
  <c r="B171"/>
  <c r="M171"/>
  <c r="N171"/>
  <c r="L171"/>
  <c r="B174"/>
  <c r="M174" s="1"/>
  <c r="N174"/>
  <c r="L174"/>
  <c r="B173"/>
  <c r="M173" s="1"/>
  <c r="N173"/>
  <c r="L173"/>
  <c r="B180"/>
  <c r="M180" s="1"/>
  <c r="N180"/>
  <c r="L180"/>
  <c r="B181"/>
  <c r="M181" s="1"/>
  <c r="N181"/>
  <c r="L181"/>
  <c r="B182"/>
  <c r="M182" s="1"/>
  <c r="N182"/>
  <c r="L182"/>
  <c r="B255"/>
  <c r="M255" s="1"/>
  <c r="N255"/>
  <c r="L255"/>
  <c r="B248"/>
  <c r="M248" s="1"/>
  <c r="N248"/>
  <c r="L248"/>
  <c r="B267"/>
  <c r="M267" s="1"/>
  <c r="N267"/>
  <c r="L267"/>
  <c r="B272"/>
  <c r="M272" s="1"/>
  <c r="N272"/>
  <c r="L272"/>
  <c r="B271"/>
  <c r="M271" s="1"/>
  <c r="N271"/>
  <c r="L271"/>
  <c r="B279"/>
  <c r="M279" s="1"/>
  <c r="N279"/>
  <c r="L279"/>
  <c r="B280"/>
  <c r="M280" s="1"/>
  <c r="N280"/>
  <c r="L280"/>
  <c r="B284"/>
  <c r="M284" s="1"/>
  <c r="N284"/>
  <c r="L284"/>
  <c r="B287"/>
  <c r="M287" s="1"/>
  <c r="N287"/>
  <c r="L287"/>
  <c r="B285"/>
  <c r="M285" s="1"/>
  <c r="N285"/>
  <c r="L285"/>
  <c r="B289"/>
  <c r="M289" s="1"/>
  <c r="N289"/>
  <c r="L289"/>
  <c r="B288"/>
  <c r="M288" s="1"/>
  <c r="N288"/>
  <c r="L288"/>
  <c r="B297"/>
  <c r="M297" s="1"/>
  <c r="N297"/>
  <c r="L297"/>
  <c r="B290"/>
  <c r="M290" s="1"/>
  <c r="N290"/>
  <c r="L290"/>
  <c r="B298"/>
  <c r="M298" s="1"/>
  <c r="N298"/>
  <c r="L298"/>
  <c r="B303"/>
  <c r="M303" s="1"/>
  <c r="N303"/>
  <c r="L303"/>
  <c r="B304"/>
  <c r="M304" s="1"/>
  <c r="N304"/>
  <c r="L304"/>
  <c r="B325"/>
  <c r="M325" s="1"/>
  <c r="N325"/>
  <c r="L325"/>
  <c r="B326"/>
  <c r="M326" s="1"/>
  <c r="N326"/>
  <c r="L326"/>
  <c r="B328"/>
  <c r="M328" s="1"/>
  <c r="N328"/>
  <c r="L328"/>
  <c r="B331"/>
  <c r="M331" s="1"/>
  <c r="N331"/>
  <c r="L331"/>
  <c r="B332"/>
  <c r="M332" s="1"/>
  <c r="N332"/>
  <c r="L332"/>
  <c r="B335"/>
  <c r="M335" s="1"/>
  <c r="N335"/>
  <c r="L335"/>
  <c r="B336"/>
  <c r="M336" s="1"/>
  <c r="N336"/>
  <c r="L336"/>
  <c r="B355"/>
  <c r="M355" s="1"/>
  <c r="N355"/>
  <c r="L355"/>
  <c r="B357"/>
  <c r="M357" s="1"/>
  <c r="N357"/>
  <c r="L357"/>
  <c r="B356"/>
  <c r="M356" s="1"/>
  <c r="N356"/>
  <c r="L356"/>
  <c r="B358"/>
  <c r="M358" s="1"/>
  <c r="N358"/>
  <c r="L358"/>
  <c r="B405"/>
  <c r="M405" s="1"/>
  <c r="N405"/>
  <c r="L405"/>
  <c r="B406"/>
  <c r="M406" s="1"/>
  <c r="N406"/>
  <c r="L406"/>
  <c r="B411"/>
  <c r="M411" s="1"/>
  <c r="N411"/>
  <c r="L411"/>
  <c r="B410"/>
  <c r="M410" s="1"/>
  <c r="N410"/>
  <c r="L410"/>
  <c r="B417"/>
  <c r="M417" s="1"/>
  <c r="N417"/>
  <c r="L417"/>
  <c r="B418"/>
  <c r="M418" s="1"/>
  <c r="N418"/>
  <c r="L418"/>
  <c r="B447"/>
  <c r="M447" s="1"/>
  <c r="N447"/>
  <c r="L447"/>
  <c r="B442"/>
  <c r="M442" s="1"/>
  <c r="N442"/>
  <c r="L442"/>
  <c r="B450"/>
  <c r="M450" s="1"/>
  <c r="N450"/>
  <c r="L450"/>
  <c r="B458"/>
  <c r="M458" s="1"/>
  <c r="N458"/>
  <c r="L458"/>
  <c r="B457"/>
  <c r="M457" s="1"/>
  <c r="N457"/>
  <c r="L457"/>
  <c r="B460"/>
  <c r="M460" s="1"/>
  <c r="N460"/>
  <c r="L460"/>
  <c r="B469"/>
  <c r="M469" s="1"/>
  <c r="N469"/>
  <c r="L469"/>
  <c r="B471"/>
  <c r="M471" s="1"/>
  <c r="N471"/>
  <c r="L471"/>
  <c r="B472"/>
  <c r="M472" s="1"/>
  <c r="N472"/>
  <c r="L472"/>
  <c r="B485"/>
  <c r="M485" s="1"/>
  <c r="N485"/>
  <c r="L485"/>
  <c r="B484"/>
  <c r="M484" s="1"/>
  <c r="N484"/>
  <c r="L484"/>
  <c r="B486"/>
  <c r="M486" s="1"/>
  <c r="N486"/>
  <c r="L486"/>
  <c r="B487"/>
  <c r="M487" s="1"/>
  <c r="N487"/>
  <c r="L487"/>
  <c r="B491"/>
  <c r="M491" s="1"/>
  <c r="N491"/>
  <c r="L491"/>
  <c r="B490"/>
  <c r="M490" s="1"/>
  <c r="N490"/>
  <c r="L490"/>
  <c r="B492"/>
  <c r="M492" s="1"/>
  <c r="N492"/>
  <c r="L492"/>
  <c r="B493"/>
  <c r="M493" s="1"/>
  <c r="N493"/>
  <c r="L493"/>
  <c r="B495"/>
  <c r="M495" s="1"/>
  <c r="N495"/>
  <c r="L495"/>
  <c r="B496"/>
  <c r="M496" s="1"/>
  <c r="N496"/>
  <c r="L496"/>
  <c r="B497"/>
  <c r="M497" s="1"/>
  <c r="N497"/>
  <c r="L497"/>
  <c r="B505"/>
  <c r="M505" s="1"/>
  <c r="N505"/>
  <c r="L505"/>
  <c r="B504"/>
  <c r="M504" s="1"/>
  <c r="N504"/>
  <c r="L504"/>
  <c r="B543"/>
  <c r="M543" s="1"/>
  <c r="N543"/>
  <c r="L543"/>
  <c r="B558"/>
  <c r="M558" s="1"/>
  <c r="N558"/>
  <c r="L558"/>
  <c r="B559"/>
  <c r="M559" s="1"/>
  <c r="N559"/>
  <c r="L559"/>
  <c r="B565"/>
  <c r="M565" s="1"/>
  <c r="N565"/>
  <c r="L565"/>
  <c r="B566"/>
  <c r="M566" s="1"/>
  <c r="N566"/>
  <c r="L566"/>
  <c r="B570"/>
  <c r="M570" s="1"/>
  <c r="N570"/>
  <c r="L570"/>
  <c r="B569"/>
  <c r="M569" s="1"/>
  <c r="N569"/>
  <c r="L569"/>
  <c r="B599"/>
  <c r="M599" s="1"/>
  <c r="N599"/>
  <c r="L599"/>
  <c r="B71"/>
  <c r="M71" s="1"/>
  <c r="L71"/>
  <c r="B70"/>
  <c r="M70"/>
  <c r="L70"/>
  <c r="B89"/>
  <c r="M89" s="1"/>
  <c r="L89"/>
  <c r="B329"/>
  <c r="M329" s="1"/>
  <c r="N329"/>
  <c r="L329"/>
  <c r="B337"/>
  <c r="M337" s="1"/>
  <c r="N337"/>
  <c r="L337"/>
  <c r="B379"/>
  <c r="M379" s="1"/>
  <c r="N379"/>
  <c r="L379"/>
  <c r="B385"/>
  <c r="M385" s="1"/>
  <c r="N385"/>
  <c r="L385"/>
  <c r="B382"/>
  <c r="M382" s="1"/>
  <c r="N382"/>
  <c r="L382"/>
  <c r="B386"/>
  <c r="M386" s="1"/>
  <c r="N386"/>
  <c r="L386"/>
  <c r="B384"/>
  <c r="M384" s="1"/>
  <c r="N384"/>
  <c r="L384"/>
  <c r="B383"/>
  <c r="M383" s="1"/>
  <c r="N383"/>
  <c r="L383"/>
  <c r="B381"/>
  <c r="M381" s="1"/>
  <c r="N381"/>
  <c r="L381"/>
  <c r="B404"/>
  <c r="M404" s="1"/>
  <c r="N404"/>
  <c r="L404"/>
  <c r="B44"/>
  <c r="M44" s="1"/>
  <c r="L44"/>
  <c r="B76"/>
  <c r="M76" s="1"/>
  <c r="N76"/>
  <c r="L76"/>
  <c r="B35"/>
  <c r="M35" s="1"/>
  <c r="L35"/>
  <c r="B23"/>
  <c r="M23"/>
  <c r="N23"/>
  <c r="L23"/>
  <c r="B34"/>
  <c r="M34"/>
  <c r="L34"/>
  <c r="B31"/>
  <c r="M31" s="1"/>
  <c r="L31"/>
  <c r="B36"/>
  <c r="M36" s="1"/>
  <c r="L36"/>
  <c r="B27"/>
  <c r="M27" s="1"/>
  <c r="L27"/>
  <c r="B25"/>
  <c r="M25"/>
  <c r="L25"/>
  <c r="B32"/>
  <c r="M32" s="1"/>
  <c r="N32"/>
  <c r="L32"/>
  <c r="B38"/>
  <c r="M38" s="1"/>
  <c r="L38"/>
  <c r="B28"/>
  <c r="M28" s="1"/>
  <c r="L28"/>
  <c r="B39"/>
  <c r="M39" s="1"/>
  <c r="L39"/>
  <c r="B22"/>
  <c r="M22"/>
  <c r="L22"/>
  <c r="B29"/>
  <c r="M29" s="1"/>
  <c r="L29"/>
  <c r="B91"/>
  <c r="M91" s="1"/>
  <c r="L91"/>
  <c r="B92"/>
  <c r="M92"/>
  <c r="N92"/>
  <c r="L92"/>
  <c r="B90"/>
  <c r="M90"/>
  <c r="L90"/>
  <c r="B98"/>
  <c r="M98"/>
  <c r="N98"/>
  <c r="L98"/>
  <c r="B99"/>
  <c r="M99"/>
  <c r="L99"/>
  <c r="B109"/>
  <c r="M109" s="1"/>
  <c r="L109"/>
  <c r="B100"/>
  <c r="M100" s="1"/>
  <c r="N100"/>
  <c r="L100"/>
  <c r="B101"/>
  <c r="M101" s="1"/>
  <c r="L101"/>
  <c r="B102"/>
  <c r="M102"/>
  <c r="N102"/>
  <c r="L102"/>
  <c r="B103"/>
  <c r="M103"/>
  <c r="N103"/>
  <c r="L103"/>
  <c r="B104"/>
  <c r="M104"/>
  <c r="N104"/>
  <c r="L104"/>
  <c r="B105"/>
  <c r="M105"/>
  <c r="L105"/>
  <c r="B106"/>
  <c r="M106"/>
  <c r="N106"/>
  <c r="L106"/>
  <c r="B107"/>
  <c r="M107"/>
  <c r="L107"/>
  <c r="B108"/>
  <c r="M108" s="1"/>
  <c r="N108"/>
  <c r="L108"/>
  <c r="B41"/>
  <c r="M41" s="1"/>
  <c r="N41"/>
  <c r="L41"/>
  <c r="B33"/>
  <c r="M33" s="1"/>
  <c r="L33"/>
  <c r="B54"/>
  <c r="M54" s="1"/>
  <c r="L54"/>
  <c r="B144"/>
  <c r="M144"/>
  <c r="N144"/>
  <c r="L144"/>
  <c r="B142"/>
  <c r="M142"/>
  <c r="N142"/>
  <c r="L142"/>
  <c r="B140"/>
  <c r="M140"/>
  <c r="N140"/>
  <c r="L140"/>
  <c r="B145"/>
  <c r="M145"/>
  <c r="N145"/>
  <c r="L145"/>
  <c r="B141"/>
  <c r="M141"/>
  <c r="N141"/>
  <c r="L141"/>
  <c r="B143"/>
  <c r="M143"/>
  <c r="N143"/>
  <c r="L143"/>
  <c r="B139"/>
  <c r="M139"/>
  <c r="N139"/>
  <c r="L139"/>
  <c r="B176"/>
  <c r="M176"/>
  <c r="N176"/>
  <c r="L176"/>
  <c r="B189"/>
  <c r="M189"/>
  <c r="N189"/>
  <c r="L189"/>
  <c r="B185"/>
  <c r="M185"/>
  <c r="N185"/>
  <c r="L185"/>
  <c r="B193"/>
  <c r="M193"/>
  <c r="N193"/>
  <c r="L193"/>
  <c r="B194"/>
  <c r="M194"/>
  <c r="N194"/>
  <c r="L194"/>
  <c r="B203"/>
  <c r="M203"/>
  <c r="N203"/>
  <c r="L203"/>
  <c r="B206"/>
  <c r="M206"/>
  <c r="N206"/>
  <c r="L206"/>
  <c r="B186"/>
  <c r="M186"/>
  <c r="N186"/>
  <c r="L186"/>
  <c r="B208"/>
  <c r="M208"/>
  <c r="N208"/>
  <c r="L208"/>
  <c r="B200"/>
  <c r="M200"/>
  <c r="N200"/>
  <c r="L200"/>
  <c r="B215"/>
  <c r="M215"/>
  <c r="N215"/>
  <c r="L215"/>
  <c r="B183"/>
  <c r="M183"/>
  <c r="N183"/>
  <c r="L183"/>
  <c r="B195"/>
  <c r="M195"/>
  <c r="N195"/>
  <c r="L195"/>
  <c r="B202"/>
  <c r="M202"/>
  <c r="N202"/>
  <c r="L202"/>
  <c r="B205"/>
  <c r="M205"/>
  <c r="N205"/>
  <c r="L205"/>
  <c r="B211"/>
  <c r="M211"/>
  <c r="N211"/>
  <c r="L211"/>
  <c r="B217"/>
  <c r="M217"/>
  <c r="N217"/>
  <c r="L217"/>
  <c r="B187"/>
  <c r="M187"/>
  <c r="N187"/>
  <c r="L187"/>
  <c r="B188"/>
  <c r="M188"/>
  <c r="N188"/>
  <c r="L188"/>
  <c r="B190"/>
  <c r="M190"/>
  <c r="N190"/>
  <c r="L190"/>
  <c r="B204"/>
  <c r="M204"/>
  <c r="N204"/>
  <c r="L204"/>
  <c r="B210"/>
  <c r="M210"/>
  <c r="N210"/>
  <c r="L210"/>
  <c r="B213"/>
  <c r="M213"/>
  <c r="N213"/>
  <c r="L213"/>
  <c r="B216"/>
  <c r="M216"/>
  <c r="N216"/>
  <c r="L216"/>
  <c r="B196"/>
  <c r="M196"/>
  <c r="N196"/>
  <c r="L196"/>
  <c r="B197"/>
  <c r="M197"/>
  <c r="N197"/>
  <c r="L197"/>
  <c r="B207"/>
  <c r="M207"/>
  <c r="N207"/>
  <c r="L207"/>
  <c r="B214"/>
  <c r="M214"/>
  <c r="N214"/>
  <c r="L214"/>
  <c r="B198"/>
  <c r="M198"/>
  <c r="N198"/>
  <c r="L198"/>
  <c r="B199"/>
  <c r="M199"/>
  <c r="N199"/>
  <c r="L199"/>
  <c r="B184"/>
  <c r="M184"/>
  <c r="N184"/>
  <c r="L184"/>
  <c r="B191"/>
  <c r="M191"/>
  <c r="N191"/>
  <c r="L191"/>
  <c r="B192"/>
  <c r="M192"/>
  <c r="N192"/>
  <c r="L192"/>
  <c r="B212"/>
  <c r="M212" s="1"/>
  <c r="N212"/>
  <c r="L212"/>
  <c r="B209"/>
  <c r="M209" s="1"/>
  <c r="N209"/>
  <c r="L209"/>
  <c r="B201"/>
  <c r="M201" s="1"/>
  <c r="N201"/>
  <c r="L201"/>
  <c r="B259"/>
  <c r="M259" s="1"/>
  <c r="N259"/>
  <c r="L259"/>
  <c r="B257"/>
  <c r="M257" s="1"/>
  <c r="N257"/>
  <c r="L257"/>
  <c r="B258"/>
  <c r="M258" s="1"/>
  <c r="N258"/>
  <c r="L258"/>
  <c r="B256"/>
  <c r="M256" s="1"/>
  <c r="N256"/>
  <c r="L256"/>
  <c r="B281"/>
  <c r="M281" s="1"/>
  <c r="N281"/>
  <c r="L281"/>
  <c r="B282"/>
  <c r="M282" s="1"/>
  <c r="N282"/>
  <c r="L282"/>
  <c r="B286"/>
  <c r="M286" s="1"/>
  <c r="N286"/>
  <c r="L286"/>
  <c r="B306"/>
  <c r="M306" s="1"/>
  <c r="N306"/>
  <c r="L306"/>
  <c r="B315"/>
  <c r="M315" s="1"/>
  <c r="N315"/>
  <c r="L315"/>
  <c r="B310"/>
  <c r="M310" s="1"/>
  <c r="N310"/>
  <c r="L310"/>
  <c r="B312"/>
  <c r="M312" s="1"/>
  <c r="N312"/>
  <c r="L312"/>
  <c r="B316"/>
  <c r="M316" s="1"/>
  <c r="N316"/>
  <c r="L316"/>
  <c r="B317"/>
  <c r="M317" s="1"/>
  <c r="N317"/>
  <c r="L317"/>
  <c r="B305"/>
  <c r="M305" s="1"/>
  <c r="N305"/>
  <c r="L305"/>
  <c r="B307"/>
  <c r="M307" s="1"/>
  <c r="N307"/>
  <c r="L307"/>
  <c r="B308"/>
  <c r="M308" s="1"/>
  <c r="N308"/>
  <c r="L308"/>
  <c r="B313"/>
  <c r="M313" s="1"/>
  <c r="N313"/>
  <c r="L313"/>
  <c r="B309"/>
  <c r="M309" s="1"/>
  <c r="N309"/>
  <c r="L309"/>
  <c r="B311"/>
  <c r="M311" s="1"/>
  <c r="N311"/>
  <c r="L311"/>
  <c r="B314"/>
  <c r="M314" s="1"/>
  <c r="N314"/>
  <c r="L314"/>
  <c r="B338"/>
  <c r="M338" s="1"/>
  <c r="N338"/>
  <c r="L338"/>
  <c r="B339"/>
  <c r="M339" s="1"/>
  <c r="N339"/>
  <c r="L339"/>
  <c r="B354"/>
  <c r="M354" s="1"/>
  <c r="N354"/>
  <c r="L354"/>
  <c r="B360"/>
  <c r="M360" s="1"/>
  <c r="N360"/>
  <c r="L360"/>
  <c r="B361"/>
  <c r="M361" s="1"/>
  <c r="N361"/>
  <c r="L361"/>
  <c r="B362"/>
  <c r="M362" s="1"/>
  <c r="N362"/>
  <c r="L362"/>
  <c r="B363"/>
  <c r="M363" s="1"/>
  <c r="N363"/>
  <c r="L363"/>
  <c r="B364"/>
  <c r="M364" s="1"/>
  <c r="N364"/>
  <c r="L364"/>
  <c r="B359"/>
  <c r="M359" s="1"/>
  <c r="N359"/>
  <c r="L359"/>
  <c r="B399"/>
  <c r="M399" s="1"/>
  <c r="N399"/>
  <c r="L399"/>
  <c r="B392"/>
  <c r="M392" s="1"/>
  <c r="N392"/>
  <c r="L392"/>
  <c r="B387"/>
  <c r="M387" s="1"/>
  <c r="N387"/>
  <c r="L387"/>
  <c r="B390"/>
  <c r="M390" s="1"/>
  <c r="N390"/>
  <c r="L390"/>
  <c r="B395"/>
  <c r="M395" s="1"/>
  <c r="N395"/>
  <c r="L395"/>
  <c r="B397"/>
  <c r="M397" s="1"/>
  <c r="N397"/>
  <c r="L397"/>
  <c r="B391"/>
  <c r="M391" s="1"/>
  <c r="N391"/>
  <c r="L391"/>
  <c r="B394"/>
  <c r="M394" s="1"/>
  <c r="N394"/>
  <c r="L394"/>
  <c r="B398"/>
  <c r="M398" s="1"/>
  <c r="N398"/>
  <c r="L398"/>
  <c r="B393"/>
  <c r="M393" s="1"/>
  <c r="N393"/>
  <c r="L393"/>
  <c r="B400"/>
  <c r="M400" s="1"/>
  <c r="N400"/>
  <c r="L400"/>
  <c r="B388"/>
  <c r="M388" s="1"/>
  <c r="N388"/>
  <c r="L388"/>
  <c r="B389"/>
  <c r="M389" s="1"/>
  <c r="N389"/>
  <c r="L389"/>
  <c r="B396"/>
  <c r="M396" s="1"/>
  <c r="N396"/>
  <c r="L396"/>
  <c r="B408"/>
  <c r="M408" s="1"/>
  <c r="N408"/>
  <c r="L408"/>
  <c r="B407"/>
  <c r="M407" s="1"/>
  <c r="N407"/>
  <c r="L407"/>
  <c r="B409"/>
  <c r="M409" s="1"/>
  <c r="N409"/>
  <c r="L409"/>
  <c r="B412"/>
  <c r="M412" s="1"/>
  <c r="N412"/>
  <c r="L412"/>
  <c r="B413"/>
  <c r="M413" s="1"/>
  <c r="N413"/>
  <c r="L413"/>
  <c r="B414"/>
  <c r="M414" s="1"/>
  <c r="N414"/>
  <c r="L414"/>
  <c r="B427"/>
  <c r="M427" s="1"/>
  <c r="N427"/>
  <c r="L427"/>
  <c r="B425"/>
  <c r="M425" s="1"/>
  <c r="N425"/>
  <c r="L425"/>
  <c r="B423"/>
  <c r="M423" s="1"/>
  <c r="N423"/>
  <c r="L423"/>
  <c r="B424"/>
  <c r="M424" s="1"/>
  <c r="N424"/>
  <c r="L424"/>
  <c r="B426"/>
  <c r="M426" s="1"/>
  <c r="N426"/>
  <c r="L426"/>
  <c r="B422"/>
  <c r="M422" s="1"/>
  <c r="N422"/>
  <c r="L422"/>
  <c r="B419"/>
  <c r="M419" s="1"/>
  <c r="N419"/>
  <c r="L419"/>
  <c r="B420"/>
  <c r="M420" s="1"/>
  <c r="N420"/>
  <c r="L420"/>
  <c r="B421"/>
  <c r="M421" s="1"/>
  <c r="N421"/>
  <c r="L421"/>
  <c r="B428"/>
  <c r="M428" s="1"/>
  <c r="N428"/>
  <c r="L428"/>
  <c r="B452"/>
  <c r="M452" s="1"/>
  <c r="N452"/>
  <c r="L452"/>
  <c r="B451"/>
  <c r="M451" s="1"/>
  <c r="N451"/>
  <c r="L451"/>
  <c r="B464"/>
  <c r="M464" s="1"/>
  <c r="N464"/>
  <c r="L464"/>
  <c r="B463"/>
  <c r="M463" s="1"/>
  <c r="N463"/>
  <c r="L463"/>
  <c r="B465"/>
  <c r="M465" s="1"/>
  <c r="N465"/>
  <c r="L465"/>
  <c r="B466"/>
  <c r="M466" s="1"/>
  <c r="N466"/>
  <c r="L466"/>
  <c r="B468"/>
  <c r="M468" s="1"/>
  <c r="N468"/>
  <c r="L468"/>
  <c r="B461"/>
  <c r="M461" s="1"/>
  <c r="N461"/>
  <c r="L461"/>
  <c r="B467"/>
  <c r="M467" s="1"/>
  <c r="N467"/>
  <c r="L467"/>
  <c r="B462"/>
  <c r="M462" s="1"/>
  <c r="N462"/>
  <c r="L462"/>
  <c r="B478"/>
  <c r="M478" s="1"/>
  <c r="N478"/>
  <c r="L478"/>
  <c r="B479"/>
  <c r="M479" s="1"/>
  <c r="N479"/>
  <c r="L479"/>
  <c r="B473"/>
  <c r="M473" s="1"/>
  <c r="N473"/>
  <c r="L473"/>
  <c r="B475"/>
  <c r="M475" s="1"/>
  <c r="N475"/>
  <c r="L475"/>
  <c r="B476"/>
  <c r="M476" s="1"/>
  <c r="N476"/>
  <c r="L476"/>
  <c r="B477"/>
  <c r="M477" s="1"/>
  <c r="N477"/>
  <c r="L477"/>
  <c r="B474"/>
  <c r="M474" s="1"/>
  <c r="N474"/>
  <c r="L474"/>
  <c r="B488"/>
  <c r="M488" s="1"/>
  <c r="N488"/>
  <c r="L488"/>
  <c r="B500"/>
  <c r="M500" s="1"/>
  <c r="N500"/>
  <c r="L500"/>
  <c r="B498"/>
  <c r="M498" s="1"/>
  <c r="N498"/>
  <c r="L498"/>
  <c r="B502"/>
  <c r="M502" s="1"/>
  <c r="N502"/>
  <c r="L502"/>
  <c r="B499"/>
  <c r="M499" s="1"/>
  <c r="N499"/>
  <c r="L499"/>
  <c r="B501"/>
  <c r="M501" s="1"/>
  <c r="N501"/>
  <c r="L501"/>
  <c r="B513"/>
  <c r="M513" s="1"/>
  <c r="N513"/>
  <c r="L513"/>
  <c r="B514"/>
  <c r="M514" s="1"/>
  <c r="N514"/>
  <c r="L514"/>
  <c r="B519"/>
  <c r="M519" s="1"/>
  <c r="N519"/>
  <c r="L519"/>
  <c r="B531"/>
  <c r="M531" s="1"/>
  <c r="N531"/>
  <c r="L531"/>
  <c r="B517"/>
  <c r="M517" s="1"/>
  <c r="N517"/>
  <c r="L517"/>
  <c r="B523"/>
  <c r="M523" s="1"/>
  <c r="N523"/>
  <c r="L523"/>
  <c r="B527"/>
  <c r="M527" s="1"/>
  <c r="N527"/>
  <c r="L527"/>
  <c r="B522"/>
  <c r="M522" s="1"/>
  <c r="N522"/>
  <c r="L522"/>
  <c r="B525"/>
  <c r="M525" s="1"/>
  <c r="N525"/>
  <c r="L525"/>
  <c r="B526"/>
  <c r="M526" s="1"/>
  <c r="N526"/>
  <c r="L526"/>
  <c r="B530"/>
  <c r="M530" s="1"/>
  <c r="N530"/>
  <c r="L530"/>
  <c r="B533"/>
  <c r="M533" s="1"/>
  <c r="N533"/>
  <c r="L533"/>
  <c r="B506"/>
  <c r="M506" s="1"/>
  <c r="N506"/>
  <c r="L506"/>
  <c r="B511"/>
  <c r="M511" s="1"/>
  <c r="N511"/>
  <c r="L511"/>
  <c r="B515"/>
  <c r="M515" s="1"/>
  <c r="N515"/>
  <c r="L515"/>
  <c r="B516"/>
  <c r="M516" s="1"/>
  <c r="N516"/>
  <c r="L516"/>
  <c r="B518"/>
  <c r="M518" s="1"/>
  <c r="N518"/>
  <c r="L518"/>
  <c r="B520"/>
  <c r="M520" s="1"/>
  <c r="N520"/>
  <c r="L520"/>
  <c r="B529"/>
  <c r="M529" s="1"/>
  <c r="N529"/>
  <c r="L529"/>
  <c r="B532"/>
  <c r="M532" s="1"/>
  <c r="N532"/>
  <c r="L532"/>
  <c r="B507"/>
  <c r="M507" s="1"/>
  <c r="N507"/>
  <c r="L507"/>
  <c r="B509"/>
  <c r="M509" s="1"/>
  <c r="N509"/>
  <c r="L509"/>
  <c r="B521"/>
  <c r="M521" s="1"/>
  <c r="N521"/>
  <c r="L521"/>
  <c r="B528"/>
  <c r="M528" s="1"/>
  <c r="N528"/>
  <c r="L528"/>
  <c r="B508"/>
  <c r="M508" s="1"/>
  <c r="N508"/>
  <c r="L508"/>
  <c r="B510"/>
  <c r="M510" s="1"/>
  <c r="N510"/>
  <c r="L510"/>
  <c r="B512"/>
  <c r="M512" s="1"/>
  <c r="N512"/>
  <c r="L512"/>
  <c r="B524"/>
  <c r="M524" s="1"/>
  <c r="N524"/>
  <c r="L524"/>
  <c r="B544"/>
  <c r="M544" s="1"/>
  <c r="N544"/>
  <c r="L544"/>
  <c r="B545"/>
  <c r="M545" s="1"/>
  <c r="N545"/>
  <c r="L545"/>
  <c r="B546"/>
  <c r="M546" s="1"/>
  <c r="N546"/>
  <c r="L546"/>
  <c r="B547"/>
  <c r="M547" s="1"/>
  <c r="N547"/>
  <c r="L547"/>
  <c r="B548"/>
  <c r="M548" s="1"/>
  <c r="N548"/>
  <c r="L548"/>
  <c r="B567"/>
  <c r="M567" s="1"/>
  <c r="N567"/>
  <c r="L567"/>
  <c r="B573"/>
  <c r="M573" s="1"/>
  <c r="N573"/>
  <c r="L573"/>
  <c r="B571"/>
  <c r="M571" s="1"/>
  <c r="N571"/>
  <c r="L571"/>
  <c r="B572"/>
  <c r="M572" s="1"/>
  <c r="N572"/>
  <c r="L572"/>
  <c r="B574"/>
  <c r="M574" s="1"/>
  <c r="N574"/>
  <c r="L574"/>
  <c r="B575"/>
  <c r="M575" s="1"/>
  <c r="N575"/>
  <c r="L575"/>
  <c r="B576"/>
  <c r="M576" s="1"/>
  <c r="N576"/>
  <c r="L576"/>
  <c r="B603"/>
  <c r="M603" s="1"/>
  <c r="N603"/>
  <c r="L603"/>
  <c r="B602"/>
  <c r="M602" s="1"/>
  <c r="N602"/>
  <c r="L602"/>
  <c r="B600"/>
  <c r="M600" s="1"/>
  <c r="N600"/>
  <c r="L600"/>
  <c r="B601"/>
  <c r="M601" s="1"/>
  <c r="N601"/>
  <c r="L601"/>
  <c r="B604"/>
  <c r="M604" s="1"/>
  <c r="N604"/>
  <c r="L604"/>
  <c r="B605"/>
  <c r="M605" s="1"/>
  <c r="N605"/>
  <c r="L605"/>
  <c r="B611"/>
  <c r="M611" s="1"/>
  <c r="N611"/>
  <c r="L611"/>
  <c r="B613"/>
  <c r="M613" s="1"/>
  <c r="N613"/>
  <c r="L613"/>
  <c r="B612"/>
  <c r="M612" s="1"/>
  <c r="N612"/>
  <c r="L612"/>
  <c r="B610"/>
  <c r="M610" s="1"/>
  <c r="N610"/>
  <c r="L610"/>
  <c r="B616"/>
  <c r="M616" s="1"/>
  <c r="N616"/>
  <c r="L616"/>
  <c r="B617"/>
  <c r="M617" s="1"/>
  <c r="N617"/>
  <c r="L617"/>
  <c r="B615"/>
  <c r="M615" s="1"/>
  <c r="N615"/>
  <c r="L615"/>
  <c r="B647"/>
  <c r="M647" s="1"/>
  <c r="N647"/>
  <c r="L647"/>
  <c r="B644"/>
  <c r="M644" s="1"/>
  <c r="N644"/>
  <c r="L644"/>
  <c r="B646"/>
  <c r="M646" s="1"/>
  <c r="N646"/>
  <c r="L646"/>
  <c r="B633"/>
  <c r="M633" s="1"/>
  <c r="N633"/>
  <c r="L633"/>
  <c r="B637"/>
  <c r="M637" s="1"/>
  <c r="N637"/>
  <c r="L637"/>
  <c r="B634"/>
  <c r="M634" s="1"/>
  <c r="N634"/>
  <c r="L634"/>
  <c r="B638"/>
  <c r="M638" s="1"/>
  <c r="N638"/>
  <c r="L638"/>
  <c r="B641"/>
  <c r="M641" s="1"/>
  <c r="N641"/>
  <c r="L641"/>
  <c r="B642"/>
  <c r="M642" s="1"/>
  <c r="N642"/>
  <c r="L642"/>
  <c r="B643"/>
  <c r="M643" s="1"/>
  <c r="N643"/>
  <c r="L643"/>
  <c r="B648"/>
  <c r="M648" s="1"/>
  <c r="N648"/>
  <c r="L648"/>
  <c r="B650"/>
  <c r="M650" s="1"/>
  <c r="N650"/>
  <c r="L650"/>
  <c r="B635"/>
  <c r="M635" s="1"/>
  <c r="N635"/>
  <c r="L635"/>
  <c r="B636"/>
  <c r="M636" s="1"/>
  <c r="N636"/>
  <c r="L636"/>
  <c r="B640"/>
  <c r="M640" s="1"/>
  <c r="N640"/>
  <c r="L640"/>
  <c r="B645"/>
  <c r="M645" s="1"/>
  <c r="N645"/>
  <c r="L645"/>
  <c r="B649"/>
  <c r="M649" s="1"/>
  <c r="N649"/>
  <c r="L649"/>
  <c r="B639"/>
  <c r="M639" s="1"/>
  <c r="N639"/>
  <c r="L639"/>
  <c r="B661"/>
  <c r="M661" s="1"/>
  <c r="N661"/>
  <c r="L661"/>
  <c r="B672"/>
  <c r="M672" s="1"/>
  <c r="N672"/>
  <c r="L672"/>
  <c r="B673"/>
  <c r="M673" s="1"/>
  <c r="N673"/>
  <c r="L673"/>
  <c r="B683"/>
  <c r="M683" s="1"/>
  <c r="N683"/>
  <c r="L683"/>
  <c r="B684"/>
  <c r="M684" s="1"/>
  <c r="N684"/>
  <c r="L684"/>
  <c r="B681"/>
  <c r="M681" s="1"/>
  <c r="N681"/>
  <c r="L681"/>
  <c r="B682"/>
  <c r="M682" s="1"/>
  <c r="N682"/>
  <c r="L682"/>
  <c r="N685"/>
  <c r="L685"/>
  <c r="N680"/>
  <c r="L680"/>
  <c r="N720"/>
  <c r="L720"/>
  <c r="N46"/>
  <c r="L46"/>
  <c r="N40"/>
  <c r="L40"/>
  <c r="N45"/>
  <c r="L45"/>
  <c r="N47"/>
  <c r="L47"/>
  <c r="N43"/>
  <c r="L43"/>
  <c r="L48"/>
  <c r="N59"/>
  <c r="L59"/>
  <c r="N68"/>
  <c r="L68"/>
  <c r="L79"/>
  <c r="L75"/>
  <c r="L74"/>
  <c r="L78"/>
  <c r="N77"/>
  <c r="L77"/>
  <c r="L73"/>
  <c r="L93"/>
  <c r="N112"/>
  <c r="L112"/>
  <c r="L111"/>
  <c r="L123"/>
  <c r="N132"/>
  <c r="L132"/>
  <c r="L83"/>
  <c r="L136"/>
  <c r="N124"/>
  <c r="L124"/>
  <c r="L128"/>
  <c r="L127"/>
  <c r="L135"/>
  <c r="L82"/>
  <c r="L131"/>
  <c r="L125"/>
  <c r="L85"/>
  <c r="L130"/>
  <c r="N134"/>
  <c r="L134"/>
  <c r="L84"/>
  <c r="L118"/>
  <c r="L122"/>
  <c r="N86"/>
  <c r="L86"/>
  <c r="L80"/>
  <c r="N119"/>
  <c r="L119"/>
  <c r="L120"/>
  <c r="L24"/>
  <c r="L117"/>
  <c r="N146"/>
  <c r="L146"/>
  <c r="N153"/>
  <c r="L153"/>
  <c r="N154"/>
  <c r="L154"/>
  <c r="N152"/>
  <c r="L152"/>
  <c r="N149"/>
  <c r="L149"/>
  <c r="N151"/>
  <c r="L151"/>
  <c r="N160"/>
  <c r="L160"/>
  <c r="N148"/>
  <c r="L148"/>
  <c r="N150"/>
  <c r="L150"/>
  <c r="N157"/>
  <c r="L157"/>
  <c r="N156"/>
  <c r="L156"/>
  <c r="N158"/>
  <c r="L158"/>
  <c r="N161"/>
  <c r="L161"/>
  <c r="N162"/>
  <c r="L162"/>
  <c r="N159"/>
  <c r="L159"/>
  <c r="N155"/>
  <c r="L155"/>
  <c r="N163"/>
  <c r="L163"/>
  <c r="N165"/>
  <c r="L165"/>
  <c r="N164"/>
  <c r="L164"/>
  <c r="N147"/>
  <c r="L147"/>
  <c r="N169"/>
  <c r="L169"/>
  <c r="N168"/>
  <c r="L168"/>
  <c r="N179"/>
  <c r="L179"/>
  <c r="N178"/>
  <c r="L178"/>
  <c r="N232"/>
  <c r="L232"/>
  <c r="N221"/>
  <c r="L221"/>
  <c r="N227"/>
  <c r="L227"/>
  <c r="N230"/>
  <c r="L230"/>
  <c r="N223"/>
  <c r="L223"/>
  <c r="N240"/>
  <c r="L240"/>
  <c r="N242"/>
  <c r="L242"/>
  <c r="N246"/>
  <c r="L246"/>
  <c r="N238"/>
  <c r="L238"/>
  <c r="N245"/>
  <c r="L245"/>
  <c r="N239"/>
  <c r="L239"/>
  <c r="N234"/>
  <c r="L234"/>
  <c r="N236"/>
  <c r="L236"/>
  <c r="N225"/>
  <c r="L225"/>
  <c r="N237"/>
  <c r="L237"/>
  <c r="N231"/>
  <c r="L231"/>
  <c r="N241"/>
  <c r="L241"/>
  <c r="N220"/>
  <c r="L220"/>
  <c r="N244"/>
  <c r="L244"/>
  <c r="N222"/>
  <c r="L222"/>
  <c r="N235"/>
  <c r="L235"/>
  <c r="N224"/>
  <c r="L224"/>
  <c r="N218"/>
  <c r="L218"/>
  <c r="N233"/>
  <c r="L233"/>
  <c r="N228"/>
  <c r="L228"/>
  <c r="N229"/>
  <c r="L229"/>
  <c r="N226"/>
  <c r="L226"/>
  <c r="N243"/>
  <c r="L243"/>
  <c r="N219"/>
  <c r="L219"/>
  <c r="N251"/>
  <c r="L251"/>
  <c r="N253"/>
  <c r="L253"/>
  <c r="N250"/>
  <c r="L250"/>
  <c r="N252"/>
  <c r="L252"/>
  <c r="N254"/>
  <c r="L254"/>
  <c r="N249"/>
  <c r="L249"/>
  <c r="N261"/>
  <c r="L261"/>
  <c r="N260"/>
  <c r="L260"/>
  <c r="N265"/>
  <c r="L265"/>
  <c r="N262"/>
  <c r="L262"/>
  <c r="N264"/>
  <c r="L264"/>
  <c r="N263"/>
  <c r="L263"/>
  <c r="N277"/>
  <c r="L277"/>
  <c r="N275"/>
  <c r="L275"/>
  <c r="N274"/>
  <c r="L274"/>
  <c r="N276"/>
  <c r="L276"/>
  <c r="N278"/>
  <c r="L278"/>
  <c r="N273"/>
  <c r="L273"/>
  <c r="N293"/>
  <c r="L293"/>
  <c r="N294"/>
  <c r="L294"/>
  <c r="N295"/>
  <c r="L295"/>
  <c r="N292"/>
  <c r="L292"/>
  <c r="N296"/>
  <c r="L296"/>
  <c r="N291"/>
  <c r="L291"/>
  <c r="N299"/>
  <c r="L299"/>
  <c r="N320"/>
  <c r="L320"/>
  <c r="N318"/>
  <c r="L318"/>
  <c r="N321"/>
  <c r="L321"/>
  <c r="N319"/>
  <c r="L319"/>
  <c r="N330"/>
  <c r="L330"/>
  <c r="N342"/>
  <c r="L342"/>
  <c r="N341"/>
  <c r="L341"/>
  <c r="N340"/>
  <c r="L340"/>
  <c r="N346"/>
  <c r="L346"/>
  <c r="N347"/>
  <c r="L347"/>
  <c r="N352"/>
  <c r="L352"/>
  <c r="N350"/>
  <c r="L350"/>
  <c r="N349"/>
  <c r="L349"/>
  <c r="N351"/>
  <c r="L351"/>
  <c r="N348"/>
  <c r="L348"/>
  <c r="N345"/>
  <c r="L345"/>
  <c r="N377"/>
  <c r="L377"/>
  <c r="N368"/>
  <c r="L368"/>
  <c r="N373"/>
  <c r="L373"/>
  <c r="N375"/>
  <c r="L375"/>
  <c r="N376"/>
  <c r="L376"/>
  <c r="N367"/>
  <c r="L367"/>
  <c r="N374"/>
  <c r="L374"/>
  <c r="N366"/>
  <c r="L366"/>
  <c r="N365"/>
  <c r="L365"/>
  <c r="N369"/>
  <c r="L369"/>
  <c r="N372"/>
  <c r="L372"/>
  <c r="N378"/>
  <c r="L378"/>
  <c r="N370"/>
  <c r="L370"/>
  <c r="N371"/>
  <c r="L371"/>
  <c r="N401"/>
  <c r="L401"/>
  <c r="N402"/>
  <c r="L402"/>
  <c r="N415"/>
  <c r="L415"/>
  <c r="N416"/>
  <c r="L416"/>
  <c r="N439"/>
  <c r="L439"/>
  <c r="N433"/>
  <c r="L433"/>
  <c r="N440"/>
  <c r="L440"/>
  <c r="N429"/>
  <c r="L429"/>
  <c r="N441"/>
  <c r="L441"/>
  <c r="N436"/>
  <c r="L436"/>
  <c r="N432"/>
  <c r="L432"/>
  <c r="N431"/>
  <c r="L431"/>
  <c r="N438"/>
  <c r="L438"/>
  <c r="N437"/>
  <c r="L437"/>
  <c r="N435"/>
  <c r="L435"/>
  <c r="N434"/>
  <c r="L434"/>
  <c r="N430"/>
  <c r="L430"/>
  <c r="N444"/>
  <c r="L444"/>
  <c r="N445"/>
  <c r="L445"/>
  <c r="N443"/>
  <c r="L443"/>
  <c r="N448"/>
  <c r="L448"/>
  <c r="N454"/>
  <c r="L454"/>
  <c r="N453"/>
  <c r="L453"/>
  <c r="N455"/>
  <c r="L455"/>
  <c r="N481"/>
  <c r="L481"/>
  <c r="N480"/>
  <c r="L480"/>
  <c r="N482"/>
  <c r="L482"/>
  <c r="N540"/>
  <c r="L540"/>
  <c r="N542"/>
  <c r="L542"/>
  <c r="N534"/>
  <c r="L534"/>
  <c r="N536"/>
  <c r="L536"/>
  <c r="N538"/>
  <c r="L538"/>
  <c r="N539"/>
  <c r="L539"/>
  <c r="N541"/>
  <c r="L541"/>
  <c r="N537"/>
  <c r="L537"/>
  <c r="N535"/>
  <c r="L535"/>
  <c r="N555"/>
  <c r="L555"/>
  <c r="N556"/>
  <c r="L556"/>
  <c r="N552"/>
  <c r="L552"/>
  <c r="N549"/>
  <c r="L549"/>
  <c r="N550"/>
  <c r="L550"/>
  <c r="N551"/>
  <c r="L551"/>
  <c r="N553"/>
  <c r="L553"/>
  <c r="N554"/>
  <c r="L554"/>
  <c r="N561"/>
  <c r="L561"/>
  <c r="N560"/>
  <c r="L560"/>
  <c r="N563"/>
  <c r="L563"/>
  <c r="N568"/>
  <c r="L568"/>
  <c r="N586"/>
  <c r="L586"/>
  <c r="N584"/>
  <c r="L584"/>
  <c r="N591"/>
  <c r="L591"/>
  <c r="N589"/>
  <c r="L589"/>
  <c r="N580"/>
  <c r="L580"/>
  <c r="N588"/>
  <c r="L588"/>
  <c r="N582"/>
  <c r="L582"/>
  <c r="N585"/>
  <c r="L585"/>
  <c r="N587"/>
  <c r="L587"/>
  <c r="N577"/>
  <c r="L577"/>
  <c r="N578"/>
  <c r="L578"/>
  <c r="N583"/>
  <c r="L583"/>
  <c r="N579"/>
  <c r="L579"/>
  <c r="N581"/>
  <c r="L581"/>
  <c r="N590"/>
  <c r="L590"/>
  <c r="N597"/>
  <c r="L597"/>
  <c r="N594"/>
  <c r="L594"/>
  <c r="N593"/>
  <c r="L593"/>
  <c r="N595"/>
  <c r="L595"/>
  <c r="N596"/>
  <c r="L596"/>
  <c r="N598"/>
  <c r="L598"/>
  <c r="N592"/>
  <c r="L592"/>
  <c r="N607"/>
  <c r="L607"/>
  <c r="N606"/>
  <c r="L606"/>
  <c r="N618"/>
  <c r="L618"/>
  <c r="N620"/>
  <c r="L620"/>
  <c r="N619"/>
  <c r="L619"/>
  <c r="N621"/>
  <c r="L621"/>
  <c r="N629"/>
  <c r="L629"/>
  <c r="N627"/>
  <c r="L627"/>
  <c r="N631"/>
  <c r="L631"/>
  <c r="N630"/>
  <c r="L630"/>
  <c r="N624"/>
  <c r="L624"/>
  <c r="N628"/>
  <c r="L628"/>
  <c r="N625"/>
  <c r="L625"/>
  <c r="N626"/>
  <c r="L626"/>
  <c r="N658"/>
  <c r="L658"/>
  <c r="N657"/>
  <c r="L657"/>
  <c r="N654"/>
  <c r="L654"/>
  <c r="N653"/>
  <c r="L653"/>
  <c r="N652"/>
  <c r="L652"/>
  <c r="N656"/>
  <c r="L656"/>
  <c r="N655"/>
  <c r="L655"/>
  <c r="N651"/>
  <c r="L651"/>
  <c r="N669"/>
  <c r="L669"/>
  <c r="N664"/>
  <c r="L664"/>
  <c r="N665"/>
  <c r="L665"/>
  <c r="N668"/>
  <c r="L668"/>
  <c r="N662"/>
  <c r="L662"/>
  <c r="N667"/>
  <c r="L667"/>
  <c r="N663"/>
  <c r="L663"/>
  <c r="N670"/>
  <c r="L670"/>
  <c r="N666"/>
  <c r="L666"/>
  <c r="N677"/>
  <c r="L677"/>
  <c r="N674"/>
  <c r="L674"/>
  <c r="N675"/>
  <c r="L675"/>
  <c r="N676"/>
  <c r="L676"/>
  <c r="N689"/>
  <c r="L689"/>
  <c r="N690"/>
  <c r="L690"/>
  <c r="N688"/>
  <c r="L688"/>
  <c r="N687"/>
  <c r="L687"/>
  <c r="N686"/>
  <c r="L686"/>
  <c r="N691"/>
  <c r="L691"/>
  <c r="N722"/>
  <c r="L722"/>
  <c r="N721"/>
  <c r="L721"/>
  <c r="N723"/>
  <c r="L723"/>
  <c r="N724"/>
  <c r="L724"/>
  <c r="N725"/>
  <c r="L725"/>
  <c r="N2"/>
  <c r="L2"/>
  <c r="N21"/>
  <c r="L21"/>
  <c r="L56"/>
  <c r="N58"/>
  <c r="L58"/>
  <c r="N60"/>
  <c r="L60"/>
  <c r="N61"/>
  <c r="L61"/>
  <c r="N62"/>
  <c r="L62"/>
  <c r="N63"/>
  <c r="L63"/>
  <c r="N67"/>
  <c r="L67"/>
  <c r="L87"/>
  <c r="L95"/>
  <c r="L94"/>
  <c r="C3" i="9"/>
  <c r="A1" i="11" s="1"/>
  <c r="I3" i="9"/>
  <c r="C4"/>
  <c r="C18" i="10"/>
  <c r="C20" i="11"/>
  <c r="I4" i="9"/>
  <c r="C5"/>
  <c r="C6"/>
  <c r="B1" i="4"/>
  <c r="B2" s="1"/>
  <c r="C10" i="9"/>
  <c r="C10" i="6" s="1"/>
  <c r="B3"/>
  <c r="B4"/>
  <c r="B5"/>
  <c r="N56" i="1"/>
  <c r="N38"/>
  <c r="I31" i="9"/>
  <c r="I30"/>
  <c r="C13"/>
  <c r="C13" i="6" s="1"/>
  <c r="I29" i="9"/>
  <c r="C11"/>
  <c r="C14"/>
  <c r="C14" i="6"/>
  <c r="I24" i="9"/>
  <c r="I23"/>
  <c r="B3" i="4"/>
  <c r="D19"/>
  <c r="A71" i="9" s="1"/>
  <c r="D14" i="4"/>
  <c r="A66" i="9" s="1"/>
  <c r="E67" i="4"/>
  <c r="I91"/>
  <c r="A58"/>
  <c r="E71"/>
  <c r="A63"/>
  <c r="J63" s="1"/>
  <c r="C85"/>
  <c r="G21"/>
  <c r="B73" i="9" s="1"/>
  <c r="C50" i="4"/>
  <c r="C55"/>
  <c r="D22"/>
  <c r="A74" i="9" s="1"/>
  <c r="A46" i="4"/>
  <c r="H26"/>
  <c r="G31"/>
  <c r="B83" i="9" s="1"/>
  <c r="D92" i="4"/>
  <c r="D77"/>
  <c r="D66"/>
  <c r="A118" i="9" s="1"/>
  <c r="L118" s="1"/>
  <c r="A34" i="4"/>
  <c r="J34" s="1"/>
  <c r="D68"/>
  <c r="A32"/>
  <c r="G46"/>
  <c r="B98" i="9"/>
  <c r="G44" i="4"/>
  <c r="B96" i="9" s="1"/>
  <c r="G58" i="4"/>
  <c r="B110" i="9" s="1"/>
  <c r="E9" i="4"/>
  <c r="K61" i="9" s="1"/>
  <c r="H73" i="4"/>
  <c r="H28"/>
  <c r="C9"/>
  <c r="I77"/>
  <c r="I63"/>
  <c r="D84"/>
  <c r="E75"/>
  <c r="C87"/>
  <c r="E35"/>
  <c r="K87" i="9"/>
  <c r="A45" i="4"/>
  <c r="J45" s="1"/>
  <c r="H69"/>
  <c r="C23"/>
  <c r="G91"/>
  <c r="G26"/>
  <c r="B78" i="9" s="1"/>
  <c r="A26" i="4"/>
  <c r="J26" s="1"/>
  <c r="H42"/>
  <c r="G89"/>
  <c r="D93"/>
  <c r="I26"/>
  <c r="E81"/>
  <c r="A66"/>
  <c r="L67" s="1"/>
  <c r="G90"/>
  <c r="C4"/>
  <c r="L35"/>
  <c r="G13"/>
  <c r="B65" i="9" s="1"/>
  <c r="I81" i="4"/>
  <c r="D20"/>
  <c r="A72" i="9" s="1"/>
  <c r="E45" i="4"/>
  <c r="K97" i="9" s="1"/>
  <c r="C20" i="4"/>
  <c r="A40"/>
  <c r="D29"/>
  <c r="A81" i="9" s="1"/>
  <c r="H61" i="4"/>
  <c r="H30"/>
  <c r="H80"/>
  <c r="E55"/>
  <c r="K107" i="9" s="1"/>
  <c r="E24" i="4"/>
  <c r="K76" i="9" s="1"/>
  <c r="I47" i="4"/>
  <c r="H41"/>
  <c r="E26"/>
  <c r="K78" i="9" s="1"/>
  <c r="E39" i="4"/>
  <c r="K91" i="9" s="1"/>
  <c r="D62" i="4"/>
  <c r="A114" i="9" s="1"/>
  <c r="G33" i="4"/>
  <c r="B85" i="9"/>
  <c r="E89" i="4"/>
  <c r="A28"/>
  <c r="I39"/>
  <c r="C74"/>
  <c r="G24"/>
  <c r="B76" i="9" s="1"/>
  <c r="A74" i="4"/>
  <c r="J74" s="1"/>
  <c r="H15"/>
  <c r="D64"/>
  <c r="A116" i="9" s="1"/>
  <c r="C34" i="4"/>
  <c r="C93"/>
  <c r="H46"/>
  <c r="C10"/>
  <c r="D44"/>
  <c r="A96" i="9"/>
  <c r="A62" i="4"/>
  <c r="L63" s="1"/>
  <c r="D31"/>
  <c r="A83" i="9" s="1"/>
  <c r="H87" i="4"/>
  <c r="G50"/>
  <c r="B102" i="9"/>
  <c r="D53" i="4"/>
  <c r="A105" i="9" s="1"/>
  <c r="A53" i="4"/>
  <c r="J53"/>
  <c r="E57"/>
  <c r="K109" i="9" s="1"/>
  <c r="A89" i="4"/>
  <c r="J89"/>
  <c r="H39"/>
  <c r="E58"/>
  <c r="K110" i="9" s="1"/>
  <c r="I69" i="4"/>
  <c r="C43"/>
  <c r="C86"/>
  <c r="A5"/>
  <c r="J5" s="1"/>
  <c r="H5"/>
  <c r="H91"/>
  <c r="I43"/>
  <c r="D1"/>
  <c r="A53" i="9" s="1"/>
  <c r="F53" s="1"/>
  <c r="D94" i="4"/>
  <c r="E33"/>
  <c r="K85" i="9" s="1"/>
  <c r="I37" i="4"/>
  <c r="A3"/>
  <c r="J3" s="1"/>
  <c r="H25"/>
  <c r="I35"/>
  <c r="I65"/>
  <c r="C58"/>
  <c r="A8"/>
  <c r="A1"/>
  <c r="J1" s="1"/>
  <c r="I1"/>
  <c r="E5"/>
  <c r="K57" i="9" s="1"/>
  <c r="A13" i="4"/>
  <c r="H57"/>
  <c r="E12"/>
  <c r="K64" i="9" s="1"/>
  <c r="C90" i="4"/>
  <c r="I53"/>
  <c r="I51"/>
  <c r="E46"/>
  <c r="K98" i="9" s="1"/>
  <c r="G67" i="4"/>
  <c r="I25"/>
  <c r="H93"/>
  <c r="G51"/>
  <c r="B103" i="9" s="1"/>
  <c r="A2" i="4"/>
  <c r="L3" s="1"/>
  <c r="I21"/>
  <c r="G80"/>
  <c r="A67"/>
  <c r="J67" s="1"/>
  <c r="I86"/>
  <c r="A47"/>
  <c r="J47" s="1"/>
  <c r="C57"/>
  <c r="H44"/>
  <c r="A11"/>
  <c r="J11" s="1"/>
  <c r="E77"/>
  <c r="A16"/>
  <c r="H23"/>
  <c r="A78"/>
  <c r="C71"/>
  <c r="D88"/>
  <c r="A70"/>
  <c r="H70"/>
  <c r="E83"/>
  <c r="E11"/>
  <c r="K63" i="9" s="1"/>
  <c r="C33" i="4"/>
  <c r="D52"/>
  <c r="A104" i="9" s="1"/>
  <c r="C52" i="4"/>
  <c r="E37"/>
  <c r="K89" i="9" s="1"/>
  <c r="D4" i="4"/>
  <c r="A56" i="9" s="1"/>
  <c r="A61" i="4"/>
  <c r="J61" s="1"/>
  <c r="C45"/>
  <c r="G38"/>
  <c r="B90" i="9" s="1"/>
  <c r="I56" i="4"/>
  <c r="G60"/>
  <c r="B112" i="9" s="1"/>
  <c r="E80" i="4"/>
  <c r="G62"/>
  <c r="B114" i="9" s="1"/>
  <c r="H29" i="4"/>
  <c r="I33"/>
  <c r="I80"/>
  <c r="G55"/>
  <c r="B107" i="9" s="1"/>
  <c r="E74" i="4"/>
  <c r="H38"/>
  <c r="D18"/>
  <c r="A70" i="9" s="1"/>
  <c r="D55" i="4"/>
  <c r="A107" i="9" s="1"/>
  <c r="A30" i="4"/>
  <c r="L31" s="1"/>
  <c r="G81"/>
  <c r="H18"/>
  <c r="G73"/>
  <c r="H40"/>
  <c r="E2"/>
  <c r="K54" i="9" s="1"/>
  <c r="C28" i="4"/>
  <c r="I38"/>
  <c r="H88"/>
  <c r="I74"/>
  <c r="C73"/>
  <c r="D11"/>
  <c r="A63" i="9" s="1"/>
  <c r="C36" i="4"/>
  <c r="C94"/>
  <c r="D45"/>
  <c r="A97" i="9" s="1"/>
  <c r="A81" i="4"/>
  <c r="J81" s="1"/>
  <c r="C31"/>
  <c r="D46"/>
  <c r="A98" i="9" s="1"/>
  <c r="G37" i="4"/>
  <c r="B89" i="9" s="1"/>
  <c r="I36" i="4"/>
  <c r="E36"/>
  <c r="K88" i="9" s="1"/>
  <c r="H65" i="4"/>
  <c r="E29"/>
  <c r="K81" i="9" s="1"/>
  <c r="C88" i="4"/>
  <c r="A84"/>
  <c r="A90"/>
  <c r="L91" s="1"/>
  <c r="H89"/>
  <c r="C62"/>
  <c r="G68"/>
  <c r="C37"/>
  <c r="H49"/>
  <c r="A51"/>
  <c r="J51" s="1"/>
  <c r="G25"/>
  <c r="B77" i="9" s="1"/>
  <c r="C30" i="4"/>
  <c r="I49"/>
  <c r="D5"/>
  <c r="A57" i="9" s="1"/>
  <c r="D67" i="4"/>
  <c r="H51"/>
  <c r="C17"/>
  <c r="G32"/>
  <c r="B84" i="9" s="1"/>
  <c r="A68" i="4"/>
  <c r="E73"/>
  <c r="C65"/>
  <c r="A24"/>
  <c r="C68"/>
  <c r="E48"/>
  <c r="K100" i="9" s="1"/>
  <c r="H85" i="4"/>
  <c r="A88"/>
  <c r="C79"/>
  <c r="A85"/>
  <c r="J85" s="1"/>
  <c r="C89"/>
  <c r="H68"/>
  <c r="C56"/>
  <c r="I55"/>
  <c r="C91"/>
  <c r="E1"/>
  <c r="K53" i="9" s="1"/>
  <c r="I94" i="4"/>
  <c r="G36"/>
  <c r="B88" i="9" s="1"/>
  <c r="I46" i="4"/>
  <c r="I60"/>
  <c r="G15"/>
  <c r="B67" i="9"/>
  <c r="A71" i="4"/>
  <c r="J71" s="1"/>
  <c r="C21"/>
  <c r="H43"/>
  <c r="A86"/>
  <c r="A59"/>
  <c r="J59" s="1"/>
  <c r="C92"/>
  <c r="I85"/>
  <c r="G29"/>
  <c r="B81" i="9" s="1"/>
  <c r="E41" i="4"/>
  <c r="K93" i="9" s="1"/>
  <c r="D24" i="4"/>
  <c r="A76" i="9"/>
  <c r="D23" i="4"/>
  <c r="A75" i="9" s="1"/>
  <c r="A43" i="4"/>
  <c r="J43"/>
  <c r="C29"/>
  <c r="I32"/>
  <c r="D8"/>
  <c r="A60" i="9" s="1"/>
  <c r="L38"/>
  <c r="L41" s="1"/>
  <c r="R41"/>
  <c r="I27"/>
  <c r="I22"/>
  <c r="I32"/>
  <c r="I18"/>
  <c r="I19"/>
  <c r="I17"/>
  <c r="I26"/>
  <c r="C12"/>
  <c r="I28"/>
  <c r="I33"/>
  <c r="J66" i="4"/>
  <c r="L27"/>
  <c r="E66" i="9"/>
  <c r="L69" i="4"/>
  <c r="J68"/>
  <c r="C70" i="9"/>
  <c r="I70"/>
  <c r="I9" i="4"/>
  <c r="H9"/>
  <c r="J13"/>
  <c r="I13"/>
  <c r="L96" i="9"/>
  <c r="L75" i="4"/>
  <c r="L114" i="9"/>
  <c r="C114"/>
  <c r="D114"/>
  <c r="L97"/>
  <c r="D97"/>
  <c r="J30" i="4"/>
  <c r="J70"/>
  <c r="L71"/>
  <c r="J90"/>
  <c r="L63" i="9"/>
  <c r="M63" s="1"/>
  <c r="J78" i="4"/>
  <c r="L79"/>
  <c r="J2"/>
  <c r="I2" s="1"/>
  <c r="L83" i="9"/>
  <c r="D83"/>
  <c r="M97"/>
  <c r="C76"/>
  <c r="L25" i="4"/>
  <c r="J24"/>
  <c r="I63" i="9"/>
  <c r="C60"/>
  <c r="L60"/>
  <c r="I76"/>
  <c r="L76"/>
  <c r="M76"/>
  <c r="L43"/>
  <c r="L46" s="1"/>
  <c r="T46" s="1"/>
  <c r="C81"/>
  <c r="E74"/>
  <c r="C74"/>
  <c r="L11"/>
  <c r="K40"/>
  <c r="E72"/>
  <c r="F81"/>
  <c r="I3" i="4"/>
  <c r="E71" i="9"/>
  <c r="N41"/>
  <c r="F72"/>
  <c r="L39"/>
  <c r="C66"/>
  <c r="C59" i="4"/>
  <c r="I20"/>
  <c r="C46"/>
  <c r="D83"/>
  <c r="I84"/>
  <c r="A60"/>
  <c r="L61" s="1"/>
  <c r="D63"/>
  <c r="A115" i="9" s="1"/>
  <c r="A38" i="4"/>
  <c r="G77"/>
  <c r="E88"/>
  <c r="I52"/>
  <c r="D21"/>
  <c r="A73" i="9" s="1"/>
  <c r="F73" s="1"/>
  <c r="C1" i="4"/>
  <c r="E47"/>
  <c r="K99" i="9" s="1"/>
  <c r="E64" i="4"/>
  <c r="K116" i="9"/>
  <c r="H37" i="4"/>
  <c r="C2"/>
  <c r="G7"/>
  <c r="B59" i="9"/>
  <c r="C14" i="4"/>
  <c r="G42"/>
  <c r="B94" i="9" s="1"/>
  <c r="G76" i="4"/>
  <c r="E14"/>
  <c r="K66" i="9"/>
  <c r="E18" i="4"/>
  <c r="K70" i="9" s="1"/>
  <c r="C38" i="4"/>
  <c r="D86"/>
  <c r="D12"/>
  <c r="A64" i="9" s="1"/>
  <c r="C64" s="1"/>
  <c r="H22" i="4"/>
  <c r="C72"/>
  <c r="I83"/>
  <c r="E68"/>
  <c r="D32"/>
  <c r="A84" i="9" s="1"/>
  <c r="I84" s="1"/>
  <c r="E53" i="4"/>
  <c r="K105" i="9" s="1"/>
  <c r="A14" i="4"/>
  <c r="L15" s="1"/>
  <c r="J14"/>
  <c r="A80"/>
  <c r="J80" s="1"/>
  <c r="D81"/>
  <c r="G48"/>
  <c r="B100" i="9"/>
  <c r="E43" i="4"/>
  <c r="K95" i="9" s="1"/>
  <c r="A65" i="4"/>
  <c r="J65"/>
  <c r="H33"/>
  <c r="E23"/>
  <c r="K75" i="9" s="1"/>
  <c r="H82" i="4"/>
  <c r="C60"/>
  <c r="A31"/>
  <c r="J31" s="1"/>
  <c r="C80"/>
  <c r="C64"/>
  <c r="D27"/>
  <c r="A79" i="9" s="1"/>
  <c r="D79" s="1"/>
  <c r="D16" i="4"/>
  <c r="A68" i="9" s="1"/>
  <c r="C68" s="1"/>
  <c r="D68"/>
  <c r="J68" s="1"/>
  <c r="E76" i="4"/>
  <c r="E56"/>
  <c r="K108" i="9" s="1"/>
  <c r="H50" i="4"/>
  <c r="H31"/>
  <c r="H56"/>
  <c r="D65"/>
  <c r="A117" i="9"/>
  <c r="D60" i="4"/>
  <c r="A112" i="9" s="1"/>
  <c r="D34" i="4"/>
  <c r="A86" i="9"/>
  <c r="D38" i="4"/>
  <c r="A90" i="9" s="1"/>
  <c r="L90" s="1"/>
  <c r="C76" i="4"/>
  <c r="H76"/>
  <c r="H27"/>
  <c r="L81"/>
  <c r="B38" i="9"/>
  <c r="I39"/>
  <c r="F39" s="1"/>
  <c r="E39"/>
  <c r="D117"/>
  <c r="J117"/>
  <c r="L117"/>
  <c r="C117"/>
  <c r="C73"/>
  <c r="L13"/>
  <c r="P46"/>
  <c r="E117"/>
  <c r="E90"/>
  <c r="E79"/>
  <c r="L84"/>
  <c r="F68"/>
  <c r="C84"/>
  <c r="F84"/>
  <c r="E70"/>
  <c r="L68"/>
  <c r="M68" s="1"/>
  <c r="C96"/>
  <c r="E68"/>
  <c r="L71"/>
  <c r="D71"/>
  <c r="C6" i="4"/>
  <c r="A6"/>
  <c r="J6" s="1"/>
  <c r="I6" s="1"/>
  <c r="E8"/>
  <c r="K60" i="9" s="1"/>
  <c r="M60" s="1"/>
  <c r="C15" i="6"/>
  <c r="F66" i="9"/>
  <c r="G1" i="4"/>
  <c r="B53" i="9" s="1"/>
  <c r="E3" i="4"/>
  <c r="K55" i="9" s="1"/>
  <c r="D7" i="4"/>
  <c r="A59" i="9" s="1"/>
  <c r="G94" i="4"/>
  <c r="D79"/>
  <c r="A41"/>
  <c r="J41" s="1"/>
  <c r="D47"/>
  <c r="A99" i="9" s="1"/>
  <c r="E82" i="4"/>
  <c r="C32"/>
  <c r="C67"/>
  <c r="I22"/>
  <c r="D6"/>
  <c r="A58" i="9" s="1"/>
  <c r="E6" i="4"/>
  <c r="K58" i="9" s="1"/>
  <c r="I45" i="4"/>
  <c r="A91"/>
  <c r="J91" s="1"/>
  <c r="A29"/>
  <c r="J29" s="1"/>
  <c r="D59"/>
  <c r="A111" i="9"/>
  <c r="L111" s="1"/>
  <c r="C11" i="4"/>
  <c r="E69"/>
  <c r="H10"/>
  <c r="D30"/>
  <c r="A82" i="9" s="1"/>
  <c r="G69" i="4"/>
  <c r="I87"/>
  <c r="A50"/>
  <c r="J50" s="1"/>
  <c r="D25"/>
  <c r="A77" i="9" s="1"/>
  <c r="E16" i="4"/>
  <c r="K68" i="9" s="1"/>
  <c r="I17" i="4"/>
  <c r="I89"/>
  <c r="A27"/>
  <c r="J27"/>
  <c r="H79"/>
  <c r="H36"/>
  <c r="E32"/>
  <c r="K84" i="9"/>
  <c r="E60" i="4"/>
  <c r="K112" i="9" s="1"/>
  <c r="C54" i="4"/>
  <c r="D2"/>
  <c r="A54" i="9" s="1"/>
  <c r="E62" i="4"/>
  <c r="K114" i="9"/>
  <c r="M114"/>
  <c r="D70" i="4"/>
  <c r="H78"/>
  <c r="G11"/>
  <c r="B63" i="9" s="1"/>
  <c r="I79" i="4"/>
  <c r="I20" i="9"/>
  <c r="L54"/>
  <c r="M54" s="1"/>
  <c r="H6" i="4"/>
  <c r="L51"/>
  <c r="L59" i="9" l="1"/>
  <c r="C59"/>
  <c r="F116"/>
  <c r="E116"/>
  <c r="L116"/>
  <c r="D116"/>
  <c r="J116" s="1"/>
  <c r="C116"/>
  <c r="I116"/>
  <c r="C57"/>
  <c r="D57"/>
  <c r="J57" s="1"/>
  <c r="L57"/>
  <c r="M57" s="1"/>
  <c r="I107"/>
  <c r="D107"/>
  <c r="L107"/>
  <c r="E107"/>
  <c r="C107"/>
  <c r="F107"/>
  <c r="I112"/>
  <c r="D112"/>
  <c r="J112" s="1"/>
  <c r="E112"/>
  <c r="F112"/>
  <c r="C112"/>
  <c r="L112"/>
  <c r="M112" s="1"/>
  <c r="H40"/>
  <c r="E99"/>
  <c r="F99"/>
  <c r="L99"/>
  <c r="M99" s="1"/>
  <c r="I99"/>
  <c r="D99"/>
  <c r="J99" s="1"/>
  <c r="C99"/>
  <c r="I105"/>
  <c r="D105"/>
  <c r="J105" s="1"/>
  <c r="C105"/>
  <c r="F105"/>
  <c r="E105"/>
  <c r="L105"/>
  <c r="M105" s="1"/>
  <c r="C56"/>
  <c r="L56"/>
  <c r="E77"/>
  <c r="D77"/>
  <c r="J77" s="1"/>
  <c r="F77"/>
  <c r="L77"/>
  <c r="C77"/>
  <c r="I77"/>
  <c r="F115"/>
  <c r="C115"/>
  <c r="D115"/>
  <c r="E115"/>
  <c r="I115"/>
  <c r="L115"/>
  <c r="F75"/>
  <c r="L75"/>
  <c r="M75" s="1"/>
  <c r="I75"/>
  <c r="E75"/>
  <c r="C75"/>
  <c r="D75"/>
  <c r="J75" s="1"/>
  <c r="D98"/>
  <c r="J98" s="1"/>
  <c r="C98"/>
  <c r="E98"/>
  <c r="I98"/>
  <c r="L98"/>
  <c r="M98" s="1"/>
  <c r="F98"/>
  <c r="F104"/>
  <c r="D104"/>
  <c r="J104" s="1"/>
  <c r="C104"/>
  <c r="L104"/>
  <c r="I104"/>
  <c r="E104"/>
  <c r="J97"/>
  <c r="E54"/>
  <c r="D74"/>
  <c r="J74" s="1"/>
  <c r="F74"/>
  <c r="I74"/>
  <c r="J58" i="4"/>
  <c r="L59"/>
  <c r="D66" i="9"/>
  <c r="J66" s="1"/>
  <c r="L66"/>
  <c r="I66"/>
  <c r="A1" i="10"/>
  <c r="F83" i="9"/>
  <c r="I83"/>
  <c r="C83"/>
  <c r="J83" s="1"/>
  <c r="E83"/>
  <c r="L29" i="4"/>
  <c r="J28"/>
  <c r="E114" i="9"/>
  <c r="F114"/>
  <c r="I114"/>
  <c r="L33" i="4"/>
  <c r="J32"/>
  <c r="L74" i="9"/>
  <c r="L82"/>
  <c r="E82"/>
  <c r="D86"/>
  <c r="E86"/>
  <c r="J88" i="4"/>
  <c r="L89"/>
  <c r="L17"/>
  <c r="J16"/>
  <c r="J38"/>
  <c r="L39"/>
  <c r="P41" i="9"/>
  <c r="L42"/>
  <c r="T41"/>
  <c r="L87" i="4"/>
  <c r="J86"/>
  <c r="J8"/>
  <c r="I8" s="1"/>
  <c r="F60" i="9" s="1"/>
  <c r="L9" i="4"/>
  <c r="J40"/>
  <c r="L41"/>
  <c r="G53"/>
  <c r="B105" i="9" s="1"/>
  <c r="I48" i="4"/>
  <c r="C70"/>
  <c r="D43"/>
  <c r="A95" i="9" s="1"/>
  <c r="G41" i="4"/>
  <c r="B93" i="9" s="1"/>
  <c r="G35" i="4"/>
  <c r="B87" i="9" s="1"/>
  <c r="A57" i="4"/>
  <c r="J57" s="1"/>
  <c r="G22"/>
  <c r="B74" i="9" s="1"/>
  <c r="I76" i="4"/>
  <c r="H83"/>
  <c r="G79"/>
  <c r="I59"/>
  <c r="H34"/>
  <c r="G34"/>
  <c r="B86" i="9" s="1"/>
  <c r="D89" i="4"/>
  <c r="D28"/>
  <c r="A80" i="9" s="1"/>
  <c r="G30" i="4"/>
  <c r="B82" i="9" s="1"/>
  <c r="G10" i="4"/>
  <c r="B62" i="9" s="1"/>
  <c r="D85" i="4"/>
  <c r="E17"/>
  <c r="K69" i="9" s="1"/>
  <c r="D49" i="4"/>
  <c r="A101" i="9" s="1"/>
  <c r="A69" i="4"/>
  <c r="J69" s="1"/>
  <c r="H32"/>
  <c r="E65"/>
  <c r="K117" i="9" s="1"/>
  <c r="M117" s="1"/>
  <c r="H59" i="4"/>
  <c r="A83"/>
  <c r="J83" s="1"/>
  <c r="I18"/>
  <c r="E7"/>
  <c r="K59" i="9" s="1"/>
  <c r="M59" s="1"/>
  <c r="C69" i="4"/>
  <c r="G54"/>
  <c r="B106" i="9" s="1"/>
  <c r="I14" i="4"/>
  <c r="C8"/>
  <c r="C26"/>
  <c r="G2"/>
  <c r="B54" i="9" s="1"/>
  <c r="H63" i="4"/>
  <c r="G84"/>
  <c r="H19"/>
  <c r="H90"/>
  <c r="I78"/>
  <c r="G28"/>
  <c r="B80" i="9" s="1"/>
  <c r="G78" i="4"/>
  <c r="C41"/>
  <c r="E95"/>
  <c r="A54"/>
  <c r="D50"/>
  <c r="A102" i="9" s="1"/>
  <c r="A75" i="4"/>
  <c r="J75" s="1"/>
  <c r="A33"/>
  <c r="J33" s="1"/>
  <c r="A82"/>
  <c r="C47"/>
  <c r="C25"/>
  <c r="G66"/>
  <c r="G71"/>
  <c r="I30"/>
  <c r="C22"/>
  <c r="H20"/>
  <c r="C51"/>
  <c r="G39"/>
  <c r="B91" i="9" s="1"/>
  <c r="E72" i="4"/>
  <c r="A49"/>
  <c r="J49" s="1"/>
  <c r="G63"/>
  <c r="B115" i="9" s="1"/>
  <c r="H84" i="4"/>
  <c r="I34"/>
  <c r="H67"/>
  <c r="D76"/>
  <c r="I82"/>
  <c r="D91"/>
  <c r="D17"/>
  <c r="A69" i="9" s="1"/>
  <c r="D3" i="4"/>
  <c r="A55" i="9" s="1"/>
  <c r="G83" i="4"/>
  <c r="I64"/>
  <c r="I27"/>
  <c r="H86"/>
  <c r="G14"/>
  <c r="B66" i="9" s="1"/>
  <c r="I5" i="4"/>
  <c r="F57" i="9" s="1"/>
  <c r="D15" i="4"/>
  <c r="A67" i="9" s="1"/>
  <c r="I66" i="4"/>
  <c r="A42"/>
  <c r="I41"/>
  <c r="E38"/>
  <c r="K90" i="9" s="1"/>
  <c r="M90" s="1"/>
  <c r="G23" i="4"/>
  <c r="B75" i="9" s="1"/>
  <c r="D37" i="4"/>
  <c r="A89" i="9" s="1"/>
  <c r="E93" i="4"/>
  <c r="I19"/>
  <c r="D80"/>
  <c r="E31"/>
  <c r="K83" i="9" s="1"/>
  <c r="M83" s="1"/>
  <c r="D75" i="4"/>
  <c r="I11"/>
  <c r="A9"/>
  <c r="J9" s="1"/>
  <c r="G56"/>
  <c r="B108" i="9" s="1"/>
  <c r="G12" i="4"/>
  <c r="B64" i="9" s="1"/>
  <c r="E70" i="4"/>
  <c r="I88"/>
  <c r="C49"/>
  <c r="I40"/>
  <c r="C66"/>
  <c r="H53"/>
  <c r="G40"/>
  <c r="B92" i="9" s="1"/>
  <c r="G19" i="4"/>
  <c r="B71" i="9" s="1"/>
  <c r="D33" i="4"/>
  <c r="A85" i="9" s="1"/>
  <c r="A21" i="4"/>
  <c r="J21" s="1"/>
  <c r="I57"/>
  <c r="E94"/>
  <c r="D90"/>
  <c r="D57"/>
  <c r="A109" i="9" s="1"/>
  <c r="D51" i="4"/>
  <c r="A103" i="9" s="1"/>
  <c r="E66" i="4"/>
  <c r="K118" i="9" s="1"/>
  <c r="M118" s="1"/>
  <c r="I72" i="4"/>
  <c r="A55"/>
  <c r="J55" s="1"/>
  <c r="E59"/>
  <c r="K111" i="9" s="1"/>
  <c r="M111" s="1"/>
  <c r="H52" i="4"/>
  <c r="H45"/>
  <c r="E92"/>
  <c r="G27"/>
  <c r="B79" i="9" s="1"/>
  <c r="G16" i="4"/>
  <c r="B68" i="9" s="1"/>
  <c r="D9" i="4"/>
  <c r="A61" i="9" s="1"/>
  <c r="I10" i="4"/>
  <c r="E86"/>
  <c r="H14"/>
  <c r="D10"/>
  <c r="A62" i="9" s="1"/>
  <c r="E20" i="4"/>
  <c r="K72" i="9" s="1"/>
  <c r="M72" s="1"/>
  <c r="C75" i="4"/>
  <c r="E78"/>
  <c r="C53"/>
  <c r="E79"/>
  <c r="H66"/>
  <c r="C40"/>
  <c r="E44"/>
  <c r="K96" i="9" s="1"/>
  <c r="M96" s="1"/>
  <c r="D41" i="4"/>
  <c r="A93" i="9" s="1"/>
  <c r="D87" i="4"/>
  <c r="E21"/>
  <c r="K73" i="9" s="1"/>
  <c r="I42" i="4"/>
  <c r="H16"/>
  <c r="A48"/>
  <c r="G9"/>
  <c r="B61" i="9" s="1"/>
  <c r="I28" i="4"/>
  <c r="G4"/>
  <c r="B56" i="9" s="1"/>
  <c r="C83" i="4"/>
  <c r="H62"/>
  <c r="C42"/>
  <c r="E28"/>
  <c r="K80" i="9" s="1"/>
  <c r="H58" i="4"/>
  <c r="D54"/>
  <c r="A106" i="9" s="1"/>
  <c r="H12" i="4"/>
  <c r="H55"/>
  <c r="G47"/>
  <c r="B99" i="9" s="1"/>
  <c r="C63" i="4"/>
  <c r="E13"/>
  <c r="K65" i="9" s="1"/>
  <c r="A15" i="4"/>
  <c r="J15" s="1"/>
  <c r="G6"/>
  <c r="B58" i="9" s="1"/>
  <c r="C13" i="4"/>
  <c r="H54"/>
  <c r="H75"/>
  <c r="H35"/>
  <c r="E54"/>
  <c r="K106" i="9" s="1"/>
  <c r="E4" i="4"/>
  <c r="K56" i="9" s="1"/>
  <c r="M56" s="1"/>
  <c r="E52" i="4"/>
  <c r="K104" i="9" s="1"/>
  <c r="M104" s="1"/>
  <c r="A44" i="4"/>
  <c r="A64"/>
  <c r="I71"/>
  <c r="D42"/>
  <c r="A94" i="9" s="1"/>
  <c r="D26" i="4"/>
  <c r="A78" i="9" s="1"/>
  <c r="D74" i="4"/>
  <c r="E84"/>
  <c r="A73"/>
  <c r="J73" s="1"/>
  <c r="G57"/>
  <c r="B109" i="9" s="1"/>
  <c r="H74" i="4"/>
  <c r="A77"/>
  <c r="J77" s="1"/>
  <c r="E49"/>
  <c r="K101" i="9" s="1"/>
  <c r="A7" i="4"/>
  <c r="C3"/>
  <c r="D58"/>
  <c r="A110" i="9" s="1"/>
  <c r="G64" i="4"/>
  <c r="B116" i="9" s="1"/>
  <c r="E63" i="4"/>
  <c r="K115" i="9" s="1"/>
  <c r="M115" s="1"/>
  <c r="A52" i="4"/>
  <c r="A4"/>
  <c r="G92"/>
  <c r="C84"/>
  <c r="I16"/>
  <c r="A39"/>
  <c r="J39" s="1"/>
  <c r="I67"/>
  <c r="H4"/>
  <c r="E22"/>
  <c r="K74" i="9" s="1"/>
  <c r="G17" i="4"/>
  <c r="B69" i="9" s="1"/>
  <c r="I31" i="4"/>
  <c r="I44"/>
  <c r="I24"/>
  <c r="C61"/>
  <c r="C27"/>
  <c r="I58"/>
  <c r="A23"/>
  <c r="J23" s="1"/>
  <c r="G20"/>
  <c r="B72" i="9" s="1"/>
  <c r="C18" i="4"/>
  <c r="E25"/>
  <c r="K77" i="9" s="1"/>
  <c r="M77" s="1"/>
  <c r="D73" i="4"/>
  <c r="I68"/>
  <c r="H64"/>
  <c r="H77"/>
  <c r="H94"/>
  <c r="D78"/>
  <c r="A10"/>
  <c r="A93"/>
  <c r="J93" s="1"/>
  <c r="D48"/>
  <c r="A100" i="9" s="1"/>
  <c r="I93" i="4"/>
  <c r="E50"/>
  <c r="K102" i="9" s="1"/>
  <c r="D61" i="4"/>
  <c r="A113" i="9" s="1"/>
  <c r="C15" i="4"/>
  <c r="A36"/>
  <c r="D36"/>
  <c r="A88" i="9" s="1"/>
  <c r="I75" i="4"/>
  <c r="I50"/>
  <c r="E51"/>
  <c r="K103" i="9" s="1"/>
  <c r="I70" i="4"/>
  <c r="A37"/>
  <c r="J37" s="1"/>
  <c r="E91"/>
  <c r="G52"/>
  <c r="B104" i="9" s="1"/>
  <c r="G88" i="4"/>
  <c r="C24"/>
  <c r="G5"/>
  <c r="B57" i="9" s="1"/>
  <c r="A94" i="4"/>
  <c r="E10"/>
  <c r="K62" i="9" s="1"/>
  <c r="G75" i="4"/>
  <c r="A56"/>
  <c r="C44"/>
  <c r="C39"/>
  <c r="H24"/>
  <c r="D13"/>
  <c r="A65" i="9" s="1"/>
  <c r="E42" i="4"/>
  <c r="K94" i="9" s="1"/>
  <c r="A18" i="4"/>
  <c r="G18"/>
  <c r="B70" i="9" s="1"/>
  <c r="G74" i="4"/>
  <c r="D39"/>
  <c r="A91" i="9" s="1"/>
  <c r="D35" i="4"/>
  <c r="A87" i="9" s="1"/>
  <c r="A35" i="4"/>
  <c r="J35" s="1"/>
  <c r="H1"/>
  <c r="D53" i="9" s="1"/>
  <c r="A76" i="4"/>
  <c r="A12"/>
  <c r="A79"/>
  <c r="J79" s="1"/>
  <c r="C78"/>
  <c r="C5"/>
  <c r="A25"/>
  <c r="J25" s="1"/>
  <c r="I23"/>
  <c r="C19"/>
  <c r="G87"/>
  <c r="C48"/>
  <c r="A22"/>
  <c r="G61"/>
  <c r="B113" i="9" s="1"/>
  <c r="G49" i="4"/>
  <c r="B101" i="9" s="1"/>
  <c r="E61" i="4"/>
  <c r="K113" i="9" s="1"/>
  <c r="H81" i="4"/>
  <c r="I29"/>
  <c r="C16"/>
  <c r="H71"/>
  <c r="G59"/>
  <c r="B111" i="9" s="1"/>
  <c r="A87" i="4"/>
  <c r="J87" s="1"/>
  <c r="H60"/>
  <c r="H92"/>
  <c r="H11"/>
  <c r="G8"/>
  <c r="B60" i="9" s="1"/>
  <c r="E85" i="4"/>
  <c r="H47"/>
  <c r="D69"/>
  <c r="G85"/>
  <c r="E40"/>
  <c r="K92" i="9" s="1"/>
  <c r="D72" i="4"/>
  <c r="C35"/>
  <c r="I73"/>
  <c r="H72"/>
  <c r="A92"/>
  <c r="D40"/>
  <c r="A92" i="9" s="1"/>
  <c r="C81" i="4"/>
  <c r="I92"/>
  <c r="I62"/>
  <c r="C7"/>
  <c r="C82"/>
  <c r="E27"/>
  <c r="K79" i="9" s="1"/>
  <c r="G43" i="4"/>
  <c r="B95" i="9" s="1"/>
  <c r="E90" i="4"/>
  <c r="I61"/>
  <c r="I90"/>
  <c r="G86"/>
  <c r="C77"/>
  <c r="A72"/>
  <c r="A17"/>
  <c r="J17" s="1"/>
  <c r="D82"/>
  <c r="E15"/>
  <c r="K67" i="9" s="1"/>
  <c r="E87" i="4"/>
  <c r="A19"/>
  <c r="J19" s="1"/>
  <c r="G93"/>
  <c r="D56"/>
  <c r="A108" i="9" s="1"/>
  <c r="I15" i="4"/>
  <c r="G82"/>
  <c r="I54"/>
  <c r="E34"/>
  <c r="K86" i="9" s="1"/>
  <c r="M86" s="1"/>
  <c r="G65" i="4"/>
  <c r="B117" i="9" s="1"/>
  <c r="H48" i="4"/>
  <c r="H17"/>
  <c r="I12"/>
  <c r="H13"/>
  <c r="H2"/>
  <c r="H8"/>
  <c r="D60" i="9" s="1"/>
  <c r="H3" i="4"/>
  <c r="G72"/>
  <c r="G45"/>
  <c r="B97" i="9" s="1"/>
  <c r="E30" i="4"/>
  <c r="K82" i="9" s="1"/>
  <c r="M82" s="1"/>
  <c r="D71" i="4"/>
  <c r="C12"/>
  <c r="G3"/>
  <c r="B55" i="9" s="1"/>
  <c r="G70" i="4"/>
  <c r="H21"/>
  <c r="E19"/>
  <c r="K71" i="9" s="1"/>
  <c r="M71" s="1"/>
  <c r="A20" i="4"/>
  <c r="C53" i="9"/>
  <c r="M66"/>
  <c r="M116"/>
  <c r="F58"/>
  <c r="L58"/>
  <c r="M58" s="1"/>
  <c r="L64"/>
  <c r="M64" s="1"/>
  <c r="L86"/>
  <c r="J60" i="4"/>
  <c r="D64" i="9"/>
  <c r="N46"/>
  <c r="D73"/>
  <c r="J73" s="1"/>
  <c r="D39"/>
  <c r="L53"/>
  <c r="M53" s="1"/>
  <c r="D111"/>
  <c r="J111" s="1"/>
  <c r="I111"/>
  <c r="F82"/>
  <c r="C58"/>
  <c r="D58"/>
  <c r="I68"/>
  <c r="E64"/>
  <c r="C79"/>
  <c r="J79" s="1"/>
  <c r="C90"/>
  <c r="R46"/>
  <c r="F64"/>
  <c r="L73"/>
  <c r="I86"/>
  <c r="D84"/>
  <c r="J84" s="1"/>
  <c r="J114"/>
  <c r="J62" i="4"/>
  <c r="F54" i="9"/>
  <c r="D54"/>
  <c r="I90"/>
  <c r="F90"/>
  <c r="F117"/>
  <c r="I117"/>
  <c r="D76"/>
  <c r="J76" s="1"/>
  <c r="E76"/>
  <c r="F76"/>
  <c r="L85" i="4"/>
  <c r="J84"/>
  <c r="C97" i="9"/>
  <c r="I97"/>
  <c r="F97"/>
  <c r="E97"/>
  <c r="E63"/>
  <c r="F63"/>
  <c r="D63"/>
  <c r="C63"/>
  <c r="L70"/>
  <c r="M70" s="1"/>
  <c r="D70"/>
  <c r="J70" s="1"/>
  <c r="F70"/>
  <c r="D96"/>
  <c r="J96" s="1"/>
  <c r="I96"/>
  <c r="E96"/>
  <c r="F96"/>
  <c r="I81"/>
  <c r="E81"/>
  <c r="D81"/>
  <c r="J81" s="1"/>
  <c r="L81"/>
  <c r="I72"/>
  <c r="L72"/>
  <c r="D72"/>
  <c r="J72" s="1"/>
  <c r="C72"/>
  <c r="L47" i="4"/>
  <c r="J46"/>
  <c r="C71" i="9"/>
  <c r="F71"/>
  <c r="I71"/>
  <c r="F111"/>
  <c r="E111"/>
  <c r="D82"/>
  <c r="E73"/>
  <c r="C86"/>
  <c r="L79"/>
  <c r="C111"/>
  <c r="C82"/>
  <c r="I82"/>
  <c r="L7" i="4"/>
  <c r="C54" i="9"/>
  <c r="M84"/>
  <c r="J71"/>
  <c r="I79"/>
  <c r="D90"/>
  <c r="J90" s="1"/>
  <c r="L47"/>
  <c r="I73"/>
  <c r="C39"/>
  <c r="I64"/>
  <c r="F79"/>
  <c r="E84"/>
  <c r="F86"/>
  <c r="H39"/>
  <c r="M81"/>
  <c r="M107"/>
  <c r="K45"/>
  <c r="I21"/>
  <c r="I25"/>
  <c r="I34"/>
  <c r="J53" l="1"/>
  <c r="E53"/>
  <c r="J60"/>
  <c r="E60"/>
  <c r="J92" i="4"/>
  <c r="L93"/>
  <c r="L13"/>
  <c r="J12"/>
  <c r="E87" i="9"/>
  <c r="C87"/>
  <c r="L87"/>
  <c r="M87" s="1"/>
  <c r="D87"/>
  <c r="J87" s="1"/>
  <c r="I87"/>
  <c r="F87"/>
  <c r="L19" i="4"/>
  <c r="J18"/>
  <c r="E88" i="9"/>
  <c r="D88"/>
  <c r="F88"/>
  <c r="I88"/>
  <c r="C88"/>
  <c r="L88"/>
  <c r="M88" s="1"/>
  <c r="L11" i="4"/>
  <c r="J10"/>
  <c r="E94" i="9"/>
  <c r="L94"/>
  <c r="D94"/>
  <c r="C94"/>
  <c r="F94"/>
  <c r="I94"/>
  <c r="C93"/>
  <c r="I93"/>
  <c r="D93"/>
  <c r="J93" s="1"/>
  <c r="F93"/>
  <c r="E93"/>
  <c r="L93"/>
  <c r="M93" s="1"/>
  <c r="E109"/>
  <c r="C109"/>
  <c r="L109"/>
  <c r="M109" s="1"/>
  <c r="D109"/>
  <c r="J109" s="1"/>
  <c r="I109"/>
  <c r="F109"/>
  <c r="F55"/>
  <c r="L55"/>
  <c r="M55" s="1"/>
  <c r="D55"/>
  <c r="E55" s="1"/>
  <c r="C55"/>
  <c r="L83" i="4"/>
  <c r="J82"/>
  <c r="J54"/>
  <c r="L55"/>
  <c r="E80" i="9"/>
  <c r="L80"/>
  <c r="I80"/>
  <c r="D80"/>
  <c r="J80" s="1"/>
  <c r="F80"/>
  <c r="C80"/>
  <c r="E95"/>
  <c r="C95"/>
  <c r="F95"/>
  <c r="D95"/>
  <c r="I95"/>
  <c r="L95"/>
  <c r="M95" s="1"/>
  <c r="J40"/>
  <c r="G95" s="1"/>
  <c r="H45"/>
  <c r="I44"/>
  <c r="B43"/>
  <c r="H44"/>
  <c r="H42"/>
  <c r="H41"/>
  <c r="I92"/>
  <c r="C92"/>
  <c r="D92"/>
  <c r="L92"/>
  <c r="E92"/>
  <c r="F92"/>
  <c r="R42"/>
  <c r="F40" s="1"/>
  <c r="L12"/>
  <c r="T42"/>
  <c r="G40" s="1"/>
  <c r="P42"/>
  <c r="E40" s="1"/>
  <c r="N42"/>
  <c r="D40" s="1"/>
  <c r="D42" s="1"/>
  <c r="R47"/>
  <c r="L14"/>
  <c r="T47"/>
  <c r="P47"/>
  <c r="E45" s="1"/>
  <c r="E47" s="1"/>
  <c r="N47"/>
  <c r="J72" i="4"/>
  <c r="L73"/>
  <c r="J20"/>
  <c r="L21"/>
  <c r="L77"/>
  <c r="J76"/>
  <c r="E91" i="9"/>
  <c r="L91"/>
  <c r="M91" s="1"/>
  <c r="D91"/>
  <c r="J91" s="1"/>
  <c r="F91"/>
  <c r="I91"/>
  <c r="C91"/>
  <c r="L95" i="4"/>
  <c r="J94"/>
  <c r="L37"/>
  <c r="J36"/>
  <c r="J4"/>
  <c r="I4" s="1"/>
  <c r="L5"/>
  <c r="E110" i="9"/>
  <c r="C110"/>
  <c r="I110"/>
  <c r="F110"/>
  <c r="L110"/>
  <c r="M110" s="1"/>
  <c r="D110"/>
  <c r="J110" s="1"/>
  <c r="D62"/>
  <c r="J62" s="1"/>
  <c r="I62"/>
  <c r="C62"/>
  <c r="L62"/>
  <c r="F62"/>
  <c r="E62"/>
  <c r="L61"/>
  <c r="M61" s="1"/>
  <c r="F61"/>
  <c r="I61"/>
  <c r="E61"/>
  <c r="C61"/>
  <c r="D61"/>
  <c r="L85"/>
  <c r="M85" s="1"/>
  <c r="C85"/>
  <c r="E85"/>
  <c r="F85"/>
  <c r="I85"/>
  <c r="D85"/>
  <c r="J85" s="1"/>
  <c r="F67"/>
  <c r="I67"/>
  <c r="E67"/>
  <c r="C67"/>
  <c r="D67"/>
  <c r="L67"/>
  <c r="I69"/>
  <c r="L69"/>
  <c r="F69"/>
  <c r="E69"/>
  <c r="C69"/>
  <c r="D69"/>
  <c r="M62"/>
  <c r="M102"/>
  <c r="M80"/>
  <c r="G80"/>
  <c r="M69"/>
  <c r="J82"/>
  <c r="J58"/>
  <c r="D45"/>
  <c r="D47" s="1"/>
  <c r="M67"/>
  <c r="G70"/>
  <c r="C45"/>
  <c r="F45"/>
  <c r="G117"/>
  <c r="G60"/>
  <c r="J63"/>
  <c r="J54"/>
  <c r="E58"/>
  <c r="D41"/>
  <c r="G97"/>
  <c r="M79"/>
  <c r="M92"/>
  <c r="M94"/>
  <c r="G104"/>
  <c r="G69"/>
  <c r="C40"/>
  <c r="J86"/>
  <c r="J115"/>
  <c r="E57"/>
  <c r="D108"/>
  <c r="F108"/>
  <c r="L108"/>
  <c r="M108" s="1"/>
  <c r="I108"/>
  <c r="C108"/>
  <c r="E108"/>
  <c r="L23" i="4"/>
  <c r="J22"/>
  <c r="E113" i="9"/>
  <c r="D113"/>
  <c r="L113"/>
  <c r="M113" s="1"/>
  <c r="C113"/>
  <c r="F113"/>
  <c r="I113"/>
  <c r="J7" i="4"/>
  <c r="I7" s="1"/>
  <c r="F59" i="9" s="1"/>
  <c r="H7" i="4"/>
  <c r="L78" i="9"/>
  <c r="M78" s="1"/>
  <c r="D78"/>
  <c r="C78"/>
  <c r="E78"/>
  <c r="I78"/>
  <c r="F78"/>
  <c r="L45" i="4"/>
  <c r="J44"/>
  <c r="J48"/>
  <c r="L49"/>
  <c r="C103" i="9"/>
  <c r="I103"/>
  <c r="F103"/>
  <c r="E103"/>
  <c r="D103"/>
  <c r="J103" s="1"/>
  <c r="L103"/>
  <c r="M103" s="1"/>
  <c r="L89"/>
  <c r="M89" s="1"/>
  <c r="I89"/>
  <c r="C89"/>
  <c r="D89"/>
  <c r="E89"/>
  <c r="F89"/>
  <c r="J42" i="4"/>
  <c r="L43"/>
  <c r="C102" i="9"/>
  <c r="L102"/>
  <c r="I102"/>
  <c r="E102"/>
  <c r="F102"/>
  <c r="D102"/>
  <c r="F101"/>
  <c r="C101"/>
  <c r="E101"/>
  <c r="D101"/>
  <c r="L101"/>
  <c r="M101" s="1"/>
  <c r="I101"/>
  <c r="C65"/>
  <c r="F65"/>
  <c r="I65"/>
  <c r="L65"/>
  <c r="M65" s="1"/>
  <c r="D65"/>
  <c r="J65" s="1"/>
  <c r="E65"/>
  <c r="J56" i="4"/>
  <c r="L57"/>
  <c r="E100" i="9"/>
  <c r="D100"/>
  <c r="I100"/>
  <c r="F100"/>
  <c r="C100"/>
  <c r="L100"/>
  <c r="M100" s="1"/>
  <c r="J52" i="4"/>
  <c r="L53"/>
  <c r="L65"/>
  <c r="J64"/>
  <c r="C106" i="9"/>
  <c r="E106"/>
  <c r="D106"/>
  <c r="L106"/>
  <c r="F106"/>
  <c r="I106"/>
  <c r="G39"/>
  <c r="C118"/>
  <c r="G111"/>
  <c r="G99"/>
  <c r="G79"/>
  <c r="G66"/>
  <c r="G105"/>
  <c r="G57"/>
  <c r="I57" s="1"/>
  <c r="M74"/>
  <c r="M106"/>
  <c r="G61"/>
  <c r="M73"/>
  <c r="G64"/>
  <c r="G54"/>
  <c r="I54" s="1"/>
  <c r="G86"/>
  <c r="J107"/>
  <c r="E42" l="1"/>
  <c r="E41"/>
  <c r="I40"/>
  <c r="C42"/>
  <c r="F41"/>
  <c r="F42"/>
  <c r="G113"/>
  <c r="G74"/>
  <c r="G75"/>
  <c r="G116"/>
  <c r="J67"/>
  <c r="J92"/>
  <c r="G45"/>
  <c r="I45" s="1"/>
  <c r="J95"/>
  <c r="J88"/>
  <c r="F56"/>
  <c r="D56"/>
  <c r="H46"/>
  <c r="H47"/>
  <c r="G114"/>
  <c r="G84"/>
  <c r="G78"/>
  <c r="G73"/>
  <c r="G110"/>
  <c r="G100"/>
  <c r="G94"/>
  <c r="G67"/>
  <c r="G85"/>
  <c r="G88"/>
  <c r="G102"/>
  <c r="G77"/>
  <c r="G98"/>
  <c r="G90"/>
  <c r="G63"/>
  <c r="G107"/>
  <c r="G89"/>
  <c r="G103"/>
  <c r="G81"/>
  <c r="G96"/>
  <c r="G112"/>
  <c r="G83"/>
  <c r="G59"/>
  <c r="G76"/>
  <c r="G65"/>
  <c r="C47"/>
  <c r="G41"/>
  <c r="G42"/>
  <c r="D44"/>
  <c r="D46" s="1"/>
  <c r="C44"/>
  <c r="C46" s="1"/>
  <c r="F44"/>
  <c r="E44"/>
  <c r="E46" s="1"/>
  <c r="G87"/>
  <c r="G91"/>
  <c r="J89"/>
  <c r="D59"/>
  <c r="I60"/>
  <c r="J69"/>
  <c r="G106"/>
  <c r="G68"/>
  <c r="G82"/>
  <c r="G92"/>
  <c r="G109"/>
  <c r="C41"/>
  <c r="J106"/>
  <c r="J108"/>
  <c r="G62"/>
  <c r="G71"/>
  <c r="G93"/>
  <c r="G108"/>
  <c r="G58"/>
  <c r="I58" s="1"/>
  <c r="J100"/>
  <c r="J101"/>
  <c r="J102"/>
  <c r="J78"/>
  <c r="J113"/>
  <c r="G72"/>
  <c r="G101"/>
  <c r="G55"/>
  <c r="I55" s="1"/>
  <c r="G115"/>
  <c r="J61"/>
  <c r="J55"/>
  <c r="F118"/>
  <c r="J94"/>
  <c r="J56" l="1"/>
  <c r="E56"/>
  <c r="D118"/>
  <c r="J118" s="1"/>
  <c r="G56"/>
  <c r="I56" s="1"/>
  <c r="F46"/>
  <c r="F47"/>
  <c r="J59"/>
  <c r="E59"/>
  <c r="I59" s="1"/>
  <c r="G44"/>
  <c r="I42"/>
  <c r="I41" l="1"/>
  <c r="K41" s="1"/>
  <c r="K42"/>
  <c r="G53" s="1"/>
  <c r="G47"/>
  <c r="I47" s="1"/>
  <c r="E11" s="1"/>
  <c r="D11" s="1"/>
  <c r="G46"/>
  <c r="E118"/>
  <c r="G118" l="1"/>
  <c r="I53"/>
  <c r="I118" s="1"/>
  <c r="E10"/>
  <c r="D10" s="1"/>
  <c r="E12"/>
  <c r="D12" s="1"/>
  <c r="K47"/>
  <c r="J42" s="1"/>
  <c r="I46"/>
  <c r="K46" s="1"/>
  <c r="J41" s="1"/>
  <c r="E13" l="1"/>
  <c r="D13" s="1"/>
  <c r="E14"/>
  <c r="D14"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<sst xmlns="http://schemas.openxmlformats.org/spreadsheetml/2006/main" count="4463" uniqueCount="2028">
  <si>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</si>
  <si>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</si>
  <si>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</si>
  <si>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</si>
  <si>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</si>
  <si>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</si>
  <si>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</si>
  <si>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</si>
  <si>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</si>
  <si>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</si>
  <si>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</si>
  <si>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</si>
  <si>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</si>
  <si>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</si>
  <si>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</si>
  <si>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</si>
  <si>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</si>
  <si>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</si>
  <si>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</si>
  <si>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</si>
  <si>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</si>
  <si>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</si>
  <si>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</si>
  <si>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</si>
  <si>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</si>
  <si>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</si>
  <si>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</si>
  <si>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</si>
  <si>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</si>
  <si>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</si>
  <si>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</si>
  <si>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</si>
  <si>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</si>
  <si>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</si>
  <si>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</si>
  <si>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</si>
  <si>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</si>
  <si>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</si>
  <si>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</si>
  <si>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</si>
  <si>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</si>
  <si>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</si>
  <si>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</si>
  <si>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</si>
  <si>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</si>
  <si>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</si>
  <si>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</si>
  <si>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</si>
  <si>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</si>
  <si>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</si>
  <si>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</si>
  <si>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</si>
  <si>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</si>
  <si>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</si>
  <si>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</si>
  <si>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</si>
  <si>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</si>
  <si>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</si>
  <si>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</si>
  <si>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</si>
  <si>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</si>
  <si>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</si>
  <si>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</si>
  <si>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</si>
  <si>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</si>
  <si>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</si>
  <si>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</si>
  <si>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</si>
  <si>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</si>
  <si>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</si>
  <si>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</si>
  <si>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</si>
  <si>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</si>
  <si>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</si>
  <si>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</si>
  <si>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</si>
  <si>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</si>
  <si>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</si>
  <si>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</si>
  <si>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</si>
  <si>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</si>
  <si>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</si>
  <si>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</si>
  <si>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</si>
  <si>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</si>
  <si>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</si>
  <si>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</si>
  <si>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</si>
  <si>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</si>
  <si>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</si>
  <si>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</si>
  <si>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</si>
  <si>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</si>
  <si>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</si>
  <si>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</si>
  <si>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</si>
  <si>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</si>
  <si>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</si>
  <si>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</si>
  <si>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</si>
  <si>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</si>
  <si>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</si>
  <si>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</si>
  <si>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</si>
  <si>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</si>
  <si>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</si>
  <si>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</si>
  <si>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</si>
  <si>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</si>
  <si>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</si>
  <si>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</si>
  <si>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</si>
  <si>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</si>
  <si>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</si>
  <si>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</si>
  <si>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</si>
  <si>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</si>
  <si>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</si>
  <si>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</si>
  <si>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</si>
  <si>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</si>
  <si>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</si>
  <si>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</si>
  <si>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</si>
  <si>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</si>
  <si>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</si>
  <si>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</si>
  <si>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</si>
  <si>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</si>
  <si>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</si>
  <si>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</si>
  <si>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</si>
  <si>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</si>
  <si>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</si>
  <si>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</si>
  <si>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</si>
  <si>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</si>
  <si>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</si>
  <si>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</si>
  <si>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</si>
  <si>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</si>
  <si>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</si>
  <si>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</si>
  <si>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</si>
  <si>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</si>
  <si>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</si>
  <si>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</si>
  <si>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</si>
  <si>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</si>
  <si>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</si>
  <si>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</si>
  <si>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</si>
  <si>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</si>
  <si>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</si>
  <si>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</si>
  <si>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</si>
  <si>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</si>
  <si>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</si>
  <si>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</si>
  <si>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</si>
  <si>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</si>
  <si>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</si>
  <si>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</si>
  <si>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</si>
  <si>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</si>
  <si>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</si>
  <si>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</si>
  <si>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</si>
  <si>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</si>
  <si>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</si>
  <si>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</si>
  <si>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</si>
  <si>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</si>
  <si>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</si>
  <si>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</si>
  <si>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</si>
  <si>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</si>
  <si>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</si>
  <si>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</si>
  <si>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</si>
  <si>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</si>
  <si>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</si>
  <si>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</si>
  <si>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</si>
  <si>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</si>
  <si>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</si>
  <si>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</si>
  <si>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</si>
  <si>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</si>
  <si>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</si>
  <si>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</si>
  <si>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</si>
  <si>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</si>
  <si>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</si>
  <si>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</si>
  <si>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</si>
  <si>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</si>
  <si>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</si>
  <si>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</si>
  <si>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</si>
  <si>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</si>
  <si>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</si>
  <si>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</si>
  <si>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</si>
  <si>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</si>
  <si>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</si>
  <si>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</si>
  <si>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</si>
  <si>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</si>
  <si>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</si>
  <si>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</si>
  <si>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</si>
  <si>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</si>
  <si>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</si>
  <si>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</si>
  <si>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</si>
  <si>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</si>
  <si>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</si>
  <si>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</si>
  <si>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</si>
  <si>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</si>
  <si>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</si>
  <si>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</si>
  <si>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</si>
  <si>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</si>
  <si>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</si>
  <si>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</si>
  <si>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</si>
  <si>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</si>
  <si>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</si>
  <si>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</si>
  <si>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</si>
  <si>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</si>
  <si>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</si>
  <si>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</si>
  <si>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</si>
  <si>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</si>
  <si>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</si>
  <si>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</si>
  <si>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</si>
  <si>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</si>
  <si>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</si>
  <si>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</si>
  <si>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</si>
  <si>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</si>
  <si>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</si>
  <si>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</si>
  <si>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</si>
  <si>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</si>
  <si>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</si>
  <si>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</si>
  <si>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</si>
  <si>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</si>
  <si>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</si>
  <si>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</si>
  <si>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</si>
  <si>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</si>
  <si>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</si>
  <si>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</si>
  <si>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</si>
  <si>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</si>
  <si>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</si>
  <si>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</si>
  <si>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</si>
  <si>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</si>
  <si>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</si>
  <si>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</si>
  <si>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</si>
  <si>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</si>
  <si>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</si>
  <si>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</si>
  <si>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</si>
  <si>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</si>
  <si>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</si>
  <si>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</si>
  <si>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</si>
  <si>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</si>
  <si>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</si>
  <si>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</si>
  <si>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</si>
  <si>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</si>
  <si>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</si>
  <si>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</si>
  <si>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</si>
  <si>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</si>
  <si>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</si>
  <si>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</si>
  <si>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</si>
  <si>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</si>
  <si>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</si>
  <si>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</si>
  <si>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</si>
  <si>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</si>
  <si>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</si>
  <si>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</si>
  <si>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</si>
  <si>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</si>
  <si>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</si>
  <si>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</si>
  <si>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</si>
  <si>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</si>
  <si>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</si>
  <si>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</si>
  <si>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</si>
  <si>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</si>
  <si>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</si>
  <si>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</si>
  <si>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</si>
  <si>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</si>
  <si>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</si>
  <si>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</si>
  <si>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</si>
  <si>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</si>
  <si>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</si>
  <si>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</si>
  <si>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</si>
  <si>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</si>
  <si>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</si>
  <si>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</si>
  <si>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</si>
  <si>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</si>
  <si>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</si>
  <si>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</si>
  <si>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</si>
  <si>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</si>
  <si>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</si>
  <si>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</si>
  <si>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</si>
  <si>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</si>
  <si>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</si>
  <si>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</si>
  <si>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</si>
  <si>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</si>
  <si>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</si>
  <si>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</si>
  <si>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</si>
  <si>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</si>
  <si>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</si>
  <si>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</si>
  <si>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</si>
  <si>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</si>
  <si>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</si>
  <si>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</si>
  <si>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</si>
  <si>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</si>
  <si>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</si>
  <si>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</si>
  <si>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</si>
  <si>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</si>
  <si>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</si>
  <si>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</si>
  <si>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</si>
  <si>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</si>
  <si>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</si>
  <si>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</si>
  <si>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</si>
  <si>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</si>
  <si>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</si>
  <si>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</si>
  <si>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</si>
  <si>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</si>
  <si>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</si>
  <si>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</si>
  <si>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</si>
  <si>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</si>
  <si>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</si>
  <si>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</si>
  <si>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</si>
  <si>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</si>
  <si>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</si>
  <si>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</si>
  <si>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</si>
  <si>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</si>
  <si>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</si>
  <si>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</si>
  <si>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</si>
  <si>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</si>
  <si>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</si>
  <si>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</si>
  <si>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</si>
  <si>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</si>
  <si>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</si>
  <si>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</si>
  <si>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</si>
  <si>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</si>
  <si>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</si>
  <si>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</si>
  <si>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</si>
  <si>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</si>
  <si>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</si>
  <si>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</si>
  <si>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</si>
  <si>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</si>
  <si>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</si>
  <si>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</si>
  <si>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</si>
  <si>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</si>
  <si>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</si>
  <si>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</si>
  <si>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</si>
  <si>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</si>
  <si>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</si>
  <si>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</si>
  <si>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</si>
  <si>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</si>
  <si>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</si>
  <si>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</si>
  <si>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</si>
  <si>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</si>
  <si>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</si>
  <si>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</si>
  <si>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</si>
  <si>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</si>
  <si>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</si>
  <si>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</si>
  <si>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</si>
  <si>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</si>
  <si>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</si>
  <si>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</si>
  <si>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</si>
  <si>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</si>
  <si>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</si>
  <si>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</si>
  <si>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</si>
  <si>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</si>
  <si>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</si>
  <si>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</si>
  <si>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</si>
  <si>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</si>
  <si>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</si>
  <si>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</si>
  <si>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</si>
  <si>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</si>
  <si>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</si>
  <si>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</si>
  <si>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</si>
  <si>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</si>
  <si>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</si>
  <si>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</si>
  <si>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</si>
  <si>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</si>
  <si>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</si>
  <si>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</si>
  <si>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</si>
  <si>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</si>
  <si>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</si>
  <si>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</si>
  <si>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</si>
  <si>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</si>
  <si>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</si>
  <si>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</si>
  <si>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</si>
  <si>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</si>
  <si>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</si>
  <si>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</si>
  <si>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</si>
  <si>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</si>
  <si>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</si>
  <si>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</si>
  <si>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</si>
  <si>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</si>
  <si>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</si>
  <si>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</si>
  <si>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</si>
  <si>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</si>
  <si>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</si>
  <si>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</si>
  <si>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</si>
  <si>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</si>
  <si>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</si>
  <si>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</si>
  <si>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</si>
  <si>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</si>
  <si>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</si>
  <si>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</si>
  <si>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</si>
  <si>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</si>
  <si>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</si>
  <si>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</si>
  <si>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</si>
  <si>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</si>
  <si>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</si>
  <si>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</si>
  <si>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</si>
  <si>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</si>
  <si>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</si>
  <si>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</si>
  <si>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</si>
  <si>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</si>
  <si>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</si>
  <si>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</si>
  <si>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</si>
  <si>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</si>
  <si>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</si>
  <si>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</si>
  <si>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</si>
  <si>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</si>
  <si>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</si>
  <si>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</si>
  <si>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</si>
  <si>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</si>
  <si>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</si>
  <si>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</si>
  <si>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</si>
  <si>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</si>
  <si>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</si>
  <si>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</si>
  <si>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</si>
  <si>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</si>
  <si>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</si>
  <si>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</si>
  <si>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</si>
  <si>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</si>
  <si>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</si>
  <si>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</si>
  <si>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</si>
  <si>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</si>
  <si>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</si>
  <si>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</si>
  <si>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</si>
  <si>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</si>
  <si>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</si>
  <si>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</si>
  <si>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</si>
  <si>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</si>
  <si>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</si>
  <si>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</si>
  <si>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</si>
  <si>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</si>
  <si>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</si>
  <si>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</si>
  <si>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</si>
  <si>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</si>
  <si>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</si>
  <si>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</si>
  <si>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</si>
  <si>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</si>
  <si>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</si>
  <si>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</si>
  <si>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</si>
  <si>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</si>
  <si>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</si>
  <si>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</si>
  <si>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</si>
  <si>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</si>
  <si>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</si>
  <si>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</si>
  <si>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</si>
  <si>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</si>
  <si>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</si>
  <si>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</si>
  <si>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</si>
  <si>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</si>
  <si>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</si>
  <si>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</si>
  <si>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</si>
  <si>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</si>
  <si>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</si>
  <si>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</si>
  <si>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</si>
  <si>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</si>
  <si>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</si>
  <si>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</si>
  <si>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</si>
  <si>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</si>
  <si>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</si>
  <si>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</si>
  <si>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</si>
  <si>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</si>
  <si>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</si>
  <si>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</si>
  <si>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</si>
  <si>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</si>
  <si>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</si>
  <si>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</si>
  <si>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</si>
  <si>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</si>
  <si>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</si>
  <si>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</si>
  <si>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</si>
  <si>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</si>
  <si>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</si>
  <si>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</si>
  <si>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</si>
  <si>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</si>
  <si>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</si>
  <si>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</si>
  <si>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</si>
  <si>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</si>
  <si>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</si>
  <si>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</si>
  <si>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</si>
  <si>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</si>
  <si>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</si>
  <si>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</si>
  <si>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</si>
  <si>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</si>
  <si>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</si>
  <si>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</si>
  <si>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</si>
  <si>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</si>
  <si>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</si>
  <si>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</si>
  <si>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</si>
  <si>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</si>
  <si>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</si>
  <si>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</si>
  <si>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</si>
  <si>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</si>
  <si>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</si>
  <si>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</si>
  <si>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</si>
  <si>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</si>
  <si>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</si>
  <si>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</si>
  <si>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</si>
  <si>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</si>
  <si>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</si>
  <si>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</si>
  <si>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</si>
  <si>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</si>
  <si>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</si>
  <si>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</si>
  <si>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</si>
  <si>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</si>
  <si>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</si>
  <si>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</si>
  <si>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</si>
  <si>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</si>
  <si>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</si>
  <si>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</si>
  <si>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</si>
  <si>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</si>
  <si>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</si>
  <si>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</si>
  <si>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</si>
  <si>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</si>
  <si>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</si>
  <si>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</si>
  <si>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</si>
  <si>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</si>
  <si>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</si>
  <si>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</si>
  <si>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</si>
  <si>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</si>
  <si>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</si>
  <si>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</si>
  <si>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</si>
  <si>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</si>
  <si>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</si>
  <si>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</si>
  <si>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</si>
  <si>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</si>
  <si>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</si>
  <si>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</si>
  <si>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</si>
  <si>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</si>
  <si>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</si>
  <si>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</si>
  <si>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</si>
  <si>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</si>
  <si>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</si>
  <si>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</si>
  <si>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</si>
  <si>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</si>
  <si>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</si>
  <si>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</si>
  <si>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</si>
  <si>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</si>
  <si>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</si>
  <si>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</si>
  <si>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</si>
  <si>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</si>
  <si>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</si>
  <si>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</si>
  <si>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</si>
  <si>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</si>
  <si>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</si>
  <si>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</si>
  <si>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</si>
  <si>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</si>
  <si>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</si>
  <si>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</si>
  <si>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</si>
  <si>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</si>
  <si>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</si>
  <si>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</si>
  <si>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</si>
  <si>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</si>
  <si>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</si>
  <si>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</si>
  <si>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</si>
  <si>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</si>
  <si>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</si>
  <si>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</si>
  <si>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</si>
  <si>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</si>
  <si>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</si>
  <si>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</si>
  <si>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</si>
  <si>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</si>
  <si>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</si>
  <si>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</si>
  <si>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</si>
  <si>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</si>
  <si>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</si>
  <si>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</si>
  <si>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</si>
  <si>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</si>
  <si>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</si>
  <si>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</si>
  <si>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</si>
  <si>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</si>
  <si>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</si>
  <si>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</si>
  <si>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</si>
  <si>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</si>
  <si>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</si>
  <si>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</si>
  <si>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</si>
  <si>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</si>
  <si>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</si>
  <si>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</si>
  <si>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</si>
  <si>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</si>
  <si>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</si>
  <si>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</si>
  <si>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</si>
  <si>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</si>
  <si>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</si>
  <si>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</si>
  <si>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</si>
  <si>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</si>
  <si>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</si>
  <si>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</si>
  <si>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</si>
  <si>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</si>
  <si>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</si>
  <si>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</si>
  <si>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</si>
  <si>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</si>
  <si>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</si>
  <si>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</si>
  <si>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</si>
  <si>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</si>
  <si>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</si>
  <si>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</si>
  <si>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</si>
  <si>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</si>
  <si>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</si>
  <si>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</si>
  <si>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</si>
  <si>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</si>
  <si>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</si>
  <si>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</si>
  <si>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</si>
  <si>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</si>
  <si>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</si>
  <si>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</si>
  <si>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</si>
  <si>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</si>
  <si>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</si>
  <si>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</si>
  <si>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</si>
  <si>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</si>
  <si>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</si>
  <si>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</si>
  <si>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</si>
  <si>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</si>
  <si>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</si>
  <si>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</si>
  <si>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</si>
  <si>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</si>
  <si>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</si>
  <si>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</si>
  <si>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</si>
  <si>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</si>
  <si>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</si>
  <si>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</si>
  <si>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</si>
  <si>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</si>
  <si>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</si>
  <si>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</si>
  <si>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</si>
  <si>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</si>
  <si>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</si>
  <si>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</si>
  <si>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</si>
  <si>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</si>
  <si>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</si>
  <si>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</si>
  <si>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</si>
  <si>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</si>
  <si>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</si>
  <si>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</si>
  <si>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</si>
  <si>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</si>
  <si>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</si>
  <si>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</si>
  <si>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</si>
  <si>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</si>
  <si>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</si>
  <si>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</si>
  <si>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</si>
  <si>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</si>
  <si>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</si>
  <si>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</si>
  <si>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</si>
  <si>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</si>
  <si>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</si>
  <si>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</si>
  <si>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</si>
  <si>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</si>
  <si>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</si>
  <si>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</si>
  <si>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</si>
  <si>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</si>
  <si>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</si>
  <si>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</si>
  <si>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</si>
  <si>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</si>
  <si>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</si>
  <si>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</si>
  <si>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</si>
  <si>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</si>
  <si>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</si>
  <si>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</si>
  <si>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</si>
  <si>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</si>
  <si>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</si>
  <si>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</si>
  <si>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</si>
  <si>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</si>
  <si>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</si>
  <si>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</si>
  <si>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</si>
  <si>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</si>
  <si>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</si>
  <si>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</si>
  <si>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</si>
  <si>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</si>
  <si>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</si>
  <si>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</si>
  <si>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</si>
  <si>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</si>
  <si>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</si>
  <si>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</si>
  <si>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</si>
  <si>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</si>
  <si>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</si>
  <si>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</si>
  <si>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</si>
  <si>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</si>
  <si>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</si>
  <si>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</si>
  <si>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</si>
  <si>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</si>
  <si>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</si>
  <si>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</si>
  <si>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</si>
  <si>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</si>
  <si>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</si>
  <si>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</si>
  <si>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</si>
  <si>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</si>
  <si>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</si>
  <si>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</si>
  <si>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</si>
  <si>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</si>
  <si>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</si>
  <si>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</si>
  <si>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</si>
  <si>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</si>
  <si>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</si>
  <si>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</si>
  <si>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</si>
  <si>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</si>
  <si>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</si>
  <si>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</si>
  <si>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</si>
  <si>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</si>
  <si>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</si>
  <si>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</si>
  <si>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</si>
  <si>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</si>
  <si>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</si>
  <si>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</si>
  <si>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</si>
  <si>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</si>
  <si>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</si>
  <si>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</si>
  <si>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</si>
  <si>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</si>
  <si>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</si>
  <si>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</si>
  <si>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</si>
  <si>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</si>
  <si>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</si>
  <si>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</si>
  <si>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</si>
  <si>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</si>
  <si>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</si>
  <si>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</si>
  <si>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</si>
  <si>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</si>
  <si>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</si>
  <si>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</si>
  <si>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</si>
  <si>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</si>
  <si>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</si>
  <si>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</si>
  <si>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</si>
  <si>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</si>
  <si>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</si>
  <si>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</si>
  <si>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</si>
  <si>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</si>
  <si>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</si>
  <si>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</si>
  <si>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</si>
  <si>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</si>
  <si>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</si>
  <si>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</si>
  <si>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</si>
  <si>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</si>
  <si>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</si>
  <si>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</si>
  <si>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</si>
  <si>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</si>
  <si>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</si>
  <si>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</si>
  <si>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</si>
  <si>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</si>
  <si>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</si>
  <si>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</si>
  <si>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</si>
  <si>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</si>
  <si>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</si>
  <si>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</si>
  <si>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</si>
  <si>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</si>
  <si>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</si>
  <si>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</si>
  <si>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</si>
  <si>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</si>
  <si>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</si>
  <si>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</si>
  <si>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</si>
  <si>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</si>
  <si>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</si>
  <si>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</si>
  <si>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</si>
  <si>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</si>
  <si>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</si>
  <si>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</si>
  <si>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</si>
  <si>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</si>
  <si>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</si>
  <si>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</si>
  <si>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</si>
  <si>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</si>
  <si>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</si>
  <si>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</si>
  <si>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</si>
  <si>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</si>
  <si>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</si>
  <si>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</si>
  <si>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</si>
  <si>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</si>
  <si>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</si>
  <si>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</si>
  <si>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</si>
  <si>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</si>
  <si>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</si>
  <si>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</si>
  <si>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</si>
  <si>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</si>
  <si>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</si>
  <si>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</si>
  <si>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</si>
  <si>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</si>
  <si>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</si>
  <si>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</si>
  <si>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</si>
  <si>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</si>
  <si>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</si>
  <si>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</si>
  <si>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</si>
  <si>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</si>
  <si>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</si>
  <si>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</si>
  <si>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</si>
  <si>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</si>
  <si>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</si>
  <si>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</si>
  <si>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</si>
  <si>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</si>
  <si>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</si>
  <si>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</si>
  <si>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</si>
  <si>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</si>
  <si>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</si>
  <si>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</si>
  <si>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</si>
  <si>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</si>
  <si>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</si>
  <si>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</si>
  <si>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</si>
  <si>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</si>
  <si>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</si>
  <si>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</si>
  <si>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</si>
  <si>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</si>
  <si>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</si>
  <si>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</si>
  <si>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</si>
  <si>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</si>
  <si>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</si>
  <si>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</si>
  <si>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</si>
  <si>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</si>
  <si>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</si>
  <si>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</si>
  <si>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</si>
  <si>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</si>
  <si>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</si>
  <si>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</si>
  <si>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</si>
  <si>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</si>
  <si>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</si>
  <si>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</si>
  <si>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</si>
  <si>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</si>
  <si>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</si>
  <si>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</si>
  <si>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</si>
  <si>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</si>
  <si>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</si>
  <si>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</si>
  <si>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</si>
  <si>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</si>
  <si>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</si>
  <si>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</si>
  <si>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</si>
  <si>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</si>
  <si>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</si>
  <si>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</si>
  <si>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</si>
  <si>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</si>
  <si>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</si>
  <si>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</si>
  <si>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</si>
  <si>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</si>
  <si>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</si>
  <si>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</si>
  <si>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</si>
  <si>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</si>
  <si>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</si>
  <si>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</si>
  <si>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</si>
  <si>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</si>
  <si>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</si>
  <si>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</si>
  <si>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</si>
  <si>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</si>
  <si>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</si>
  <si>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</si>
  <si>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</si>
  <si>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</si>
  <si>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</si>
  <si>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</si>
  <si>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</si>
  <si>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</si>
  <si>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</si>
  <si>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</si>
  <si>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</si>
  <si>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</si>
  <si>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</si>
  <si>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</si>
  <si>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</si>
  <si>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</si>
  <si>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</si>
  <si>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</si>
  <si>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</si>
  <si>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</si>
  <si>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</si>
  <si>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</si>
  <si>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</si>
  <si>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</si>
  <si>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</si>
  <si>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</si>
  <si>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</si>
  <si>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</si>
  <si>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</si>
  <si>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</si>
  <si>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</si>
  <si>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</si>
  <si>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</si>
  <si>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</si>
  <si>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</si>
  <si>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</si>
  <si>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</si>
  <si>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</si>
  <si>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</si>
  <si>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</si>
  <si>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</si>
  <si>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</si>
  <si>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</si>
  <si>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</si>
  <si>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</si>
  <si>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</si>
  <si>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</si>
  <si>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</si>
  <si>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</si>
  <si>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</si>
  <si>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</si>
  <si>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</si>
  <si>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</si>
  <si>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</si>
  <si>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</si>
  <si>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</si>
  <si>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</si>
  <si>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</si>
  <si>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</si>
  <si>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</si>
  <si>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</si>
  <si>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</si>
  <si>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</si>
  <si>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</si>
  <si>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</si>
  <si>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</si>
  <si>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</si>
  <si>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</si>
  <si>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</si>
  <si>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</si>
  <si>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</si>
  <si>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</si>
  <si>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</si>
  <si>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</si>
  <si>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</si>
  <si>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</si>
  <si>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</si>
  <si>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</si>
  <si>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</si>
  <si>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</si>
  <si>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</si>
  <si>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</si>
  <si>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</si>
  <si>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</si>
  <si>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</si>
  <si>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</si>
  <si>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</si>
  <si>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</si>
  <si>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</si>
  <si>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</si>
  <si>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</si>
  <si>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</si>
  <si>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</si>
  <si>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</si>
  <si>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</si>
  <si>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</si>
  <si>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</si>
  <si>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</si>
  <si>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</si>
  <si>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</si>
  <si>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</si>
  <si>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</si>
  <si>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</si>
  <si>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</si>
  <si>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</si>
  <si>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</si>
  <si>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</si>
  <si>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</si>
  <si>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</si>
  <si>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</si>
  <si>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</si>
  <si>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</si>
  <si>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</si>
  <si>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</si>
  <si>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</si>
  <si>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</si>
  <si>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</si>
  <si>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</si>
  <si>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</si>
  <si>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</si>
  <si>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</si>
  <si>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</si>
  <si>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</si>
  <si>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</si>
  <si>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</si>
  <si>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</si>
  <si>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</si>
  <si>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</si>
  <si>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</si>
  <si>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</si>
  <si>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</si>
  <si>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</si>
  <si>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</si>
  <si>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</si>
  <si>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</si>
  <si>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</si>
  <si>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</si>
  <si>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</si>
  <si>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</si>
  <si>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</si>
  <si>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</si>
  <si>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</si>
  <si>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</si>
  <si>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</si>
  <si>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</si>
  <si>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</si>
  <si>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</si>
  <si>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</si>
  <si>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</si>
  <si>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</si>
  <si>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</si>
  <si>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</si>
  <si>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</si>
  <si>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</si>
  <si>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</si>
  <si>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</si>
  <si>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</si>
  <si>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</si>
  <si>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</si>
  <si>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</si>
  <si>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</si>
  <si>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</si>
  <si>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</si>
  <si>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</si>
  <si>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</si>
  <si>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</si>
  <si>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</si>
  <si>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</si>
  <si>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</si>
  <si>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</si>
  <si>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</si>
  <si>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</si>
  <si>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</si>
  <si>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</si>
  <si>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</si>
  <si>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</si>
  <si>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</si>
  <si>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</si>
  <si>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</si>
  <si>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</si>
  <si>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</si>
  <si>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</si>
  <si>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</si>
  <si>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</si>
  <si>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</si>
  <si>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</si>
  <si>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</si>
  <si>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</si>
  <si>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</si>
  <si>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</si>
  <si>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</si>
  <si>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</si>
  <si>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</si>
  <si>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</si>
  <si>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</si>
  <si>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</si>
  <si>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</si>
  <si>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</si>
  <si>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</si>
  <si>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</si>
  <si>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</si>
  <si>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</si>
  <si>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</si>
  <si>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</si>
  <si>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</si>
  <si>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</si>
  <si>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</si>
  <si>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</si>
  <si>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</si>
  <si>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</si>
  <si>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</si>
  <si>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</si>
  <si>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</si>
  <si>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</si>
  <si>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</si>
  <si>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</si>
  <si>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</si>
  <si>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</si>
  <si>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</si>
  <si>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</si>
  <si>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</si>
  <si>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</si>
  <si>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</si>
  <si>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</si>
  <si>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</si>
  <si>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</si>
  <si>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</si>
  <si>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</si>
  <si>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</si>
  <si>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</si>
  <si>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</si>
  <si>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</si>
  <si>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</si>
  <si>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</si>
  <si>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</si>
  <si>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</si>
  <si>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</si>
  <si>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</si>
  <si>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</si>
  <si>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</si>
  <si>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</si>
  <si>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</si>
  <si>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</si>
  <si>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</si>
  <si>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</si>
  <si>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</si>
  <si>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</si>
  <si>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</si>
  <si>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</si>
  <si>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</si>
  <si>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</si>
  <si>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</si>
  <si>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</si>
  <si>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</si>
  <si>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</si>
  <si>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</si>
  <si>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</si>
  <si>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</si>
  <si>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</si>
  <si>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</si>
  <si>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</si>
  <si>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</si>
  <si>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</si>
  <si>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</si>
  <si>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</si>
  <si>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</si>
  <si>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</si>
  <si>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</si>
  <si>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</si>
  <si>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</si>
  <si>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</si>
  <si>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</si>
  <si>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</si>
  <si>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</si>
  <si>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</si>
  <si>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</si>
  <si>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</si>
  <si>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</si>
  <si>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</si>
  <si>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</si>
  <si>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</si>
  <si>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</si>
  <si>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</si>
  <si>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</si>
  <si>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</si>
  <si>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</si>
  <si>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</si>
  <si>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</si>
  <si>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</si>
  <si>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</si>
  <si>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</si>
  <si>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</si>
  <si>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</si>
  <si>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</si>
  <si>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</si>
  <si>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</si>
  <si>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</si>
  <si>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</si>
  <si>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</si>
  <si>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</si>
  <si>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</si>
  <si>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</si>
  <si>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</si>
  <si>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</si>
  <si>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</si>
  <si>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</si>
  <si>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</si>
  <si>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</si>
  <si>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</si>
  <si>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</si>
  <si>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</si>
  <si>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</si>
  <si>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</si>
  <si>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</si>
  <si>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</si>
  <si>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</si>
  <si>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</si>
  <si>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</si>
  <si>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</si>
  <si>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</si>
  <si>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</si>
  <si>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</si>
  <si>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</si>
  <si>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</si>
  <si>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</si>
  <si>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</si>
  <si>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</si>
  <si>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</si>
  <si>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</si>
  <si>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</si>
  <si>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</si>
  <si>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</si>
  <si>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</si>
  <si>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</si>
  <si>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</si>
  <si>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</si>
  <si>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</si>
  <si>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</si>
  <si>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</si>
  <si>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</si>
  <si>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</si>
  <si>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</si>
  <si>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</si>
  <si>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</si>
  <si>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</si>
  <si>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</si>
  <si>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</si>
  <si>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</si>
  <si>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</si>
  <si>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</si>
  <si>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</si>
  <si>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</si>
  <si>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</si>
  <si>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</si>
  <si>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</si>
  <si>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</si>
  <si>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</si>
  <si>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</si>
  <si>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</si>
  <si>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</si>
  <si>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</si>
  <si>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</si>
  <si>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</si>
  <si>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</si>
  <si>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</si>
  <si>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</si>
  <si>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</si>
  <si>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</si>
  <si>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</si>
  <si>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</si>
  <si>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</si>
  <si>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</si>
  <si>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</si>
  <si>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</si>
  <si>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</si>
  <si>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</si>
  <si>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</si>
  <si>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</si>
  <si>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</si>
  <si>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</si>
  <si>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</si>
  <si>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</si>
  <si>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</si>
  <si>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</si>
  <si>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</si>
  <si>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</si>
  <si>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</si>
  <si>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</si>
  <si>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</si>
  <si>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</si>
  <si>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</si>
  <si>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</si>
  <si>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</si>
  <si>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</si>
  <si>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</si>
  <si>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</si>
  <si>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</si>
  <si>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</si>
  <si>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</si>
  <si>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</si>
  <si>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</si>
  <si>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</si>
  <si>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</si>
  <si>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</si>
  <si>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</si>
  <si>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</si>
  <si>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</si>
  <si>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</si>
  <si>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</si>
  <si>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</si>
  <si>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</si>
  <si>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</si>
  <si>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</si>
  <si>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</si>
  <si>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</si>
  <si>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</si>
  <si>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</si>
  <si>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</si>
  <si>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</si>
  <si>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</si>
  <si>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</si>
  <si>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</si>
  <si>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</si>
  <si>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</si>
  <si>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</si>
  <si>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</si>
  <si>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</si>
  <si>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</si>
  <si>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</si>
  <si>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</si>
  <si>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</si>
  <si>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</si>
  <si>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</si>
  <si>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</si>
  <si>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</si>
  <si>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</si>
  <si>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</si>
  <si>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</si>
  <si>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</si>
  <si>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</si>
  <si>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</si>
  <si>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</si>
  <si>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</si>
  <si>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</si>
  <si>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</si>
  <si>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</si>
  <si>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</si>
  <si>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</si>
  <si>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</si>
  <si>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</si>
  <si>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</si>
  <si>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</si>
  <si>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</si>
  <si>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</si>
  <si>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</si>
  <si>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</si>
  <si>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</si>
  <si>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</si>
  <si>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</si>
  <si>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</si>
  <si>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</si>
  <si>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</si>
  <si>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</si>
  <si>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</si>
  <si>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</si>
  <si>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</si>
  <si>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</si>
  <si>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</si>
  <si>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</si>
  <si>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</si>
  <si>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</si>
  <si>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</si>
  <si>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</si>
  <si>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</si>
  <si>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</si>
  <si>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</si>
  <si>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</si>
  <si>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</si>
  <si>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</si>
  <si>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</si>
  <si>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</si>
  <si>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</si>
  <si>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</si>
  <si>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</si>
  <si>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</si>
  <si>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</si>
  <si>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</si>
  <si>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</si>
  <si>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</si>
  <si>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</si>
  <si>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</si>
  <si>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</si>
  <si>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</si>
  <si>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</si>
  <si>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</si>
  <si>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</si>
  <si>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</si>
  <si>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</si>
  <si>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</si>
  <si>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</si>
  <si>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</si>
  <si>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</si>
  <si>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</si>
  <si>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</si>
  <si>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</si>
  <si>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</si>
  <si>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</si>
  <si>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</si>
  <si>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</si>
  <si>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</si>
  <si>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</si>
  <si>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</si>
  <si>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</si>
  <si>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</si>
  <si>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</si>
  <si>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</si>
  <si>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</si>
  <si>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</si>
  <si>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</si>
  <si>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</si>
  <si>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</si>
  <si>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</si>
  <si>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</si>
  <si>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</si>
  <si>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</si>
  <si>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</si>
  <si>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</si>
  <si>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</si>
  <si>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</si>
  <si>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</si>
  <si>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</si>
  <si>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</si>
  <si>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</si>
  <si>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</si>
  <si>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</si>
  <si>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</si>
  <si>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</si>
  <si>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</si>
  <si>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</si>
  <si>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</si>
  <si>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</si>
  <si>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</si>
  <si>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</si>
  <si>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</si>
  <si>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</si>
  <si>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</si>
  <si>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</si>
  <si>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</si>
  <si>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</si>
  <si>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</si>
  <si>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</si>
  <si>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</si>
  <si>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</si>
  <si>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</si>
  <si>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</si>
  <si>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</si>
  <si>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</si>
  <si>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</si>
  <si>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</si>
  <si>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</si>
  <si>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</si>
  <si>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</si>
  <si>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</si>
  <si>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</si>
  <si>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</si>
  <si>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</si>
  <si>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</si>
  <si>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</si>
  <si>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</si>
  <si>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</si>
  <si>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</si>
  <si>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</si>
  <si>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</si>
  <si>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</si>
  <si>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</si>
  <si>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</si>
  <si>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</si>
  <si>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</si>
  <si>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</si>
  <si>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</si>
  <si>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</si>
  <si>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</si>
  <si>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</si>
  <si>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</si>
  <si>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</si>
  <si>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</si>
  <si>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</si>
  <si>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</si>
  <si>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</si>
  <si>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</si>
  <si>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</si>
  <si>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</si>
  <si>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</si>
  <si>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</si>
  <si>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</si>
  <si>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</si>
  <si>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</si>
  <si>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</si>
  <si>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</si>
  <si>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</si>
  <si>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</si>
  <si>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</si>
  <si>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</si>
  <si>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</si>
  <si>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</si>
  <si>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</si>
  <si>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</si>
  <si>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</si>
  <si>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</si>
  <si>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</si>
  <si>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</si>
  <si>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</si>
  <si>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</si>
  <si>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</si>
  <si>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</si>
  <si>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</si>
  <si>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</si>
  <si>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</si>
  <si>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</si>
  <si>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</si>
  <si>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</si>
  <si>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</si>
  <si>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</si>
  <si>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</si>
  <si>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</si>
  <si>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</si>
  <si>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</si>
  <si>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</si>
  <si>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</si>
  <si>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</si>
  <si>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</si>
  <si>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</si>
  <si>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</si>
  <si>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</si>
  <si>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</si>
  <si>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</si>
  <si>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</si>
  <si>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</si>
  <si>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</si>
  <si>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</si>
  <si>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</si>
  <si>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</si>
  <si>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</si>
  <si>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</si>
  <si>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biatlon - bežné transfery</t>
  </si>
  <si>
    <t>Mária Remeňová</t>
  </si>
  <si>
    <t>Lukáš Ottinger</t>
  </si>
  <si>
    <t>Henrieta Horvátová</t>
  </si>
  <si>
    <t>IDX01023</t>
  </si>
  <si>
    <t>IDX01024</t>
  </si>
  <si>
    <t>IDX01025</t>
  </si>
  <si>
    <t>IDX01026</t>
  </si>
  <si>
    <t>Zmluva o príprave talentovaného športovca - odmena za obdobie január 2021</t>
  </si>
  <si>
    <t>TM/2020/01</t>
  </si>
  <si>
    <t>TM/2020/02</t>
  </si>
  <si>
    <t>TM/2020/03</t>
  </si>
  <si>
    <t>TM/2020/04</t>
  </si>
  <si>
    <t>spracovanie personalistiky, miezd, vykazníctva za obdobie január 2021, vedenie účtovníctva, evidencie DPH, daňové priznanie na DPH, vyúčtovanie dotácií z MŠ SR za obdobie január 2021</t>
  </si>
  <si>
    <t>52432459</t>
  </si>
  <si>
    <t>FortisDuo, s. r. o.</t>
  </si>
  <si>
    <t>215015</t>
  </si>
  <si>
    <t>FA/61/01/2021</t>
  </si>
  <si>
    <t>MIEJSKI OŚRODEK KULTURY I SPORTU W DUSZNIKACH-ZDROJU</t>
  </si>
  <si>
    <t>8831808602</t>
  </si>
  <si>
    <t>215011</t>
  </si>
  <si>
    <t>24-121300018</t>
  </si>
  <si>
    <t>FALKENSTEINER HOTELS SUEDTIROL GMBH</t>
  </si>
  <si>
    <t>02970790214</t>
  </si>
  <si>
    <t>215007</t>
  </si>
  <si>
    <t>10011</t>
  </si>
  <si>
    <t>ARBERLAND REGio GmbH, Bayerischer Wald</t>
  </si>
  <si>
    <t>292681338</t>
  </si>
  <si>
    <t>215017</t>
  </si>
  <si>
    <t>1</t>
  </si>
  <si>
    <t>BRUNNER EDUARD</t>
  </si>
  <si>
    <t>01023360215</t>
  </si>
  <si>
    <t>Bc. Šimon Bartko</t>
  </si>
  <si>
    <t>Mgr. Jakub Hudák</t>
  </si>
  <si>
    <t>Veronika Machyniaková</t>
  </si>
  <si>
    <t>Matej Baloga</t>
  </si>
  <si>
    <t>IDV20210001</t>
  </si>
  <si>
    <t>Zmluva o profesionálnom vykonávaní športu - odmena za obdobie január 2021</t>
  </si>
  <si>
    <t>PŠ/2020/01</t>
  </si>
  <si>
    <t>Dohoda o vykonaní práce za obdobie január 2021</t>
  </si>
  <si>
    <t>Dohoda o brigádnickej práci študentov za obdobie január 2021</t>
  </si>
  <si>
    <t>osoba 1-4</t>
  </si>
  <si>
    <t>čisté mzdy vyplatené osobám (zamestnancom) bez odvodov zamestnávateľa
počet fyzických osôb:4
obdobie: január</t>
  </si>
  <si>
    <t>Holmenkol GmbH</t>
  </si>
  <si>
    <t>815381918</t>
  </si>
  <si>
    <t>vosky - servis</t>
  </si>
  <si>
    <t>215012</t>
  </si>
  <si>
    <t>2140000465</t>
  </si>
  <si>
    <t>215019</t>
  </si>
  <si>
    <t>47/2021</t>
  </si>
  <si>
    <t>MIXAM DI AKOPOVA TATIANA</t>
  </si>
  <si>
    <t>nákup voskov</t>
  </si>
  <si>
    <t>02837770128</t>
  </si>
  <si>
    <t>215009</t>
  </si>
  <si>
    <t>87</t>
  </si>
  <si>
    <t>BIATHLON WELTCUP KOMITEE</t>
  </si>
  <si>
    <t>00910680214</t>
  </si>
  <si>
    <t>DF20210063</t>
  </si>
  <si>
    <t>2021004</t>
  </si>
  <si>
    <t>servis športových potrieb za obdobie január 2021</t>
  </si>
  <si>
    <t>52413594</t>
  </si>
  <si>
    <t>fialky s. r. o.</t>
  </si>
  <si>
    <t>DF20210008</t>
  </si>
  <si>
    <t>2007006035</t>
  </si>
  <si>
    <t>havarijné poistenie - Kasko za obdobie 2.2.2021 - 2.5.2021</t>
  </si>
  <si>
    <t>UNIQA poisťovňa, a.s.</t>
  </si>
  <si>
    <t>00653501</t>
  </si>
  <si>
    <t>DF20210006</t>
  </si>
  <si>
    <t>210100003</t>
  </si>
  <si>
    <t>sada rýchlospojky</t>
  </si>
  <si>
    <t>44809441</t>
  </si>
  <si>
    <t>SNOWSERVICE, s.r.o.</t>
  </si>
  <si>
    <t>DF20210002</t>
  </si>
  <si>
    <t>2021014</t>
  </si>
  <si>
    <t>Personal Data, s.r.o.</t>
  </si>
  <si>
    <t>51297876</t>
  </si>
  <si>
    <t>Poskytovanie služieb zodpovednej osoby za obdobie január 2021</t>
  </si>
  <si>
    <t>DF20210024</t>
  </si>
  <si>
    <t>012021</t>
  </si>
  <si>
    <t>servis lyží pre slovenskú reprezentáciu za obdobie január 2021</t>
  </si>
  <si>
    <t>Samuel Závalec</t>
  </si>
  <si>
    <t>53388828</t>
  </si>
  <si>
    <t>DF20210034</t>
  </si>
  <si>
    <t>2021/01</t>
  </si>
  <si>
    <t>Peter Strelec</t>
  </si>
  <si>
    <t>41274083</t>
  </si>
  <si>
    <t>údržba prevádzky NBC Osrblie za obdobie január 2021</t>
  </si>
  <si>
    <t>IDX02004</t>
  </si>
  <si>
    <t>Dušan Otčenáš</t>
  </si>
  <si>
    <t>DF20210036</t>
  </si>
  <si>
    <t>02/2021</t>
  </si>
  <si>
    <t>Miroslav Leitner</t>
  </si>
  <si>
    <t>52035778</t>
  </si>
  <si>
    <t>DF20210041</t>
  </si>
  <si>
    <t>2218007</t>
  </si>
  <si>
    <t>Výmena HDD za SSD - notebook Lenovo B50-80</t>
  </si>
  <si>
    <t>ULTRAFIX, s.r.o.</t>
  </si>
  <si>
    <t>45935254</t>
  </si>
  <si>
    <t>DF20210048</t>
  </si>
  <si>
    <t>20-210647</t>
  </si>
  <si>
    <t>SPORT und FREIZEIT, spol. s r. o.</t>
  </si>
  <si>
    <t>31341616</t>
  </si>
  <si>
    <t>DF20210017</t>
  </si>
  <si>
    <t>20213001</t>
  </si>
  <si>
    <t>lieky na MS</t>
  </si>
  <si>
    <t>Radvanská lekáreň, spol. s r.o.</t>
  </si>
  <si>
    <t>36040576</t>
  </si>
  <si>
    <t>DF20210115</t>
  </si>
  <si>
    <t>102021003</t>
  </si>
  <si>
    <t>DF20210042</t>
  </si>
  <si>
    <t>210103016</t>
  </si>
  <si>
    <t>VELON s. r. o.</t>
  </si>
  <si>
    <t>46186450</t>
  </si>
  <si>
    <t>DF20210033</t>
  </si>
  <si>
    <t>8276957949</t>
  </si>
  <si>
    <t>Poplatky za telekomunikačné služby za 01/2021</t>
  </si>
  <si>
    <t>Slovak Telekom, a.s.</t>
  </si>
  <si>
    <t>35763469</t>
  </si>
  <si>
    <t>DF20210032</t>
  </si>
  <si>
    <t>8277084380</t>
  </si>
  <si>
    <t>DF20210094</t>
  </si>
  <si>
    <t>2021/001</t>
  </si>
  <si>
    <t>Mgr. Anna Murínová</t>
  </si>
  <si>
    <t>46224599</t>
  </si>
  <si>
    <t>trénerské služby za obdobie január 2021</t>
  </si>
  <si>
    <t>DF20210025</t>
  </si>
  <si>
    <t>01/2021</t>
  </si>
  <si>
    <t>Dušan Otčenáš - MARTEK SPORT</t>
  </si>
  <si>
    <t>32875215</t>
  </si>
  <si>
    <t>servis lyží za obdobie január 2021</t>
  </si>
  <si>
    <t>DF20210067</t>
  </si>
  <si>
    <t>001/2021</t>
  </si>
  <si>
    <t>vykonávanie trénerských služieb pre SZB - CTM Podbrezová za obdobie január 2021</t>
  </si>
  <si>
    <t>Anežka Smarkoňová</t>
  </si>
  <si>
    <t>53241690</t>
  </si>
  <si>
    <t>215016</t>
  </si>
  <si>
    <t>1/21</t>
  </si>
  <si>
    <t>Tomáš Kos</t>
  </si>
  <si>
    <t>187671231165</t>
  </si>
  <si>
    <t>Trénerská činnosť za obdobie január 2021</t>
  </si>
  <si>
    <t>DF20210028</t>
  </si>
  <si>
    <t>2021006</t>
  </si>
  <si>
    <t>servis výťahov za obdobie január 2021</t>
  </si>
  <si>
    <t>LiftMont, spol. s r.o.</t>
  </si>
  <si>
    <t>31574581</t>
  </si>
  <si>
    <t>DF20210066</t>
  </si>
  <si>
    <t>9010008</t>
  </si>
  <si>
    <t>prenájom auta Ford Transit Custom Van za obdobie január 2021</t>
  </si>
  <si>
    <t>J.M.MARTIN, spol. s r.o.</t>
  </si>
  <si>
    <t>30229766</t>
  </si>
  <si>
    <t>DF20210056</t>
  </si>
  <si>
    <t>20210001</t>
  </si>
  <si>
    <t>výžiové doplnky</t>
  </si>
  <si>
    <t>Jonathan Puding s.r.o.</t>
  </si>
  <si>
    <t>51224119</t>
  </si>
  <si>
    <t>DF20210009</t>
  </si>
  <si>
    <t>210100040</t>
  </si>
  <si>
    <t>LEMI BB s.r.o.</t>
  </si>
  <si>
    <t>45724148</t>
  </si>
  <si>
    <t>materiál pre servis</t>
  </si>
  <si>
    <t>DF20210051</t>
  </si>
  <si>
    <t>210100249</t>
  </si>
  <si>
    <t>DF20210058</t>
  </si>
  <si>
    <t>006/2021</t>
  </si>
  <si>
    <t>údržba areálu - odhŕňanie snehu za obdobie 20.1.2021 a 30.1.2021</t>
  </si>
  <si>
    <t>Jozef Lóh - Klampiarstvo</t>
  </si>
  <si>
    <t>10831088</t>
  </si>
  <si>
    <t>DF20210050</t>
  </si>
  <si>
    <t>30/1/2021</t>
  </si>
  <si>
    <t>výkon trénerskej činnosti za obdobie január 2021</t>
  </si>
  <si>
    <t>Filip Kramla</t>
  </si>
  <si>
    <t>51974932</t>
  </si>
  <si>
    <t>DF20210039</t>
  </si>
  <si>
    <t>002/2021</t>
  </si>
  <si>
    <t>Mgr. Peter Kazár</t>
  </si>
  <si>
    <t>44445041</t>
  </si>
  <si>
    <t>DF20210026</t>
  </si>
  <si>
    <t>športové potreby - obaly na zbrane 3 ks</t>
  </si>
  <si>
    <t>Pracovná cesta
Názov: Svetový pohár
Termín: 18.-24.1.2021
Miesto - mesto a štát: Anterselva, Taliansko
Spôsob dopravy: OA
Počet všetkých osôb na pracovnej ceste: 9
z toho:
- športovci: 4
- tréneri + servismani: 5
- ostatné osoby: 0                                             ubytovanie so stravou</t>
  </si>
  <si>
    <t>Pracovná cesta
Názov: IBU Pohár 1 &amp; 2
Termín: 12.-24.1.2021
Miesto - mesto a štát: Arber, Nemecko
Spôsob dopravy: OA
Počet všetkých osôb na pracovnej ceste: 12
z toho:
- športovci: 8
- tréneri + servismani): 4
- ostatné osoby: 0                                     ubytovanie so stravou</t>
  </si>
  <si>
    <t>Pracovná cesta
Názov: Otvorené Majstrovstvá Európy
Termín: 24.-31.1.2021
Miesto - mesto a štát: Duszniki-Zdrój, Poľsko
Spôsob dopravy: OA
Počet všetkých osôb na pracovnej ceste: 20
z toho:
- športovci: 12
- tréneri + fyzioterapeut + servismani: 8
- ostatné osoby: 0                                          ubytovanie so stravou</t>
  </si>
  <si>
    <t>Pracovná cesta
Názov: Svetový pohár
Termín: 18.-25.1.2021
Miesto - mesto a štát: Anterselva, Taliansko
Spôsob dopravy: OA
Počet všetkých osôb na pracovnej ceste: 5
z toho:
- športovci: 3
- tréneri + fyzioterapeut: 2
- ostatné osoby: 0                                             ubytovanie so stravou</t>
  </si>
  <si>
    <t>dialničné poplatky BB036GG - cesta na Svetový pohár 7 Anterselva, Taliansko</t>
  </si>
  <si>
    <t>refundácia nákladov - prenájom servisná bunka - Štrbské Pleso</t>
  </si>
  <si>
    <t>Peter Kazár</t>
  </si>
  <si>
    <t>IDX03002</t>
  </si>
  <si>
    <t>IDX02023</t>
  </si>
  <si>
    <t>Zmluva o príprave talentovaného športovca - odmena za obdobie február 2021</t>
  </si>
  <si>
    <t>IDX02026</t>
  </si>
  <si>
    <t>IDX02024</t>
  </si>
  <si>
    <t>IDX02025</t>
  </si>
  <si>
    <t>DF20210099</t>
  </si>
  <si>
    <t>vykonávanie trénerských služieb pre SZB - CTM Podbrezová za obdobie február 2021</t>
  </si>
  <si>
    <t>DF20210095</t>
  </si>
  <si>
    <t>022021</t>
  </si>
  <si>
    <t>servis lyží za obdobie február 2021</t>
  </si>
  <si>
    <t>DF20210098</t>
  </si>
  <si>
    <t>202103</t>
  </si>
  <si>
    <t>servis lyží MSJ Obertilliach</t>
  </si>
  <si>
    <t>Matúš Ondrejka</t>
  </si>
  <si>
    <t>51188767</t>
  </si>
  <si>
    <t>DF20210169</t>
  </si>
  <si>
    <t>2021/002</t>
  </si>
  <si>
    <t>trénerské služby za obdobie február 2021</t>
  </si>
  <si>
    <t>DF20210149</t>
  </si>
  <si>
    <t>210100050</t>
  </si>
  <si>
    <t>kontrola tlaku na prítlak frézy a na čerpadlo frézy</t>
  </si>
  <si>
    <t>215023</t>
  </si>
  <si>
    <t>2/21</t>
  </si>
  <si>
    <t>trénerska činnosť za obdobie február 2021</t>
  </si>
  <si>
    <t>215018</t>
  </si>
  <si>
    <t>2-2/21</t>
  </si>
  <si>
    <t>v súlade s dodatkom č. 1 k Zmluve o výkone trénerskej činnosti - iné náklady</t>
  </si>
  <si>
    <t>215026</t>
  </si>
  <si>
    <t>IT/FV/001026/2021</t>
  </si>
  <si>
    <t>POLSKA ŻEGLUGA BAŁTYCKA SPÓŁKA AKCYJNA</t>
  </si>
  <si>
    <t>6701100702</t>
  </si>
  <si>
    <t>215025</t>
  </si>
  <si>
    <t>01/21</t>
  </si>
  <si>
    <t>HAUS WALDFRIEDEN</t>
  </si>
  <si>
    <t>ŠPORTNO DRUŠTVO POKLJUKA</t>
  </si>
  <si>
    <t>1690655</t>
  </si>
  <si>
    <t>215021</t>
  </si>
  <si>
    <t>68</t>
  </si>
  <si>
    <t>215028</t>
  </si>
  <si>
    <t>20192172</t>
  </si>
  <si>
    <t>Scherer Magdalena</t>
  </si>
  <si>
    <t>U66844105</t>
  </si>
  <si>
    <t>215030</t>
  </si>
  <si>
    <t>241</t>
  </si>
  <si>
    <t>IDX02040</t>
  </si>
  <si>
    <t>Hotel Gasthof Unterwoger</t>
  </si>
  <si>
    <t>U61717244</t>
  </si>
  <si>
    <t>DF20210059</t>
  </si>
  <si>
    <t>8100210314</t>
  </si>
  <si>
    <t>poistenie za obdobie 24.3.2021 - 24.9.2021 firma a ochrana</t>
  </si>
  <si>
    <t>DF20210061</t>
  </si>
  <si>
    <t>9127001961</t>
  </si>
  <si>
    <t>poistenie priemyselných rizík za obdobie 24.3.2021 - 24.9.2021</t>
  </si>
  <si>
    <t>Klub biatlonu Brezno</t>
  </si>
  <si>
    <t>37888986</t>
  </si>
  <si>
    <t>prevoz osôob z Brezna do BB - Štrbské Pleso a Spišská Nová Ves a späť</t>
  </si>
  <si>
    <t>DF20210100</t>
  </si>
  <si>
    <t>1/2021</t>
  </si>
  <si>
    <t>DF20210152</t>
  </si>
  <si>
    <t>2021008</t>
  </si>
  <si>
    <t>zabezpečenie servisu športových potrieb za obdobie február 2021</t>
  </si>
  <si>
    <t>DF20210118</t>
  </si>
  <si>
    <t>PERLA GASTRO, s.r.o.</t>
  </si>
  <si>
    <t>202100047</t>
  </si>
  <si>
    <t>36780979</t>
  </si>
  <si>
    <t>DF20210145</t>
  </si>
  <si>
    <t>2/2021</t>
  </si>
  <si>
    <t>preprava osôb Brezno - Obertilliach a späť v dňoch 16.2.2021 - 7.3.2021</t>
  </si>
  <si>
    <t>DF20210108</t>
  </si>
  <si>
    <t>8278804931</t>
  </si>
  <si>
    <t>Poplatky za telekomunikačné služby za obdobie február 2021</t>
  </si>
  <si>
    <t>DF20210141</t>
  </si>
  <si>
    <t>2021044</t>
  </si>
  <si>
    <t>Poskytovanie služieb zodpovednej osoby za obdobie marec 2021</t>
  </si>
  <si>
    <t>DF20210140</t>
  </si>
  <si>
    <t>03/2021</t>
  </si>
  <si>
    <t>údržba prevádzky NBC Osrblie za obdobie február 2021</t>
  </si>
  <si>
    <t>DF20210071</t>
  </si>
  <si>
    <t>21030547</t>
  </si>
  <si>
    <t>vyšetrenia na COVID</t>
  </si>
  <si>
    <t>Unilabs Slovensko, s. r. o.</t>
  </si>
  <si>
    <t>31647758</t>
  </si>
  <si>
    <t>DF20210111</t>
  </si>
  <si>
    <t>11210233</t>
  </si>
  <si>
    <t>prenájom Reanault Trafic za obdobie 22.2.2021 - 7.3.2021</t>
  </si>
  <si>
    <t>DESTACAR s.r.o.</t>
  </si>
  <si>
    <t>36623687</t>
  </si>
  <si>
    <t>DF20210096</t>
  </si>
  <si>
    <t>102021013</t>
  </si>
  <si>
    <t>spracovanie personalistiky, miezd, vykazníctva za obdobie február 2021, vedenie účtovníctva, evidencie DPH, daňové priznanie na DPH, vyúčtovanie dotácií z MŠ SR za obdobie február 2021</t>
  </si>
  <si>
    <t>IDV20210002</t>
  </si>
  <si>
    <t>osoba 1-5</t>
  </si>
  <si>
    <t>čisté mzdy vyplatené osobám (zamestnancom) bez odvodov zamestnávateľa
počet fyzických osôb:5
obdobie: február</t>
  </si>
  <si>
    <t>Zmluva o profesionálnom vykonávaní športu - odmena za obdobie február 2021</t>
  </si>
  <si>
    <t>Dohoda o vykonaní práce za obdobie február 2021</t>
  </si>
  <si>
    <t>Milan Dziad</t>
  </si>
  <si>
    <t>Dohoda o brigádnickej práci študentov za obdobie február 2021</t>
  </si>
  <si>
    <t>Dohoda o pracovnej činnosti za obdobie február 2021</t>
  </si>
  <si>
    <t>DF20210069</t>
  </si>
  <si>
    <t>2021030</t>
  </si>
  <si>
    <t>Poskytovanie služieb zodpovednej osoby za obdobie február 2021</t>
  </si>
  <si>
    <t>DF20210142</t>
  </si>
  <si>
    <t>VF21004</t>
  </si>
  <si>
    <t>RISTORANTE s.r.o.</t>
  </si>
  <si>
    <t>50467948</t>
  </si>
  <si>
    <t>gastronomické služby</t>
  </si>
  <si>
    <t>DF20210074</t>
  </si>
  <si>
    <t>Peter Vranský</t>
  </si>
  <si>
    <t>41863038</t>
  </si>
  <si>
    <t>DF20210102</t>
  </si>
  <si>
    <t>20210010</t>
  </si>
  <si>
    <t>Litvor, s. r. o.</t>
  </si>
  <si>
    <t>45459371</t>
  </si>
  <si>
    <t>IDX02035</t>
  </si>
  <si>
    <t>U24963706</t>
  </si>
  <si>
    <t>HOFER KG</t>
  </si>
  <si>
    <t>IDX02036</t>
  </si>
  <si>
    <t>Spar Markt Obertilliach</t>
  </si>
  <si>
    <t>IDX02041</t>
  </si>
  <si>
    <t>Langlauf- u. Biathlonzentrum Osttirol Ges.m.b.H.</t>
  </si>
  <si>
    <t>U55455402</t>
  </si>
  <si>
    <t>poplatky za trajekt na Svetový pohár Ostersund/SWE</t>
  </si>
  <si>
    <t>Pracovná cesta
Názov: Majstrovstvá sveta juniorov a dorastu
Termín: 24.2. - 7.3.2021
Miesto - mesto a štát: Obertilliach, Rakúsko
Spôsob dopravy: OA
Počet všetkých osôb na pracovnej ceste: 28
z toho:
- športovci: 17
- tréneri + masér + kuchár + mediálni zástupcovia: 11
- ostatné osoby: 0                                                ubytovanie</t>
  </si>
  <si>
    <t>Pracovná cesta
Názov: Zahraničné sústredenie
Termín: 16.-24.2.2021
Miesto - mesto a štát: Obertilliach, Rakúsko
Spôsob dopravy: OA
Počet všetkých osôb na pracovnej ceste: 11
z toho:
- športovci: 9
- kuchár + servisman: 2
- ostatné osoby: 0                                        ubytovanie</t>
  </si>
  <si>
    <t>Pracovná cesta
Názov: Zahraničné sústredenie
Termín: 16.-24.2.2021
Miesto - mesto a štát: Obertilliach, Rakúsko
Spôsob dopravy: OA
Počet všetkých osôb na pracovnej ceste: 11
z toho:
- športovci: 9
- kuchár + servisman: 2
- ostatné osoby: 0                                        stravovanie</t>
  </si>
  <si>
    <t>Pracovná cesta
Názov: IBU Pohár 3&amp;4
Termín: 10.-21.2.2021
Miesto - mesto a štát: Osrblie, Slovensko
Spôsob dopravy: OA
Počet všetkých osôb na pracovnej ceste: 22
z toho:
- športovci: 16
- tréneri + servismani: 6
- ostatné osoby: 0                                     ubytovanie so stravou</t>
  </si>
  <si>
    <t>Pracovná cesta
Názov: Sústredenie RD mládež
Termín: 10.-14.2.2021
Miesto - mesto a štát: Štrbské pleso, Slovensko
Spôsob dopravy: OA
Počet všetkých osôb na pracovnej ceste: 5 
z toho:
- športovci: 5
- tréneri + rozhodcovia + vedúci výpravy + administratívni pracovníci + lekár + fyzioterapeut + masér: 0
- ostatné osoby: 0                                     ubytovanie so stravou</t>
  </si>
  <si>
    <t>Pracovná cesta
Názov: Zahraničné sústredenie
Termín: 24.1.-7.2.2021
Miesto - mesto a štát: Obertilliach, Rakúsko
Spôsob dopravy: OA
Počet všetkých osôb na pracovnej ceste: 5
z toho:
- športovci: 2
- tréneri + fyzioterapeut: 3
- ostatné osoby: 0                                    prenájom strelnice a tratí</t>
  </si>
  <si>
    <t>Pracovná cesta
Názov: Zahraničné sústredenie
Termín: 24.1.-7.2.2021
Miesto - mesto a štát: Obertilliach, Rakúsko
Spôsob dopravy: OA
Počet všetkých osôb na pracovnej ceste: 5
z toho:
- športovci: 2
- tréneri + fyzioterapeut: 3
- ostatné osoby: 0                                    ubytovanie so stravou</t>
  </si>
  <si>
    <t>Pracovná cesta
Názov: Zahraničné sústredenie
Termín: 4.-7.2.2021
Miesto - mesto a štát: Pokljuka, Slovinsko
Spôsob dopravy: OA
Počet všetkých osôb na pracovnej ceste: 2
z toho:
- športovci: 4
- tréner: 0
- ostatné osoby: 0                                    ubytovanie so stravou</t>
  </si>
  <si>
    <t>Pracovná cesta
Názov: IBU Pohár 5
Termín: 8.-15.3.2021
Miesto - mesto a štát: Obertilliach, Rakúsko
Spôsob dopravy: OA
Počet všetkých osôb na pracovnej ceste: 10
z toho:
- športovci: 7
- tréner + servismani: 3
- ostatné osoby: 0                                          ubytovanie so stravou</t>
  </si>
  <si>
    <t>Pracovná cesta
Názov: Majstrovstvá sveta
Termín 7.-21.2.2021
Miesto - mesto a štát: Pokljuka, Slovinsko
Spôsob dopravy: OA
Počet všetkých osôb na pracovnej ceste:  17
z toho:
- športovci: 8
- tréneri + lekár + fyzioterapeut + servismani: 9
- ostatné osoby: 0                                       ubytovanie so stravou</t>
  </si>
  <si>
    <t>rádio frekvencia na Svetový pohár Anterselva</t>
  </si>
</sst>
</file>

<file path=xl/styles.xml><?xml version="1.0" encoding="utf-8"?>
<styleSheet xmlns="http://schemas.openxmlformats.org/spreadsheetml/2006/main">
  <numFmts count="2">
    <numFmt numFmtId="167" formatCode="dd/mm/yy;@"/>
    <numFmt numFmtId="168" formatCode="dd/mm/yyyy;@"/>
  </numFmts>
  <fonts count="8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1072515</xdr:colOff>
      <xdr:row>3</xdr:row>
      <xdr:rowOff>485775</xdr:rowOff>
    </xdr:from>
    <xdr:to>
      <xdr:col>5</xdr:col>
      <xdr:colOff>1269873</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14</xdr:row>
      <xdr:rowOff>4764</xdr:rowOff>
    </xdr:from>
    <xdr:to>
      <xdr:col>4</xdr:col>
      <xdr:colOff>511970</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1072515</xdr:colOff>
      <xdr:row>3</xdr:row>
      <xdr:rowOff>485775</xdr:rowOff>
    </xdr:from>
    <xdr:to>
      <xdr:col>5</xdr:col>
      <xdr:colOff>1269873</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13</xdr:row>
      <xdr:rowOff>540069</xdr:rowOff>
    </xdr:from>
    <xdr:to>
      <xdr:col>4</xdr:col>
      <xdr:colOff>437147</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472630</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35" t="s">
        <v>520</v>
      </c>
      <c r="D1" s="335"/>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1423</v>
      </c>
      <c r="C14" s="24"/>
    </row>
    <row r="15" spans="1:4" ht="3" customHeight="1">
      <c r="A15" s="87"/>
      <c r="C15" s="24"/>
    </row>
    <row r="16" spans="1:4" ht="178.5">
      <c r="A16" s="88" t="s">
        <v>1451</v>
      </c>
      <c r="C16" s="24"/>
    </row>
    <row r="17" spans="1:4" ht="13.5" thickBot="1">
      <c r="A17" s="85"/>
      <c r="C17" s="24"/>
    </row>
    <row r="18" spans="1:4" ht="38.25">
      <c r="A18" s="22" t="s">
        <v>1424</v>
      </c>
      <c r="C18" s="336" t="s">
        <v>521</v>
      </c>
      <c r="D18" s="337"/>
    </row>
    <row r="19" spans="1:4" ht="13.5" thickBot="1">
      <c r="C19" s="333">
        <v>1</v>
      </c>
      <c r="D19" s="334"/>
    </row>
    <row r="20" spans="1:4" ht="78" customHeight="1">
      <c r="A20" s="30" t="s">
        <v>804</v>
      </c>
      <c r="C20" s="25">
        <v>0.65</v>
      </c>
      <c r="D20" s="26">
        <v>0.35</v>
      </c>
    </row>
    <row r="21" spans="1:4" ht="13.5" thickBot="1">
      <c r="C21" s="333">
        <v>1</v>
      </c>
      <c r="D21" s="334"/>
    </row>
    <row r="22" spans="1:4" ht="41.25" customHeight="1">
      <c r="A22" s="22" t="s">
        <v>1452</v>
      </c>
    </row>
    <row r="23" spans="1:4">
      <c r="A23" s="27"/>
    </row>
    <row r="24" spans="1:4" ht="25.5">
      <c r="A24" s="22" t="s">
        <v>1425</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1426</v>
      </c>
      <c r="C40" s="28"/>
    </row>
    <row r="41" spans="1:3" ht="43.5" customHeight="1">
      <c r="A41" s="326" t="s">
        <v>1453</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1427</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1454</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1455</v>
      </c>
    </row>
    <row r="132" spans="1:1">
      <c r="A132" s="86" t="s">
        <v>963</v>
      </c>
    </row>
    <row r="133" spans="1:1" ht="127.5">
      <c r="A133" s="275" t="s">
        <v>1143</v>
      </c>
    </row>
    <row r="135" spans="1:1" ht="114.7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c r="A1" s="384" t="str">
        <f>Spolu!C3&amp;", "&amp;Spolu!C6</f>
        <v>Slovenský zväz biatlonu, Partizánska cesta č. 3501/71, Banská Bystrica, 974 01</v>
      </c>
      <c r="B1" s="384"/>
      <c r="C1" s="384"/>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85" t="s">
        <v>842</v>
      </c>
      <c r="F3" s="386"/>
      <c r="N3" s="173" t="str">
        <f t="shared" si="0"/>
        <v>c - príspevok Slovenskému paralympijskému výboru</v>
      </c>
      <c r="O3" s="173" t="s">
        <v>206</v>
      </c>
      <c r="P3" s="173" t="s">
        <v>954</v>
      </c>
    </row>
    <row r="4" spans="1:16" ht="45.75" customHeight="1">
      <c r="E4" s="386"/>
      <c r="F4" s="386"/>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87" t="s">
        <v>826</v>
      </c>
      <c r="B12" s="387"/>
      <c r="C12" s="387"/>
      <c r="D12" s="174"/>
      <c r="E12" s="174"/>
      <c r="F12" s="234" t="s">
        <v>1364</v>
      </c>
      <c r="G12" s="174"/>
      <c r="N12" s="173" t="str">
        <f t="shared" si="0"/>
        <v>l - podpora zdravotne postihnutých športovcov</v>
      </c>
      <c r="O12" s="173" t="s">
        <v>215</v>
      </c>
      <c r="P12" s="173" t="s">
        <v>1154</v>
      </c>
    </row>
    <row r="13" spans="1:16" ht="45" customHeight="1">
      <c r="F13" s="234" t="s">
        <v>1365</v>
      </c>
      <c r="N13" s="173" t="str">
        <f t="shared" si="0"/>
        <v>m - plnenie úloh verejného záujmu v športe národnými športovými organizáciami</v>
      </c>
      <c r="O13" s="173" t="s">
        <v>216</v>
      </c>
      <c r="P13" s="173" t="s">
        <v>1155</v>
      </c>
    </row>
    <row r="14" spans="1:16" ht="51.75" customHeight="1">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35656743</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3" t="s">
        <v>844</v>
      </c>
      <c r="C23" s="383"/>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1" t="s">
        <v>709</v>
      </c>
      <c r="B2" s="391"/>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38" t="s">
        <v>545</v>
      </c>
      <c r="B1" s="338"/>
      <c r="C1" s="338"/>
      <c r="D1" s="338"/>
      <c r="E1" s="338"/>
      <c r="F1" s="338"/>
      <c r="G1" s="338"/>
      <c r="H1" s="338"/>
      <c r="I1" s="70"/>
      <c r="J1" s="48"/>
    </row>
    <row r="2" spans="1:11" s="49" customFormat="1" ht="15.75">
      <c r="A2" s="344" t="s">
        <v>1329</v>
      </c>
      <c r="B2" s="344"/>
      <c r="C2" s="344"/>
      <c r="D2" s="344"/>
      <c r="E2" s="344"/>
      <c r="F2" s="344"/>
      <c r="G2" s="344"/>
      <c r="H2" s="342" t="str">
        <f>+Doklady!H100</f>
        <v>V1</v>
      </c>
      <c r="I2" s="342"/>
      <c r="J2" s="50"/>
    </row>
    <row r="3" spans="1:11" s="49" customFormat="1" ht="15">
      <c r="A3" s="51"/>
      <c r="B3" s="52"/>
      <c r="C3" s="52"/>
      <c r="D3" s="51"/>
      <c r="E3" s="51"/>
      <c r="F3" s="51"/>
      <c r="G3" s="53"/>
      <c r="H3" s="343">
        <f>+Doklady!H101</f>
        <v>44256</v>
      </c>
      <c r="I3" s="343"/>
      <c r="J3" s="50"/>
    </row>
    <row r="4" spans="1:11" s="49" customFormat="1" ht="15.75" customHeight="1">
      <c r="A4" s="54" t="s">
        <v>510</v>
      </c>
      <c r="B4" s="339" t="s">
        <v>546</v>
      </c>
      <c r="C4" s="340"/>
      <c r="D4" s="340"/>
      <c r="E4" s="341"/>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1330</v>
      </c>
      <c r="F8" s="189"/>
      <c r="G8" s="189"/>
      <c r="H8" s="190"/>
      <c r="I8" s="191"/>
      <c r="J8" s="58"/>
    </row>
    <row r="9" spans="1:11" ht="45">
      <c r="A9" s="61" t="s">
        <v>700</v>
      </c>
      <c r="B9" s="62" t="s">
        <v>1456</v>
      </c>
      <c r="C9" s="62" t="s">
        <v>547</v>
      </c>
      <c r="D9" s="63">
        <v>44318</v>
      </c>
      <c r="E9" s="61" t="s">
        <v>548</v>
      </c>
      <c r="F9" s="61"/>
      <c r="G9" s="61" t="s">
        <v>549</v>
      </c>
      <c r="H9" s="64">
        <v>400</v>
      </c>
      <c r="I9" s="73">
        <v>3</v>
      </c>
      <c r="J9" s="58"/>
    </row>
    <row r="10" spans="1:11" ht="22.5">
      <c r="A10" s="61" t="s">
        <v>700</v>
      </c>
      <c r="B10" s="62" t="s">
        <v>1457</v>
      </c>
      <c r="C10" s="62" t="s">
        <v>550</v>
      </c>
      <c r="D10" s="63">
        <v>44319</v>
      </c>
      <c r="E10" s="61" t="s">
        <v>551</v>
      </c>
      <c r="F10" s="61"/>
      <c r="G10" s="61" t="s">
        <v>552</v>
      </c>
      <c r="H10" s="64"/>
      <c r="I10" s="73">
        <v>3</v>
      </c>
      <c r="J10" s="58"/>
    </row>
    <row r="11" spans="1:11" ht="12.75">
      <c r="A11" s="61" t="s">
        <v>700</v>
      </c>
      <c r="B11" s="62" t="s">
        <v>1458</v>
      </c>
      <c r="C11" s="62" t="s">
        <v>553</v>
      </c>
      <c r="D11" s="63">
        <v>44320</v>
      </c>
      <c r="E11" s="61" t="s">
        <v>554</v>
      </c>
      <c r="F11" s="61"/>
      <c r="G11" s="61" t="s">
        <v>555</v>
      </c>
      <c r="H11" s="64">
        <v>100</v>
      </c>
      <c r="I11" s="73">
        <v>3</v>
      </c>
      <c r="J11" s="58"/>
    </row>
    <row r="12" spans="1:11" ht="22.5">
      <c r="A12" s="61" t="s">
        <v>700</v>
      </c>
      <c r="B12" s="62" t="s">
        <v>1459</v>
      </c>
      <c r="C12" s="62" t="s">
        <v>556</v>
      </c>
      <c r="D12" s="63">
        <v>44321</v>
      </c>
      <c r="E12" s="61" t="s">
        <v>557</v>
      </c>
      <c r="F12" s="61"/>
      <c r="G12" s="61" t="s">
        <v>558</v>
      </c>
      <c r="H12" s="64">
        <v>50</v>
      </c>
      <c r="I12" s="73">
        <v>3</v>
      </c>
      <c r="J12" s="58"/>
    </row>
    <row r="13" spans="1:11" ht="12.75">
      <c r="A13" s="61" t="s">
        <v>700</v>
      </c>
      <c r="B13" s="62" t="s">
        <v>1460</v>
      </c>
      <c r="C13" s="62" t="s">
        <v>559</v>
      </c>
      <c r="D13" s="63">
        <v>44322</v>
      </c>
      <c r="E13" s="61" t="s">
        <v>560</v>
      </c>
      <c r="F13" s="61"/>
      <c r="G13" s="61" t="s">
        <v>561</v>
      </c>
      <c r="H13" s="64">
        <v>200</v>
      </c>
      <c r="I13" s="73">
        <v>3</v>
      </c>
      <c r="J13" s="58"/>
    </row>
    <row r="14" spans="1:11" ht="12.75">
      <c r="A14" s="61" t="s">
        <v>700</v>
      </c>
      <c r="B14" s="62" t="s">
        <v>1461</v>
      </c>
      <c r="C14" s="62" t="s">
        <v>562</v>
      </c>
      <c r="D14" s="63">
        <v>44323</v>
      </c>
      <c r="E14" s="61" t="s">
        <v>563</v>
      </c>
      <c r="F14" s="61"/>
      <c r="G14" s="61" t="s">
        <v>564</v>
      </c>
      <c r="H14" s="64"/>
      <c r="I14" s="73">
        <v>3</v>
      </c>
      <c r="J14" s="58"/>
    </row>
    <row r="15" spans="1:11" ht="12.75">
      <c r="A15" s="61" t="s">
        <v>700</v>
      </c>
      <c r="B15" s="62" t="s">
        <v>1462</v>
      </c>
      <c r="C15" s="62" t="s">
        <v>565</v>
      </c>
      <c r="D15" s="63">
        <v>44324</v>
      </c>
      <c r="E15" s="61" t="s">
        <v>566</v>
      </c>
      <c r="F15" s="61"/>
      <c r="G15" s="61" t="s">
        <v>567</v>
      </c>
      <c r="H15" s="64">
        <v>505</v>
      </c>
      <c r="I15" s="73">
        <v>3</v>
      </c>
      <c r="J15" s="58"/>
    </row>
    <row r="16" spans="1:11" ht="146.25">
      <c r="A16" s="61" t="s">
        <v>700</v>
      </c>
      <c r="B16" s="192"/>
      <c r="C16" s="192"/>
      <c r="D16" s="63">
        <v>44325</v>
      </c>
      <c r="E16" s="193" t="s">
        <v>1331</v>
      </c>
      <c r="F16" s="193"/>
      <c r="G16" s="193"/>
      <c r="H16" s="194"/>
      <c r="I16" s="195"/>
      <c r="J16" s="58"/>
    </row>
    <row r="17" spans="1:18" ht="12.75">
      <c r="A17" s="61" t="s">
        <v>700</v>
      </c>
      <c r="B17" s="62" t="s">
        <v>1463</v>
      </c>
      <c r="C17" s="62" t="s">
        <v>568</v>
      </c>
      <c r="D17" s="63">
        <v>44326</v>
      </c>
      <c r="E17" s="61" t="s">
        <v>569</v>
      </c>
      <c r="F17" s="61"/>
      <c r="G17" s="61" t="s">
        <v>570</v>
      </c>
      <c r="H17" s="64"/>
      <c r="I17" s="73">
        <v>2</v>
      </c>
      <c r="J17" s="58"/>
    </row>
    <row r="18" spans="1:18" ht="22.5">
      <c r="A18" s="61" t="s">
        <v>700</v>
      </c>
      <c r="B18" s="62" t="s">
        <v>1464</v>
      </c>
      <c r="C18" s="62" t="s">
        <v>1136</v>
      </c>
      <c r="D18" s="63">
        <v>44327</v>
      </c>
      <c r="E18" s="61" t="s">
        <v>571</v>
      </c>
      <c r="F18" s="61"/>
      <c r="G18" s="61" t="s">
        <v>572</v>
      </c>
      <c r="H18" s="64"/>
      <c r="I18" s="73">
        <v>2</v>
      </c>
      <c r="J18" s="58"/>
    </row>
    <row r="19" spans="1:18" ht="22.5">
      <c r="A19" s="61" t="s">
        <v>700</v>
      </c>
      <c r="B19" s="62" t="s">
        <v>1465</v>
      </c>
      <c r="C19" s="62" t="s">
        <v>573</v>
      </c>
      <c r="D19" s="63">
        <v>44328</v>
      </c>
      <c r="E19" s="61" t="s">
        <v>574</v>
      </c>
      <c r="F19" s="61"/>
      <c r="G19" s="61" t="s">
        <v>575</v>
      </c>
      <c r="H19" s="64">
        <v>1000</v>
      </c>
      <c r="I19" s="73">
        <v>2</v>
      </c>
      <c r="J19" s="58"/>
    </row>
    <row r="20" spans="1:18" ht="12.75">
      <c r="A20" s="61" t="s">
        <v>700</v>
      </c>
      <c r="B20" s="62" t="s">
        <v>1466</v>
      </c>
      <c r="C20" s="62" t="s">
        <v>576</v>
      </c>
      <c r="D20" s="63">
        <v>44329</v>
      </c>
      <c r="E20" s="61" t="s">
        <v>577</v>
      </c>
      <c r="F20" s="61"/>
      <c r="G20" s="61" t="s">
        <v>578</v>
      </c>
      <c r="H20" s="64">
        <v>300</v>
      </c>
      <c r="I20" s="73">
        <v>2</v>
      </c>
      <c r="J20" s="58"/>
    </row>
    <row r="21" spans="1:18" ht="12.75">
      <c r="A21" s="61" t="s">
        <v>700</v>
      </c>
      <c r="B21" s="62" t="s">
        <v>1467</v>
      </c>
      <c r="C21" s="62" t="s">
        <v>579</v>
      </c>
      <c r="D21" s="63">
        <v>44330</v>
      </c>
      <c r="E21" s="61" t="s">
        <v>580</v>
      </c>
      <c r="F21" s="61"/>
      <c r="G21" s="61" t="s">
        <v>581</v>
      </c>
      <c r="H21" s="64">
        <v>600</v>
      </c>
      <c r="I21" s="73">
        <v>2</v>
      </c>
      <c r="J21" s="58"/>
    </row>
    <row r="22" spans="1:18" ht="22.5">
      <c r="A22" s="61" t="s">
        <v>700</v>
      </c>
      <c r="B22" s="62" t="s">
        <v>1468</v>
      </c>
      <c r="C22" s="62" t="s">
        <v>582</v>
      </c>
      <c r="D22" s="63">
        <v>44331</v>
      </c>
      <c r="E22" s="61" t="s">
        <v>1332</v>
      </c>
      <c r="F22" s="61"/>
      <c r="G22" s="61" t="s">
        <v>583</v>
      </c>
      <c r="H22" s="64">
        <v>25.9</v>
      </c>
      <c r="I22" s="73">
        <v>2</v>
      </c>
      <c r="J22" s="58"/>
    </row>
    <row r="23" spans="1:18" ht="12.75">
      <c r="A23" s="61" t="s">
        <v>700</v>
      </c>
      <c r="B23" s="62" t="s">
        <v>1469</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1333</v>
      </c>
      <c r="F25" s="61"/>
      <c r="G25" s="61" t="s">
        <v>589</v>
      </c>
      <c r="H25" s="64"/>
      <c r="I25" s="73">
        <v>4</v>
      </c>
      <c r="J25" s="58"/>
      <c r="M25" s="66"/>
      <c r="N25" s="66"/>
      <c r="O25" s="66"/>
      <c r="P25" s="66"/>
      <c r="Q25" s="66"/>
      <c r="R25" s="66"/>
    </row>
    <row r="26" spans="1:18" ht="12.7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1471</v>
      </c>
      <c r="C27" s="62">
        <v>1213275</v>
      </c>
      <c r="D27" s="63">
        <v>44336</v>
      </c>
      <c r="E27" s="61" t="s">
        <v>593</v>
      </c>
      <c r="F27" s="61"/>
      <c r="G27" s="61" t="s">
        <v>594</v>
      </c>
      <c r="H27" s="64">
        <v>19.100000000000001</v>
      </c>
      <c r="I27" s="73">
        <v>2</v>
      </c>
      <c r="J27" s="58"/>
      <c r="O27" s="66"/>
      <c r="P27" s="66"/>
      <c r="Q27" s="66"/>
      <c r="R27" s="66"/>
    </row>
    <row r="28" spans="1:18" ht="12.75">
      <c r="A28" s="61" t="s">
        <v>700</v>
      </c>
      <c r="B28" s="62" t="s">
        <v>1472</v>
      </c>
      <c r="C28" s="62">
        <v>2007006035</v>
      </c>
      <c r="D28" s="63">
        <v>44337</v>
      </c>
      <c r="E28" s="61" t="s">
        <v>1334</v>
      </c>
      <c r="F28" s="61"/>
      <c r="G28" s="61" t="s">
        <v>595</v>
      </c>
      <c r="H28" s="64">
        <v>277.74</v>
      </c>
      <c r="I28" s="73">
        <v>4</v>
      </c>
      <c r="J28" s="58"/>
      <c r="O28" s="66"/>
      <c r="P28" s="66"/>
      <c r="Q28" s="66"/>
      <c r="R28" s="66"/>
    </row>
    <row r="29" spans="1:18" ht="12.75">
      <c r="A29" s="61" t="s">
        <v>700</v>
      </c>
      <c r="B29" s="67">
        <v>44531</v>
      </c>
      <c r="C29" s="62" t="s">
        <v>590</v>
      </c>
      <c r="D29" s="63">
        <v>44338</v>
      </c>
      <c r="E29" s="61" t="s">
        <v>1335</v>
      </c>
      <c r="F29" s="61"/>
      <c r="G29" s="61" t="s">
        <v>596</v>
      </c>
      <c r="H29" s="64">
        <v>50</v>
      </c>
      <c r="I29" s="73">
        <v>4</v>
      </c>
      <c r="J29" s="58"/>
      <c r="O29" s="66"/>
      <c r="P29" s="66"/>
      <c r="Q29" s="66"/>
      <c r="R29" s="66"/>
    </row>
    <row r="30" spans="1:18" ht="12.75">
      <c r="A30" s="61" t="s">
        <v>700</v>
      </c>
      <c r="B30" s="62" t="s">
        <v>1473</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1336</v>
      </c>
      <c r="F31" s="61"/>
      <c r="G31" s="61" t="s">
        <v>601</v>
      </c>
      <c r="H31" s="64">
        <v>10</v>
      </c>
      <c r="I31" s="73">
        <v>4</v>
      </c>
      <c r="J31" s="58"/>
      <c r="O31" s="66"/>
      <c r="P31" s="66"/>
      <c r="Q31" s="66"/>
      <c r="R31" s="66"/>
    </row>
    <row r="32" spans="1:18" ht="22.5">
      <c r="A32" s="61" t="s">
        <v>700</v>
      </c>
      <c r="B32" s="62" t="s">
        <v>602</v>
      </c>
      <c r="C32" s="62" t="s">
        <v>603</v>
      </c>
      <c r="D32" s="63">
        <v>44341</v>
      </c>
      <c r="E32" s="61" t="s">
        <v>1337</v>
      </c>
      <c r="F32" s="61"/>
      <c r="G32" s="61" t="s">
        <v>604</v>
      </c>
      <c r="H32" s="64">
        <v>500</v>
      </c>
      <c r="I32" s="73">
        <v>1</v>
      </c>
      <c r="J32" s="58"/>
      <c r="O32" s="66"/>
      <c r="P32" s="66"/>
      <c r="Q32" s="66"/>
      <c r="R32" s="66"/>
    </row>
    <row r="33" spans="1:18" ht="12.75">
      <c r="A33" s="61" t="s">
        <v>700</v>
      </c>
      <c r="B33" s="62" t="s">
        <v>1474</v>
      </c>
      <c r="C33" s="62" t="s">
        <v>605</v>
      </c>
      <c r="D33" s="63">
        <v>44342</v>
      </c>
      <c r="E33" s="61" t="s">
        <v>606</v>
      </c>
      <c r="F33" s="61"/>
      <c r="G33" s="61" t="s">
        <v>607</v>
      </c>
      <c r="H33" s="64">
        <v>71.2</v>
      </c>
      <c r="I33" s="73">
        <v>3</v>
      </c>
      <c r="J33" s="58"/>
      <c r="O33" s="66"/>
      <c r="P33" s="66"/>
      <c r="Q33" s="66"/>
      <c r="R33" s="66"/>
    </row>
    <row r="34" spans="1:18" ht="67.5">
      <c r="A34" s="61" t="s">
        <v>700</v>
      </c>
      <c r="B34" s="62" t="s">
        <v>1475</v>
      </c>
      <c r="C34" s="62" t="s">
        <v>1137</v>
      </c>
      <c r="D34" s="63">
        <v>44343</v>
      </c>
      <c r="E34" s="61" t="s">
        <v>1338</v>
      </c>
      <c r="F34" s="61"/>
      <c r="G34" s="61" t="s">
        <v>608</v>
      </c>
      <c r="H34" s="64">
        <v>250</v>
      </c>
      <c r="I34" s="73">
        <v>1</v>
      </c>
      <c r="J34" s="58"/>
    </row>
    <row r="35" spans="1:18" ht="12.75">
      <c r="A35" s="61" t="s">
        <v>700</v>
      </c>
      <c r="B35" s="62" t="s">
        <v>1476</v>
      </c>
      <c r="C35" s="62" t="s">
        <v>609</v>
      </c>
      <c r="D35" s="63">
        <v>44344</v>
      </c>
      <c r="E35" s="61" t="s">
        <v>610</v>
      </c>
      <c r="F35" s="61"/>
      <c r="G35" s="61" t="s">
        <v>611</v>
      </c>
      <c r="H35" s="64">
        <v>320</v>
      </c>
      <c r="I35" s="73">
        <v>5</v>
      </c>
      <c r="J35" s="58"/>
    </row>
    <row r="36" spans="1:18" ht="12.75">
      <c r="A36" s="61" t="s">
        <v>700</v>
      </c>
      <c r="B36" s="62" t="s">
        <v>1477</v>
      </c>
      <c r="C36" s="62" t="s">
        <v>612</v>
      </c>
      <c r="D36" s="63">
        <v>44345</v>
      </c>
      <c r="E36" s="61" t="s">
        <v>1339</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1340</v>
      </c>
      <c r="F38" s="61"/>
      <c r="G38" s="61" t="s">
        <v>617</v>
      </c>
      <c r="H38" s="64">
        <v>150</v>
      </c>
      <c r="I38" s="73">
        <v>4</v>
      </c>
      <c r="J38" s="58"/>
    </row>
    <row r="39" spans="1:18" ht="22.5">
      <c r="A39" s="61" t="s">
        <v>700</v>
      </c>
      <c r="B39" s="67">
        <v>44287</v>
      </c>
      <c r="C39" s="62" t="s">
        <v>618</v>
      </c>
      <c r="D39" s="63">
        <v>44348</v>
      </c>
      <c r="E39" s="61" t="s">
        <v>1341</v>
      </c>
      <c r="F39" s="61"/>
      <c r="G39" s="61" t="s">
        <v>619</v>
      </c>
      <c r="H39" s="64">
        <v>100</v>
      </c>
      <c r="I39" s="73">
        <v>4</v>
      </c>
      <c r="J39" s="58"/>
    </row>
    <row r="40" spans="1:18">
      <c r="A40" s="61" t="s">
        <v>700</v>
      </c>
      <c r="B40" s="62" t="s">
        <v>1478</v>
      </c>
      <c r="C40" s="62" t="s">
        <v>620</v>
      </c>
      <c r="D40" s="63">
        <v>44349</v>
      </c>
      <c r="E40" s="61" t="s">
        <v>1342</v>
      </c>
      <c r="F40" s="61"/>
      <c r="G40" s="61" t="s">
        <v>621</v>
      </c>
      <c r="H40" s="64">
        <v>74.099999999999994</v>
      </c>
      <c r="I40" s="73">
        <v>4</v>
      </c>
    </row>
    <row r="41" spans="1:18">
      <c r="A41" s="61" t="s">
        <v>700</v>
      </c>
      <c r="B41" s="62" t="s">
        <v>1479</v>
      </c>
      <c r="C41" s="62" t="s">
        <v>622</v>
      </c>
      <c r="D41" s="63">
        <v>44350</v>
      </c>
      <c r="E41" s="61" t="s">
        <v>1343</v>
      </c>
      <c r="F41" s="61"/>
      <c r="G41" s="61" t="s">
        <v>623</v>
      </c>
      <c r="H41" s="64">
        <v>120</v>
      </c>
      <c r="I41" s="73">
        <v>2</v>
      </c>
    </row>
    <row r="42" spans="1:18" ht="45">
      <c r="A42" s="61" t="s">
        <v>700</v>
      </c>
      <c r="B42" s="62" t="s">
        <v>624</v>
      </c>
      <c r="C42" s="62" t="s">
        <v>624</v>
      </c>
      <c r="D42" s="63">
        <v>44351</v>
      </c>
      <c r="E42" s="61" t="s">
        <v>1344</v>
      </c>
      <c r="F42" s="61"/>
      <c r="G42" s="61" t="s">
        <v>625</v>
      </c>
      <c r="H42" s="64">
        <v>80</v>
      </c>
      <c r="I42" s="73">
        <v>3</v>
      </c>
    </row>
    <row r="43" spans="1:18">
      <c r="A43" s="61" t="s">
        <v>700</v>
      </c>
      <c r="B43" s="62" t="s">
        <v>626</v>
      </c>
      <c r="C43" s="62" t="s">
        <v>627</v>
      </c>
      <c r="D43" s="63">
        <v>44352</v>
      </c>
      <c r="E43" s="61" t="s">
        <v>1345</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1347</v>
      </c>
      <c r="F49" s="61"/>
      <c r="G49" s="61"/>
      <c r="H49" s="64"/>
      <c r="I49" s="73">
        <v>10</v>
      </c>
      <c r="K49" s="65"/>
      <c r="L49" s="65"/>
      <c r="M49" s="65"/>
      <c r="N49" s="65"/>
      <c r="O49" s="65"/>
      <c r="P49" s="65"/>
      <c r="Q49" s="65"/>
      <c r="R49" s="65"/>
    </row>
    <row r="50" spans="1:18" s="68" customFormat="1">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1350</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1357</v>
      </c>
      <c r="F68" s="61"/>
      <c r="G68" s="61"/>
      <c r="H68" s="64"/>
      <c r="I68" s="73">
        <v>10</v>
      </c>
      <c r="K68" s="65"/>
      <c r="L68" s="65"/>
      <c r="M68" s="65"/>
      <c r="N68" s="65"/>
      <c r="O68" s="65"/>
      <c r="P68" s="65"/>
      <c r="Q68" s="65"/>
      <c r="R68" s="65"/>
    </row>
    <row r="69" spans="1:18" s="68" customFormat="1">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1359</v>
      </c>
      <c r="F73" s="61"/>
      <c r="G73" s="61"/>
      <c r="H73" s="64"/>
      <c r="I73" s="73">
        <v>10</v>
      </c>
      <c r="K73" s="65"/>
      <c r="L73" s="65"/>
      <c r="M73" s="65"/>
      <c r="N73" s="65"/>
      <c r="O73" s="65"/>
      <c r="P73" s="65"/>
      <c r="Q73" s="65"/>
      <c r="R73" s="65"/>
    </row>
    <row r="74" spans="1:18" s="68" customFormat="1" ht="22.5">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1" sqref="C1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47" t="s">
        <v>544</v>
      </c>
      <c r="B1" s="348"/>
      <c r="C1" s="211">
        <v>44255</v>
      </c>
      <c r="D1" s="35"/>
      <c r="G1" s="328">
        <v>44227</v>
      </c>
    </row>
    <row r="2" spans="1:7" ht="15">
      <c r="A2" s="37"/>
      <c r="B2" s="37"/>
      <c r="G2" s="328">
        <v>44255</v>
      </c>
    </row>
    <row r="3" spans="1:7" ht="14.25">
      <c r="A3" s="39" t="s">
        <v>820</v>
      </c>
      <c r="B3" s="345" t="str">
        <f>INDEX(Adr!B:B,Doklady!B102+1)</f>
        <v>Slovenský zväz biatlonu</v>
      </c>
      <c r="C3" s="345"/>
      <c r="D3" s="345"/>
      <c r="G3" s="328">
        <v>44286</v>
      </c>
    </row>
    <row r="4" spans="1:7" ht="14.25">
      <c r="A4" s="39" t="s">
        <v>539</v>
      </c>
      <c r="B4" s="38" t="str">
        <f>RIGHT("0000"&amp;INDEX(Adr!A:A,Doklady!B102+1),8)</f>
        <v>35656743</v>
      </c>
      <c r="G4" s="328">
        <v>44316</v>
      </c>
    </row>
    <row r="5" spans="1:7" ht="14.25">
      <c r="A5" s="39" t="s">
        <v>540</v>
      </c>
      <c r="B5" s="38" t="str">
        <f>INDEX(Adr!D:D,Doklady!B102+1)&amp;", "&amp;INDEX(Adr!E:E,Doklady!B102+1)</f>
        <v>Partizánska cesta č. 3501/71, Banská Bystrica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v>141250</v>
      </c>
      <c r="G11" s="328">
        <v>44530</v>
      </c>
    </row>
    <row r="12" spans="1:7" ht="14.25">
      <c r="A12" s="169" t="s">
        <v>10</v>
      </c>
      <c r="B12" s="170" t="s">
        <v>201</v>
      </c>
      <c r="C12" s="212">
        <v>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141250</v>
      </c>
      <c r="G15" s="328"/>
    </row>
    <row r="16" spans="1:7" ht="14.25">
      <c r="G16" s="328"/>
    </row>
    <row r="17" spans="1:5" ht="72" customHeight="1">
      <c r="A17" s="346" t="s">
        <v>821</v>
      </c>
      <c r="B17" s="346"/>
      <c r="C17" s="346"/>
      <c r="D17" s="346"/>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42" zoomScaleNormal="100" workbookViewId="0">
      <selection activeCell="A184" sqref="A184:IV184"/>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biatlon - bežné transfery</v>
      </c>
      <c r="B1" s="300" t="str">
        <f>INDEX(Adr!A:A,B102+1)</f>
        <v>35656743</v>
      </c>
      <c r="C1" s="301">
        <f>IF(ROW()&lt;=B$3,INDEX(FP!E:E,B$2+ROW()-1),"")</f>
        <v>0</v>
      </c>
      <c r="D1" s="302" t="str">
        <f>IF(ROW()&lt;=B$3,INDEX(FP!F:F,B$2+ROW()-1),"")</f>
        <v>a</v>
      </c>
      <c r="E1" s="302" t="str">
        <f>IF(ROW()&lt;=B$3,INDEX(FP!G:G,B$2+ROW()-1),"")</f>
        <v>026 02</v>
      </c>
      <c r="F1" s="302"/>
      <c r="G1" s="303" t="str">
        <f>IF(ROW()&lt;=B$3,INDEX(FP!C:C,B$2+ROW()-1),"")</f>
        <v>biatlon - bežné transfery</v>
      </c>
      <c r="H1" s="304">
        <f t="shared" ref="H1:H6" si="0">IF(ROW()&lt;=B$3,SUMIF(A$107:A$10042,A1,H$107:H$10042),"")</f>
        <v>140988.03</v>
      </c>
      <c r="I1" s="305">
        <f t="shared" ref="I1:I32" si="1">IF(ROW()&lt;=B$3,SUMIFS(H$103:H$50042,A$103:A$50042,J1,I$103:I$50042,K1),"")</f>
        <v>0</v>
      </c>
      <c r="J1" s="141" t="str">
        <f>$A1</f>
        <v>a - biatlon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a - biatlon - kapitálové transfery</v>
      </c>
      <c r="B2" s="306">
        <f>MATCH(B1,FP!A:A,0)</f>
        <v>218</v>
      </c>
      <c r="C2" s="301">
        <f>IF(ROW()&lt;=B$3,INDEX(FP!E:E,B$2+ROW()-1),"")</f>
        <v>0</v>
      </c>
      <c r="D2" s="302" t="str">
        <f>IF(ROW()&lt;=B$3,INDEX(FP!F:F,B$2+ROW()-1),"")</f>
        <v>a</v>
      </c>
      <c r="E2" s="302" t="str">
        <f>IF(ROW()&lt;=B$3,INDEX(FP!G:G,B$2+ROW()-1),"")</f>
        <v>026 02</v>
      </c>
      <c r="F2" s="302"/>
      <c r="G2" s="303" t="str">
        <f>IF(ROW()&lt;=B$3,INDEX(FP!C:C,B$2+ROW()-1),"")</f>
        <v>biatlon - kapitálové transfery</v>
      </c>
      <c r="H2" s="304">
        <f t="shared" si="0"/>
        <v>0</v>
      </c>
      <c r="I2" s="305">
        <f t="shared" si="1"/>
        <v>0</v>
      </c>
      <c r="J2" s="141" t="str">
        <f>$A2</f>
        <v>a - biatlon - kapitálové transfery</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d - Paulína Fialková</v>
      </c>
      <c r="B3" s="307">
        <f>COUNTIF(FP!A:A,Doklady!B1)</f>
        <v>8</v>
      </c>
      <c r="C3" s="301">
        <f>IF(ROW()&lt;=B$3,INDEX(FP!E:E,B$2+ROW()-1),"")</f>
        <v>0</v>
      </c>
      <c r="D3" s="302" t="str">
        <f>IF(ROW()&lt;=B$3,INDEX(FP!F:F,B$2+ROW()-1),"")</f>
        <v>d</v>
      </c>
      <c r="E3" s="302" t="str">
        <f>IF(ROW()&lt;=B$3,INDEX(FP!G:G,B$2+ROW()-1),"")</f>
        <v>026 03</v>
      </c>
      <c r="F3" s="302"/>
      <c r="G3" s="303" t="str">
        <f>IF(ROW()&lt;=B$3,INDEX(FP!C:C,B$2+ROW()-1),"")</f>
        <v>Paulína Fialková</v>
      </c>
      <c r="H3" s="304">
        <f t="shared" si="0"/>
        <v>0</v>
      </c>
      <c r="I3" s="305">
        <f t="shared" si="1"/>
        <v>0</v>
      </c>
      <c r="J3" s="141" t="str">
        <f t="shared" ref="J3:J66" si="2">$A3</f>
        <v>d - Paulína Fialková</v>
      </c>
      <c r="K3" s="132">
        <v>99</v>
      </c>
      <c r="L3" s="130" t="str">
        <f>$A2</f>
        <v>a - biatlon - kapitálové transfery</v>
      </c>
      <c r="M3" s="131">
        <v>99</v>
      </c>
      <c r="N3" s="117"/>
      <c r="O3" s="117"/>
      <c r="P3" s="117"/>
      <c r="Q3" s="117"/>
      <c r="R3" s="117"/>
      <c r="S3" s="117"/>
      <c r="T3" s="117"/>
      <c r="U3" s="117"/>
      <c r="V3" s="117"/>
      <c r="W3" s="117"/>
      <c r="X3" s="117"/>
    </row>
    <row r="4" spans="1:24" s="6" customFormat="1" ht="12" hidden="1" thickBot="1">
      <c r="A4" s="308" t="str">
        <f>IF(ROW()&lt;=B$3,INDEX(FP!F:F,B$2+ROW()-1)&amp;" - "&amp;INDEX(FP!C:C,B$2+ROW()-1),"")</f>
        <v>d - štafeta - juniori</v>
      </c>
      <c r="B4" s="309"/>
      <c r="C4" s="310">
        <f>IF(ROW()&lt;=B$3,INDEX(FP!E:E,B$2+ROW()-1),"")</f>
        <v>0</v>
      </c>
      <c r="D4" s="302" t="str">
        <f>IF(ROW()&lt;=B$3,INDEX(FP!F:F,B$2+ROW()-1),"")</f>
        <v>d</v>
      </c>
      <c r="E4" s="302" t="str">
        <f>IF(ROW()&lt;=B$3,INDEX(FP!G:G,B$2+ROW()-1),"")</f>
        <v>026 03</v>
      </c>
      <c r="F4" s="302"/>
      <c r="G4" s="303" t="str">
        <f>IF(ROW()&lt;=B$3,INDEX(FP!C:C,B$2+ROW()-1),"")</f>
        <v>štafeta - juniori</v>
      </c>
      <c r="H4" s="304">
        <f t="shared" si="0"/>
        <v>0</v>
      </c>
      <c r="I4" s="305">
        <f t="shared" si="1"/>
        <v>0</v>
      </c>
      <c r="J4" s="141" t="str">
        <f t="shared" si="2"/>
        <v>d - štafeta - juniori</v>
      </c>
      <c r="K4" s="132">
        <v>99</v>
      </c>
      <c r="L4" s="133" t="s">
        <v>779</v>
      </c>
      <c r="M4" s="134" t="s">
        <v>786</v>
      </c>
    </row>
    <row r="5" spans="1:24" s="6" customFormat="1" ht="12" hidden="1" thickBot="1">
      <c r="A5" s="308" t="str">
        <f>IF(ROW()&lt;=B$3,INDEX(FP!F:F,B$2+ROW()-1)&amp;" - "&amp;INDEX(FP!C:C,B$2+ROW()-1),"")</f>
        <v>d - štafeta - kadetky</v>
      </c>
      <c r="B5" s="311"/>
      <c r="C5" s="310">
        <f>IF(ROW()&lt;=B$3,INDEX(FP!E:E,B$2+ROW()-1),"")</f>
        <v>0</v>
      </c>
      <c r="D5" s="302" t="str">
        <f>IF(ROW()&lt;=B$3,INDEX(FP!F:F,B$2+ROW()-1),"")</f>
        <v>d</v>
      </c>
      <c r="E5" s="302" t="str">
        <f>IF(ROW()&lt;=B$3,INDEX(FP!G:G,B$2+ROW()-1),"")</f>
        <v>026 03</v>
      </c>
      <c r="F5" s="302"/>
      <c r="G5" s="303" t="str">
        <f>IF(ROW()&lt;=B$3,INDEX(FP!C:C,B$2+ROW()-1),"")</f>
        <v>štafeta - kadetky</v>
      </c>
      <c r="H5" s="304">
        <f t="shared" si="0"/>
        <v>0</v>
      </c>
      <c r="I5" s="305">
        <f t="shared" si="1"/>
        <v>0</v>
      </c>
      <c r="J5" s="141" t="str">
        <f t="shared" si="2"/>
        <v>d - štafeta - kadetky</v>
      </c>
      <c r="K5" s="132">
        <v>99</v>
      </c>
      <c r="L5" s="135" t="str">
        <f>$A4</f>
        <v>d - štafeta - juniori</v>
      </c>
      <c r="M5" s="136">
        <v>99</v>
      </c>
      <c r="N5" s="117"/>
      <c r="O5" s="117"/>
      <c r="P5" s="117"/>
      <c r="Q5" s="117"/>
      <c r="R5" s="117"/>
      <c r="S5" s="117"/>
      <c r="T5" s="117"/>
      <c r="U5" s="117"/>
      <c r="V5" s="117"/>
      <c r="W5" s="117"/>
      <c r="X5" s="117"/>
    </row>
    <row r="6" spans="1:24" s="6" customFormat="1" ht="12" hidden="1" thickBot="1">
      <c r="A6" s="308" t="str">
        <f>IF(ROW()&lt;=B$3,INDEX(FP!F:F,B$2+ROW()-1)&amp;" - "&amp;INDEX(FP!C:C,B$2+ROW()-1),"")</f>
        <v>d - štafeta - ženy</v>
      </c>
      <c r="B6" s="311"/>
      <c r="C6" s="310">
        <f>IF(ROW()&lt;=B$3,INDEX(FP!E:E,B$2+ROW()-1),"")</f>
        <v>0</v>
      </c>
      <c r="D6" s="302" t="str">
        <f>IF(ROW()&lt;=B$3,INDEX(FP!F:F,B$2+ROW()-1),"")</f>
        <v>d</v>
      </c>
      <c r="E6" s="302" t="str">
        <f>IF(ROW()&lt;=B$3,INDEX(FP!G:G,B$2+ROW()-1),"")</f>
        <v>026 03</v>
      </c>
      <c r="F6" s="302"/>
      <c r="G6" s="303" t="str">
        <f>IF(ROW()&lt;=B$3,INDEX(FP!C:C,B$2+ROW()-1),"")</f>
        <v>štafeta - ženy</v>
      </c>
      <c r="H6" s="304">
        <f t="shared" si="0"/>
        <v>0</v>
      </c>
      <c r="I6" s="305">
        <f t="shared" si="1"/>
        <v>0</v>
      </c>
      <c r="J6" s="141" t="str">
        <f t="shared" si="2"/>
        <v>d - štafeta - ženy</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d - Tomáš Sklenárik</v>
      </c>
      <c r="B7" s="311"/>
      <c r="C7" s="310">
        <f>IF(ROW()&lt;=B$3,INDEX(FP!E:E,B$2+ROW()-1),"")</f>
        <v>0</v>
      </c>
      <c r="D7" s="302" t="str">
        <f>IF(ROW()&lt;=B$3,INDEX(FP!F:F,B$2+ROW()-1),"")</f>
        <v>d</v>
      </c>
      <c r="E7" s="302" t="str">
        <f>IF(ROW()&lt;=B$3,INDEX(FP!G:G,B$2+ROW()-1),"")</f>
        <v>026 03</v>
      </c>
      <c r="F7" s="302"/>
      <c r="G7" s="303" t="str">
        <f>IF(ROW()&lt;=B$3,INDEX(FP!C:C,B$2+ROW()-1),"")</f>
        <v>Tomáš Sklenárik</v>
      </c>
      <c r="H7" s="304">
        <f t="shared" ref="H7:H70" si="3">IF(ROW()&lt;=B$3,SUMIF(A$107:A$10042,A7,H$107:H$10042),"")</f>
        <v>0</v>
      </c>
      <c r="I7" s="305">
        <f t="shared" si="1"/>
        <v>0</v>
      </c>
      <c r="J7" s="141" t="str">
        <f t="shared" si="2"/>
        <v>d - Tomáš Sklenárik</v>
      </c>
      <c r="K7" s="132">
        <v>99</v>
      </c>
      <c r="L7" s="130" t="str">
        <f>$A6</f>
        <v>d - štafeta - ženy</v>
      </c>
      <c r="M7" s="131">
        <v>99</v>
      </c>
      <c r="R7" s="117"/>
      <c r="S7" s="117"/>
      <c r="T7" s="117"/>
      <c r="U7" s="117"/>
      <c r="V7" s="117"/>
      <c r="W7" s="117"/>
      <c r="X7" s="117"/>
    </row>
    <row r="8" spans="1:24" s="6" customFormat="1" ht="12" hidden="1" thickBot="1">
      <c r="A8" s="308" t="str">
        <f>IF(ROW()&lt;=B$3,INDEX(FP!F:F,B$2+ROW()-1)&amp;" - "&amp;INDEX(FP!C:C,B$2+ROW()-1),"")</f>
        <v>d - Zuzana Remeňová</v>
      </c>
      <c r="B8" s="311"/>
      <c r="C8" s="310">
        <f>IF(ROW()&lt;=B$3,INDEX(FP!E:E,B$2+ROW()-1),"")</f>
        <v>0</v>
      </c>
      <c r="D8" s="302" t="str">
        <f>IF(ROW()&lt;=B$3,INDEX(FP!F:F,B$2+ROW()-1),"")</f>
        <v>d</v>
      </c>
      <c r="E8" s="302" t="str">
        <f>IF(ROW()&lt;=B$3,INDEX(FP!G:G,B$2+ROW()-1),"")</f>
        <v>026 03</v>
      </c>
      <c r="F8" s="302"/>
      <c r="G8" s="303" t="str">
        <f>IF(ROW()&lt;=B$3,INDEX(FP!C:C,B$2+ROW()-1),"")</f>
        <v>Zuzana Remeňová</v>
      </c>
      <c r="H8" s="304">
        <f t="shared" si="3"/>
        <v>0</v>
      </c>
      <c r="I8" s="305">
        <f t="shared" si="1"/>
        <v>0</v>
      </c>
      <c r="J8" s="141" t="str">
        <f t="shared" si="2"/>
        <v>d - Zuzana Remeňová</v>
      </c>
      <c r="K8" s="132">
        <v>99</v>
      </c>
      <c r="L8" s="133" t="s">
        <v>779</v>
      </c>
      <c r="M8" s="134" t="s">
        <v>786</v>
      </c>
      <c r="N8" s="117"/>
      <c r="O8" s="117"/>
      <c r="T8" s="117"/>
      <c r="U8" s="117"/>
      <c r="V8" s="117"/>
      <c r="W8" s="117"/>
      <c r="X8" s="117"/>
    </row>
    <row r="9" spans="1:24" s="6" customFormat="1" ht="12" hidden="1" thickBot="1">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d - Zuzana Remeňová</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64</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22.5">
      <c r="A107" s="16" t="s">
        <v>1709</v>
      </c>
      <c r="B107" s="16" t="s">
        <v>1729</v>
      </c>
      <c r="C107" s="16" t="s">
        <v>1730</v>
      </c>
      <c r="D107" s="19">
        <v>44229</v>
      </c>
      <c r="E107" s="16" t="s">
        <v>1890</v>
      </c>
      <c r="F107" s="16" t="s">
        <v>1732</v>
      </c>
      <c r="G107" s="16" t="s">
        <v>1731</v>
      </c>
      <c r="H107" s="17">
        <v>7423.5</v>
      </c>
      <c r="I107" s="102">
        <v>3</v>
      </c>
      <c r="J107" s="121"/>
    </row>
    <row r="108" spans="1:24" ht="33.75">
      <c r="A108" s="16" t="s">
        <v>1709</v>
      </c>
      <c r="B108" s="16" t="s">
        <v>1725</v>
      </c>
      <c r="C108" s="16" t="s">
        <v>1726</v>
      </c>
      <c r="D108" s="19">
        <v>44246</v>
      </c>
      <c r="E108" s="16" t="s">
        <v>1889</v>
      </c>
      <c r="F108" s="16" t="s">
        <v>1728</v>
      </c>
      <c r="G108" s="16" t="s">
        <v>1727</v>
      </c>
      <c r="H108" s="17">
        <v>9175</v>
      </c>
      <c r="I108" s="102">
        <v>3</v>
      </c>
      <c r="J108" s="121"/>
    </row>
    <row r="109" spans="1:24" ht="22.5">
      <c r="A109" s="16" t="s">
        <v>1709</v>
      </c>
      <c r="B109" s="16" t="s">
        <v>1771</v>
      </c>
      <c r="C109" s="16" t="s">
        <v>1772</v>
      </c>
      <c r="D109" s="19">
        <v>44229</v>
      </c>
      <c r="E109" s="16" t="s">
        <v>1773</v>
      </c>
      <c r="F109" s="16" t="s">
        <v>1775</v>
      </c>
      <c r="G109" s="16" t="s">
        <v>1774</v>
      </c>
      <c r="H109" s="17">
        <v>994.4</v>
      </c>
      <c r="I109" s="102">
        <v>4</v>
      </c>
      <c r="J109" s="121"/>
    </row>
    <row r="110" spans="1:24" ht="12.75">
      <c r="A110" s="16" t="s">
        <v>1709</v>
      </c>
      <c r="B110" s="16" t="s">
        <v>1776</v>
      </c>
      <c r="C110" s="16" t="s">
        <v>1777</v>
      </c>
      <c r="D110" s="19">
        <v>44229</v>
      </c>
      <c r="E110" s="16" t="s">
        <v>1778</v>
      </c>
      <c r="F110" s="16" t="s">
        <v>1779</v>
      </c>
      <c r="G110" s="16" t="s">
        <v>1780</v>
      </c>
      <c r="H110" s="17">
        <v>174.5</v>
      </c>
      <c r="I110" s="102">
        <v>4</v>
      </c>
      <c r="J110" s="121"/>
    </row>
    <row r="111" spans="1:24" ht="22.5">
      <c r="A111" s="16" t="s">
        <v>1709</v>
      </c>
      <c r="B111" s="16" t="s">
        <v>1781</v>
      </c>
      <c r="C111" s="16" t="s">
        <v>1782</v>
      </c>
      <c r="D111" s="19">
        <v>44229</v>
      </c>
      <c r="E111" s="16" t="s">
        <v>1785</v>
      </c>
      <c r="F111" s="16" t="s">
        <v>1784</v>
      </c>
      <c r="G111" s="16" t="s">
        <v>1783</v>
      </c>
      <c r="H111" s="17">
        <v>45</v>
      </c>
      <c r="I111" s="102">
        <v>4</v>
      </c>
      <c r="J111" s="121"/>
    </row>
    <row r="112" spans="1:24" ht="22.5">
      <c r="A112" s="16" t="s">
        <v>1709</v>
      </c>
      <c r="B112" s="16" t="s">
        <v>1733</v>
      </c>
      <c r="C112" s="16" t="s">
        <v>1734</v>
      </c>
      <c r="D112" s="19">
        <v>44214</v>
      </c>
      <c r="E112" s="16" t="s">
        <v>1888</v>
      </c>
      <c r="F112" s="16" t="s">
        <v>1736</v>
      </c>
      <c r="G112" s="16" t="s">
        <v>1735</v>
      </c>
      <c r="H112" s="17">
        <v>13080</v>
      </c>
      <c r="I112" s="102">
        <v>3</v>
      </c>
      <c r="J112" s="121"/>
    </row>
    <row r="113" spans="1:10" ht="22.5">
      <c r="A113" s="16" t="s">
        <v>1709</v>
      </c>
      <c r="B113" s="16" t="s">
        <v>1786</v>
      </c>
      <c r="C113" s="16" t="s">
        <v>1787</v>
      </c>
      <c r="D113" s="19">
        <v>44236</v>
      </c>
      <c r="E113" s="16" t="s">
        <v>1788</v>
      </c>
      <c r="F113" s="16" t="s">
        <v>1790</v>
      </c>
      <c r="G113" s="16" t="s">
        <v>1789</v>
      </c>
      <c r="H113" s="17">
        <v>900</v>
      </c>
      <c r="I113" s="102">
        <v>3</v>
      </c>
      <c r="J113" s="121"/>
    </row>
    <row r="114" spans="1:10" ht="22.5">
      <c r="A114" s="16" t="s">
        <v>1709</v>
      </c>
      <c r="B114" s="16" t="s">
        <v>1737</v>
      </c>
      <c r="C114" s="16" t="s">
        <v>1738</v>
      </c>
      <c r="D114" s="19">
        <v>44236</v>
      </c>
      <c r="E114" s="16" t="s">
        <v>1887</v>
      </c>
      <c r="F114" s="16" t="s">
        <v>1740</v>
      </c>
      <c r="G114" s="16" t="s">
        <v>1739</v>
      </c>
      <c r="H114" s="17">
        <v>5777.1</v>
      </c>
      <c r="I114" s="102">
        <v>3</v>
      </c>
      <c r="J114" s="121"/>
    </row>
    <row r="115" spans="1:10" ht="22.5">
      <c r="A115" s="16" t="s">
        <v>1709</v>
      </c>
      <c r="B115" s="16" t="s">
        <v>1745</v>
      </c>
      <c r="C115" s="16" t="s">
        <v>1747</v>
      </c>
      <c r="D115" s="19">
        <v>44240</v>
      </c>
      <c r="E115" s="16" t="s">
        <v>1746</v>
      </c>
      <c r="F115" s="16"/>
      <c r="G115" s="16" t="s">
        <v>1741</v>
      </c>
      <c r="H115" s="17">
        <v>504.63</v>
      </c>
      <c r="I115" s="102">
        <v>3</v>
      </c>
      <c r="J115" s="121"/>
    </row>
    <row r="116" spans="1:10" ht="22.5">
      <c r="A116" s="16" t="s">
        <v>1709</v>
      </c>
      <c r="B116" s="16" t="s">
        <v>1745</v>
      </c>
      <c r="C116" s="16" t="s">
        <v>1745</v>
      </c>
      <c r="D116" s="19">
        <v>44240</v>
      </c>
      <c r="E116" s="16" t="s">
        <v>1748</v>
      </c>
      <c r="F116" s="16"/>
      <c r="G116" s="16" t="s">
        <v>1742</v>
      </c>
      <c r="H116" s="17">
        <v>258.11</v>
      </c>
      <c r="I116" s="102">
        <v>3</v>
      </c>
      <c r="J116" s="121"/>
    </row>
    <row r="117" spans="1:10" ht="22.5">
      <c r="A117" s="16" t="s">
        <v>1709</v>
      </c>
      <c r="B117" s="16" t="s">
        <v>1745</v>
      </c>
      <c r="C117" s="16" t="s">
        <v>1745</v>
      </c>
      <c r="D117" s="19">
        <v>44240</v>
      </c>
      <c r="E117" s="16" t="s">
        <v>1749</v>
      </c>
      <c r="F117" s="16"/>
      <c r="G117" s="16" t="s">
        <v>1743</v>
      </c>
      <c r="H117" s="17">
        <v>402.92</v>
      </c>
      <c r="I117" s="102">
        <v>3</v>
      </c>
      <c r="J117" s="121"/>
    </row>
    <row r="118" spans="1:10" ht="22.5">
      <c r="A118" s="16" t="s">
        <v>1709</v>
      </c>
      <c r="B118" s="16" t="s">
        <v>1745</v>
      </c>
      <c r="C118" s="16" t="s">
        <v>1745</v>
      </c>
      <c r="D118" s="19">
        <v>44240</v>
      </c>
      <c r="E118" s="16" t="s">
        <v>1749</v>
      </c>
      <c r="F118" s="16"/>
      <c r="G118" s="16" t="s">
        <v>1744</v>
      </c>
      <c r="H118" s="17">
        <v>402.92</v>
      </c>
      <c r="I118" s="102">
        <v>3</v>
      </c>
      <c r="J118" s="121"/>
    </row>
    <row r="119" spans="1:10" ht="56.25">
      <c r="A119" s="16" t="s">
        <v>1709</v>
      </c>
      <c r="B119" s="16" t="s">
        <v>1745</v>
      </c>
      <c r="C119" s="16" t="s">
        <v>1745</v>
      </c>
      <c r="D119" s="19">
        <v>44240</v>
      </c>
      <c r="E119" s="16" t="s">
        <v>1751</v>
      </c>
      <c r="F119" s="16"/>
      <c r="G119" s="16" t="s">
        <v>1750</v>
      </c>
      <c r="H119" s="17">
        <v>859.49</v>
      </c>
      <c r="I119" s="102">
        <v>4</v>
      </c>
      <c r="J119" s="121"/>
    </row>
    <row r="120" spans="1:10" ht="22.5">
      <c r="A120" s="16" t="s">
        <v>1709</v>
      </c>
      <c r="B120" s="16" t="s">
        <v>1791</v>
      </c>
      <c r="C120" s="16" t="s">
        <v>1792</v>
      </c>
      <c r="D120" s="19">
        <v>44241</v>
      </c>
      <c r="E120" s="16" t="s">
        <v>1795</v>
      </c>
      <c r="F120" s="16" t="s">
        <v>1794</v>
      </c>
      <c r="G120" s="16" t="s">
        <v>1793</v>
      </c>
      <c r="H120" s="17">
        <v>702</v>
      </c>
      <c r="I120" s="102">
        <v>4</v>
      </c>
      <c r="J120" s="121"/>
    </row>
    <row r="121" spans="1:10" ht="22.5">
      <c r="A121" s="16" t="s">
        <v>1709</v>
      </c>
      <c r="B121" s="16" t="s">
        <v>1796</v>
      </c>
      <c r="C121" s="16" t="s">
        <v>1796</v>
      </c>
      <c r="D121" s="19">
        <v>44241</v>
      </c>
      <c r="E121" s="16" t="s">
        <v>1891</v>
      </c>
      <c r="F121" s="16"/>
      <c r="G121" s="16" t="s">
        <v>1797</v>
      </c>
      <c r="H121" s="17">
        <v>23</v>
      </c>
      <c r="I121" s="102">
        <v>3</v>
      </c>
      <c r="J121" s="121"/>
    </row>
    <row r="122" spans="1:10" ht="22.5">
      <c r="A122" s="16" t="s">
        <v>1709</v>
      </c>
      <c r="B122" s="16" t="s">
        <v>1798</v>
      </c>
      <c r="C122" s="16" t="s">
        <v>1799</v>
      </c>
      <c r="D122" s="19">
        <v>44245</v>
      </c>
      <c r="E122" s="16" t="s">
        <v>1795</v>
      </c>
      <c r="F122" s="16" t="s">
        <v>1801</v>
      </c>
      <c r="G122" s="16" t="s">
        <v>1800</v>
      </c>
      <c r="H122" s="17">
        <v>936</v>
      </c>
      <c r="I122" s="102">
        <v>4</v>
      </c>
      <c r="J122" s="121"/>
    </row>
    <row r="123" spans="1:10" ht="22.5">
      <c r="A123" s="16" t="s">
        <v>1709</v>
      </c>
      <c r="B123" s="16" t="s">
        <v>1802</v>
      </c>
      <c r="C123" s="16" t="s">
        <v>1803</v>
      </c>
      <c r="D123" s="19">
        <v>44246</v>
      </c>
      <c r="E123" s="16" t="s">
        <v>1804</v>
      </c>
      <c r="F123" s="16" t="s">
        <v>1806</v>
      </c>
      <c r="G123" s="16" t="s">
        <v>1805</v>
      </c>
      <c r="H123" s="17">
        <v>104.17</v>
      </c>
      <c r="I123" s="102">
        <v>4</v>
      </c>
      <c r="J123" s="121"/>
    </row>
    <row r="124" spans="1:10" ht="22.5">
      <c r="A124" s="16" t="s">
        <v>1709</v>
      </c>
      <c r="B124" s="16" t="s">
        <v>1807</v>
      </c>
      <c r="C124" s="16" t="s">
        <v>1808</v>
      </c>
      <c r="D124" s="19">
        <v>44246</v>
      </c>
      <c r="E124" s="16" t="s">
        <v>1886</v>
      </c>
      <c r="F124" s="16" t="s">
        <v>1810</v>
      </c>
      <c r="G124" s="16" t="s">
        <v>1809</v>
      </c>
      <c r="H124" s="17">
        <v>75</v>
      </c>
      <c r="I124" s="102">
        <v>2</v>
      </c>
      <c r="J124" s="121"/>
    </row>
    <row r="125" spans="1:10" ht="12.75">
      <c r="A125" s="16" t="s">
        <v>1709</v>
      </c>
      <c r="B125" s="16" t="s">
        <v>1811</v>
      </c>
      <c r="C125" s="16" t="s">
        <v>1812</v>
      </c>
      <c r="D125" s="19">
        <v>44246</v>
      </c>
      <c r="E125" s="16" t="s">
        <v>1813</v>
      </c>
      <c r="F125" s="16" t="s">
        <v>1815</v>
      </c>
      <c r="G125" s="16" t="s">
        <v>1814</v>
      </c>
      <c r="H125" s="17">
        <v>296.33</v>
      </c>
      <c r="I125" s="102">
        <v>4</v>
      </c>
      <c r="J125" s="121"/>
    </row>
    <row r="126" spans="1:10" ht="56.25">
      <c r="A126" s="16" t="s">
        <v>1709</v>
      </c>
      <c r="B126" s="16" t="s">
        <v>1816</v>
      </c>
      <c r="C126" s="16" t="s">
        <v>1817</v>
      </c>
      <c r="D126" s="19">
        <v>44246</v>
      </c>
      <c r="E126" s="16" t="s">
        <v>1722</v>
      </c>
      <c r="F126" s="16" t="s">
        <v>1723</v>
      </c>
      <c r="G126" s="16" t="s">
        <v>1724</v>
      </c>
      <c r="H126" s="17">
        <v>1500</v>
      </c>
      <c r="I126" s="102">
        <v>4</v>
      </c>
      <c r="J126" s="121"/>
    </row>
    <row r="127" spans="1:10" ht="12.75">
      <c r="A127" s="16" t="s">
        <v>1709</v>
      </c>
      <c r="B127" s="16" t="s">
        <v>1755</v>
      </c>
      <c r="C127" s="16" t="s">
        <v>1756</v>
      </c>
      <c r="D127" s="19">
        <v>44246</v>
      </c>
      <c r="E127" s="16" t="s">
        <v>1754</v>
      </c>
      <c r="F127" s="16" t="s">
        <v>1753</v>
      </c>
      <c r="G127" s="16" t="s">
        <v>1752</v>
      </c>
      <c r="H127" s="17">
        <v>13.45</v>
      </c>
      <c r="I127" s="102">
        <v>3</v>
      </c>
      <c r="J127" s="121"/>
    </row>
    <row r="128" spans="1:10" ht="12.75">
      <c r="A128" s="16" t="s">
        <v>1709</v>
      </c>
      <c r="B128" s="16" t="s">
        <v>1818</v>
      </c>
      <c r="C128" s="16" t="s">
        <v>1819</v>
      </c>
      <c r="D128" s="19">
        <v>44246</v>
      </c>
      <c r="E128" s="16" t="s">
        <v>648</v>
      </c>
      <c r="F128" s="16" t="s">
        <v>1821</v>
      </c>
      <c r="G128" s="16" t="s">
        <v>1820</v>
      </c>
      <c r="H128" s="17">
        <v>316.81</v>
      </c>
      <c r="I128" s="102">
        <v>3</v>
      </c>
      <c r="J128" s="121"/>
    </row>
    <row r="129" spans="1:10" ht="22.5">
      <c r="A129" s="16" t="s">
        <v>1709</v>
      </c>
      <c r="B129" s="16" t="s">
        <v>1757</v>
      </c>
      <c r="C129" s="16" t="s">
        <v>1758</v>
      </c>
      <c r="D129" s="19">
        <v>44246</v>
      </c>
      <c r="E129" s="16" t="s">
        <v>1760</v>
      </c>
      <c r="F129" s="16" t="s">
        <v>1761</v>
      </c>
      <c r="G129" s="16" t="s">
        <v>1759</v>
      </c>
      <c r="H129" s="17">
        <v>656</v>
      </c>
      <c r="I129" s="102">
        <v>3</v>
      </c>
      <c r="J129" s="121"/>
    </row>
    <row r="130" spans="1:10" ht="22.5">
      <c r="A130" s="16" t="s">
        <v>1709</v>
      </c>
      <c r="B130" s="16" t="s">
        <v>1762</v>
      </c>
      <c r="C130" s="16" t="s">
        <v>1763</v>
      </c>
      <c r="D130" s="19">
        <v>44246</v>
      </c>
      <c r="E130" s="16" t="s">
        <v>2027</v>
      </c>
      <c r="F130" s="16" t="s">
        <v>1765</v>
      </c>
      <c r="G130" s="16" t="s">
        <v>1764</v>
      </c>
      <c r="H130" s="17">
        <v>366</v>
      </c>
      <c r="I130" s="102">
        <v>3</v>
      </c>
      <c r="J130" s="121"/>
    </row>
    <row r="131" spans="1:10" ht="12.75">
      <c r="A131" s="16" t="s">
        <v>1709</v>
      </c>
      <c r="B131" s="16" t="s">
        <v>1829</v>
      </c>
      <c r="C131" s="16" t="s">
        <v>1830</v>
      </c>
      <c r="D131" s="19">
        <v>44253</v>
      </c>
      <c r="E131" s="16" t="s">
        <v>1833</v>
      </c>
      <c r="F131" s="16" t="s">
        <v>1832</v>
      </c>
      <c r="G131" s="16" t="s">
        <v>1831</v>
      </c>
      <c r="H131" s="17">
        <v>250</v>
      </c>
      <c r="I131" s="102">
        <v>3</v>
      </c>
      <c r="J131" s="121"/>
    </row>
    <row r="132" spans="1:10" ht="22.5">
      <c r="A132" s="16" t="s">
        <v>1709</v>
      </c>
      <c r="B132" s="16" t="s">
        <v>1827</v>
      </c>
      <c r="C132" s="16" t="s">
        <v>1828</v>
      </c>
      <c r="D132" s="19">
        <v>44250</v>
      </c>
      <c r="E132" s="16" t="s">
        <v>1824</v>
      </c>
      <c r="F132" s="16" t="s">
        <v>1826</v>
      </c>
      <c r="G132" s="16" t="s">
        <v>1825</v>
      </c>
      <c r="H132" s="17">
        <v>113.85</v>
      </c>
      <c r="I132" s="102">
        <v>4</v>
      </c>
      <c r="J132" s="121"/>
    </row>
    <row r="133" spans="1:10" ht="22.5">
      <c r="A133" s="16" t="s">
        <v>1709</v>
      </c>
      <c r="B133" s="16" t="s">
        <v>1822</v>
      </c>
      <c r="C133" s="16" t="s">
        <v>1823</v>
      </c>
      <c r="D133" s="19">
        <v>44250</v>
      </c>
      <c r="E133" s="16" t="s">
        <v>1824</v>
      </c>
      <c r="F133" s="16" t="s">
        <v>1826</v>
      </c>
      <c r="G133" s="16" t="s">
        <v>1825</v>
      </c>
      <c r="H133" s="17">
        <v>190.19</v>
      </c>
      <c r="I133" s="102">
        <v>4</v>
      </c>
      <c r="J133" s="121"/>
    </row>
    <row r="134" spans="1:10" ht="33.75">
      <c r="A134" s="16" t="s">
        <v>1709</v>
      </c>
      <c r="B134" s="16" t="s">
        <v>1715</v>
      </c>
      <c r="C134" s="16" t="s">
        <v>1721</v>
      </c>
      <c r="D134" s="19">
        <v>44251</v>
      </c>
      <c r="E134" s="16" t="s">
        <v>1717</v>
      </c>
      <c r="F134" s="16"/>
      <c r="G134" s="16" t="s">
        <v>1624</v>
      </c>
      <c r="H134" s="17">
        <v>100</v>
      </c>
      <c r="I134" s="102">
        <v>2</v>
      </c>
      <c r="J134" s="121"/>
    </row>
    <row r="135" spans="1:10" ht="33.75">
      <c r="A135" s="16" t="s">
        <v>1709</v>
      </c>
      <c r="B135" s="16" t="s">
        <v>1714</v>
      </c>
      <c r="C135" s="16" t="s">
        <v>1720</v>
      </c>
      <c r="D135" s="19">
        <v>44251</v>
      </c>
      <c r="E135" s="16" t="s">
        <v>1717</v>
      </c>
      <c r="F135" s="16"/>
      <c r="G135" s="16" t="s">
        <v>1710</v>
      </c>
      <c r="H135" s="17">
        <v>100</v>
      </c>
      <c r="I135" s="102">
        <v>2</v>
      </c>
      <c r="J135" s="121"/>
    </row>
    <row r="136" spans="1:10" ht="33.75">
      <c r="A136" s="16" t="s">
        <v>1709</v>
      </c>
      <c r="B136" s="16" t="s">
        <v>1716</v>
      </c>
      <c r="C136" s="16" t="s">
        <v>1719</v>
      </c>
      <c r="D136" s="19">
        <v>44251</v>
      </c>
      <c r="E136" s="16" t="s">
        <v>1717</v>
      </c>
      <c r="F136" s="16"/>
      <c r="G136" s="16" t="s">
        <v>1711</v>
      </c>
      <c r="H136" s="17">
        <v>100</v>
      </c>
      <c r="I136" s="102">
        <v>2</v>
      </c>
      <c r="J136" s="121"/>
    </row>
    <row r="137" spans="1:10" ht="33.75">
      <c r="A137" s="16" t="s">
        <v>1709</v>
      </c>
      <c r="B137" s="16" t="s">
        <v>1713</v>
      </c>
      <c r="C137" s="16" t="s">
        <v>1718</v>
      </c>
      <c r="D137" s="19">
        <v>44251</v>
      </c>
      <c r="E137" s="16" t="s">
        <v>1717</v>
      </c>
      <c r="F137" s="16"/>
      <c r="G137" s="16" t="s">
        <v>1712</v>
      </c>
      <c r="H137" s="17">
        <v>100</v>
      </c>
      <c r="I137" s="102">
        <v>2</v>
      </c>
      <c r="J137" s="121"/>
    </row>
    <row r="138" spans="1:10" ht="12.75">
      <c r="A138" s="16" t="s">
        <v>1709</v>
      </c>
      <c r="B138" s="16" t="s">
        <v>1864</v>
      </c>
      <c r="C138" s="16" t="s">
        <v>1865</v>
      </c>
      <c r="D138" s="19">
        <v>44251</v>
      </c>
      <c r="E138" s="16" t="s">
        <v>1868</v>
      </c>
      <c r="F138" s="16" t="s">
        <v>1867</v>
      </c>
      <c r="G138" s="16" t="s">
        <v>1866</v>
      </c>
      <c r="H138" s="17">
        <v>40.11</v>
      </c>
      <c r="I138" s="102">
        <v>3</v>
      </c>
      <c r="J138" s="121"/>
    </row>
    <row r="139" spans="1:10" ht="12.75">
      <c r="A139" s="16" t="s">
        <v>1709</v>
      </c>
      <c r="B139" s="16" t="s">
        <v>1869</v>
      </c>
      <c r="C139" s="16" t="s">
        <v>1870</v>
      </c>
      <c r="D139" s="19">
        <v>44251</v>
      </c>
      <c r="E139" s="16" t="s">
        <v>1868</v>
      </c>
      <c r="F139" s="16" t="s">
        <v>1867</v>
      </c>
      <c r="G139" s="16" t="s">
        <v>1866</v>
      </c>
      <c r="H139" s="17">
        <v>12.88</v>
      </c>
      <c r="I139" s="102">
        <v>3</v>
      </c>
      <c r="J139" s="121"/>
    </row>
    <row r="140" spans="1:10" ht="22.5">
      <c r="A140" s="16" t="s">
        <v>1709</v>
      </c>
      <c r="B140" s="16" t="s">
        <v>1871</v>
      </c>
      <c r="C140" s="16" t="s">
        <v>1872</v>
      </c>
      <c r="D140" s="19">
        <v>44251</v>
      </c>
      <c r="E140" s="16" t="s">
        <v>1873</v>
      </c>
      <c r="F140" s="16" t="s">
        <v>1875</v>
      </c>
      <c r="G140" s="16" t="s">
        <v>1874</v>
      </c>
      <c r="H140" s="17">
        <v>120</v>
      </c>
      <c r="I140" s="102">
        <v>4</v>
      </c>
      <c r="J140" s="121"/>
    </row>
    <row r="141" spans="1:10" ht="22.5">
      <c r="A141" s="16" t="s">
        <v>1709</v>
      </c>
      <c r="B141" s="16" t="s">
        <v>1766</v>
      </c>
      <c r="C141" s="16" t="s">
        <v>1767</v>
      </c>
      <c r="D141" s="19">
        <v>44252</v>
      </c>
      <c r="E141" s="16" t="s">
        <v>1768</v>
      </c>
      <c r="F141" s="16" t="s">
        <v>1769</v>
      </c>
      <c r="G141" s="16" t="s">
        <v>1770</v>
      </c>
      <c r="H141" s="17">
        <v>3325.31</v>
      </c>
      <c r="I141" s="102">
        <v>3</v>
      </c>
      <c r="J141" s="121"/>
    </row>
    <row r="142" spans="1:10" ht="22.5">
      <c r="A142" s="16" t="s">
        <v>1709</v>
      </c>
      <c r="B142" s="16" t="s">
        <v>1876</v>
      </c>
      <c r="C142" s="16" t="s">
        <v>1877</v>
      </c>
      <c r="D142" s="19">
        <v>44251</v>
      </c>
      <c r="E142" s="16" t="s">
        <v>1878</v>
      </c>
      <c r="F142" s="16" t="s">
        <v>1880</v>
      </c>
      <c r="G142" s="16" t="s">
        <v>1879</v>
      </c>
      <c r="H142" s="17">
        <v>933</v>
      </c>
      <c r="I142" s="102">
        <v>2</v>
      </c>
      <c r="J142" s="121"/>
    </row>
    <row r="143" spans="1:10" ht="22.5">
      <c r="A143" s="16" t="s">
        <v>1709</v>
      </c>
      <c r="B143" s="16" t="s">
        <v>1881</v>
      </c>
      <c r="C143" s="16" t="s">
        <v>1882</v>
      </c>
      <c r="D143" s="19">
        <v>44252</v>
      </c>
      <c r="E143" s="16" t="s">
        <v>1841</v>
      </c>
      <c r="F143" s="16" t="s">
        <v>1884</v>
      </c>
      <c r="G143" s="16" t="s">
        <v>1883</v>
      </c>
      <c r="H143" s="17">
        <v>900</v>
      </c>
      <c r="I143" s="102">
        <v>2</v>
      </c>
      <c r="J143" s="121"/>
    </row>
    <row r="144" spans="1:10" ht="22.5">
      <c r="A144" s="16" t="s">
        <v>1709</v>
      </c>
      <c r="B144" s="16" t="s">
        <v>1885</v>
      </c>
      <c r="C144" s="16" t="s">
        <v>1799</v>
      </c>
      <c r="D144" s="19">
        <v>44252</v>
      </c>
      <c r="E144" s="16" t="s">
        <v>1838</v>
      </c>
      <c r="F144" s="16" t="s">
        <v>1837</v>
      </c>
      <c r="G144" s="16" t="s">
        <v>1836</v>
      </c>
      <c r="H144" s="17">
        <v>1050</v>
      </c>
      <c r="I144" s="102">
        <v>3</v>
      </c>
      <c r="J144" s="121"/>
    </row>
    <row r="145" spans="1:10" ht="12.75">
      <c r="A145" s="16" t="s">
        <v>1709</v>
      </c>
      <c r="B145" s="16" t="s">
        <v>1859</v>
      </c>
      <c r="C145" s="16" t="s">
        <v>1860</v>
      </c>
      <c r="D145" s="19">
        <v>44252</v>
      </c>
      <c r="E145" s="16" t="s">
        <v>1861</v>
      </c>
      <c r="F145" s="16" t="s">
        <v>1863</v>
      </c>
      <c r="G145" s="16" t="s">
        <v>1862</v>
      </c>
      <c r="H145" s="17">
        <v>103.46</v>
      </c>
      <c r="I145" s="102">
        <v>2</v>
      </c>
      <c r="J145" s="121"/>
    </row>
    <row r="146" spans="1:10" ht="22.5">
      <c r="A146" s="16" t="s">
        <v>1709</v>
      </c>
      <c r="B146" s="16" t="s">
        <v>1854</v>
      </c>
      <c r="C146" s="16" t="s">
        <v>1855</v>
      </c>
      <c r="D146" s="19">
        <v>44252</v>
      </c>
      <c r="E146" s="16" t="s">
        <v>1856</v>
      </c>
      <c r="F146" s="16" t="s">
        <v>1858</v>
      </c>
      <c r="G146" s="16" t="s">
        <v>1857</v>
      </c>
      <c r="H146" s="17">
        <v>490</v>
      </c>
      <c r="I146" s="102">
        <v>4</v>
      </c>
      <c r="J146" s="121"/>
    </row>
    <row r="147" spans="1:10" ht="12.75">
      <c r="A147" s="16" t="s">
        <v>1709</v>
      </c>
      <c r="B147" s="16" t="s">
        <v>1849</v>
      </c>
      <c r="C147" s="16" t="s">
        <v>1850</v>
      </c>
      <c r="D147" s="19">
        <v>44252</v>
      </c>
      <c r="E147" s="16" t="s">
        <v>1851</v>
      </c>
      <c r="F147" s="16" t="s">
        <v>1853</v>
      </c>
      <c r="G147" s="16" t="s">
        <v>1852</v>
      </c>
      <c r="H147" s="17">
        <v>25.23</v>
      </c>
      <c r="I147" s="102">
        <v>4</v>
      </c>
      <c r="J147" s="121"/>
    </row>
    <row r="148" spans="1:10" ht="22.5">
      <c r="A148" s="16" t="s">
        <v>1709</v>
      </c>
      <c r="B148" s="16" t="s">
        <v>1844</v>
      </c>
      <c r="C148" s="16" t="s">
        <v>1845</v>
      </c>
      <c r="D148" s="19">
        <v>44252</v>
      </c>
      <c r="E148" s="16" t="s">
        <v>1848</v>
      </c>
      <c r="F148" s="16" t="s">
        <v>1847</v>
      </c>
      <c r="G148" s="16" t="s">
        <v>1846</v>
      </c>
      <c r="H148" s="17">
        <v>1800</v>
      </c>
      <c r="I148" s="102">
        <v>3</v>
      </c>
      <c r="J148" s="121"/>
    </row>
    <row r="149" spans="1:10" ht="22.5">
      <c r="A149" s="16" t="s">
        <v>1709</v>
      </c>
      <c r="B149" s="16" t="s">
        <v>1839</v>
      </c>
      <c r="C149" s="16" t="s">
        <v>1840</v>
      </c>
      <c r="D149" s="19">
        <v>44252</v>
      </c>
      <c r="E149" s="16" t="s">
        <v>1841</v>
      </c>
      <c r="F149" s="16" t="s">
        <v>1843</v>
      </c>
      <c r="G149" s="16" t="s">
        <v>1842</v>
      </c>
      <c r="H149" s="17">
        <v>242</v>
      </c>
      <c r="I149" s="102">
        <v>2</v>
      </c>
      <c r="J149" s="121"/>
    </row>
    <row r="150" spans="1:10" ht="22.5">
      <c r="A150" s="16" t="s">
        <v>1709</v>
      </c>
      <c r="B150" s="16" t="s">
        <v>1834</v>
      </c>
      <c r="C150" s="16" t="s">
        <v>1835</v>
      </c>
      <c r="D150" s="19">
        <v>44253</v>
      </c>
      <c r="E150" s="16" t="s">
        <v>1838</v>
      </c>
      <c r="F150" s="16" t="s">
        <v>1837</v>
      </c>
      <c r="G150" s="16" t="s">
        <v>1836</v>
      </c>
      <c r="H150" s="17">
        <v>2286</v>
      </c>
      <c r="I150" s="102">
        <v>3</v>
      </c>
      <c r="J150" s="121"/>
    </row>
    <row r="151" spans="1:10" ht="22.5">
      <c r="A151" s="16" t="s">
        <v>1709</v>
      </c>
      <c r="B151" s="16" t="s">
        <v>1993</v>
      </c>
      <c r="C151" s="16" t="s">
        <v>1994</v>
      </c>
      <c r="D151" s="19">
        <v>44258</v>
      </c>
      <c r="E151" s="16" t="s">
        <v>1995</v>
      </c>
      <c r="F151" s="16" t="s">
        <v>1784</v>
      </c>
      <c r="G151" s="16" t="s">
        <v>1783</v>
      </c>
      <c r="H151" s="17">
        <v>45</v>
      </c>
      <c r="I151" s="102">
        <v>4</v>
      </c>
      <c r="J151" s="121"/>
    </row>
    <row r="152" spans="1:10" ht="12.75">
      <c r="A152" s="16" t="s">
        <v>1709</v>
      </c>
      <c r="B152" s="16" t="s">
        <v>1996</v>
      </c>
      <c r="C152" s="16" t="s">
        <v>1997</v>
      </c>
      <c r="D152" s="19">
        <v>44264</v>
      </c>
      <c r="E152" s="16" t="s">
        <v>2000</v>
      </c>
      <c r="F152" s="16" t="s">
        <v>1999</v>
      </c>
      <c r="G152" s="16" t="s">
        <v>1998</v>
      </c>
      <c r="H152" s="17">
        <v>1400</v>
      </c>
      <c r="I152" s="102">
        <v>3</v>
      </c>
      <c r="J152" s="121"/>
    </row>
    <row r="153" spans="1:10" ht="12.75">
      <c r="A153" s="16" t="s">
        <v>1709</v>
      </c>
      <c r="B153" s="16" t="s">
        <v>2001</v>
      </c>
      <c r="C153" s="16" t="s">
        <v>1830</v>
      </c>
      <c r="D153" s="19">
        <v>44264</v>
      </c>
      <c r="E153" s="16" t="s">
        <v>1848</v>
      </c>
      <c r="F153" s="16" t="s">
        <v>2003</v>
      </c>
      <c r="G153" s="16" t="s">
        <v>2002</v>
      </c>
      <c r="H153" s="17">
        <v>300</v>
      </c>
      <c r="I153" s="102">
        <v>2</v>
      </c>
      <c r="J153" s="121"/>
    </row>
    <row r="154" spans="1:10" ht="12.75">
      <c r="A154" s="16" t="s">
        <v>1709</v>
      </c>
      <c r="B154" s="16" t="s">
        <v>2004</v>
      </c>
      <c r="C154" s="16" t="s">
        <v>2005</v>
      </c>
      <c r="D154" s="19">
        <v>44266</v>
      </c>
      <c r="E154" s="16" t="s">
        <v>2021</v>
      </c>
      <c r="F154" s="16" t="s">
        <v>2007</v>
      </c>
      <c r="G154" s="16" t="s">
        <v>2006</v>
      </c>
      <c r="H154" s="17">
        <v>461.25</v>
      </c>
      <c r="I154" s="102">
        <v>2</v>
      </c>
      <c r="J154" s="121"/>
    </row>
    <row r="155" spans="1:10" ht="22.5">
      <c r="A155" s="16" t="s">
        <v>1709</v>
      </c>
      <c r="B155" s="16" t="s">
        <v>1919</v>
      </c>
      <c r="C155" s="16" t="s">
        <v>1920</v>
      </c>
      <c r="D155" s="19">
        <v>44266</v>
      </c>
      <c r="E155" s="16" t="s">
        <v>1921</v>
      </c>
      <c r="F155" s="16" t="s">
        <v>1847</v>
      </c>
      <c r="G155" s="16" t="s">
        <v>1846</v>
      </c>
      <c r="H155" s="17">
        <v>63.6</v>
      </c>
      <c r="I155" s="102">
        <v>3</v>
      </c>
      <c r="J155" s="121"/>
    </row>
    <row r="156" spans="1:10" ht="22.5">
      <c r="A156" s="16" t="s">
        <v>1709</v>
      </c>
      <c r="B156" s="16" t="s">
        <v>1985</v>
      </c>
      <c r="C156" s="16" t="s">
        <v>1985</v>
      </c>
      <c r="D156" s="19">
        <v>44267</v>
      </c>
      <c r="E156" s="16" t="s">
        <v>1991</v>
      </c>
      <c r="F156" s="16"/>
      <c r="G156" s="16" t="s">
        <v>1744</v>
      </c>
      <c r="H156" s="17">
        <v>402.92</v>
      </c>
      <c r="I156" s="102">
        <v>3</v>
      </c>
      <c r="J156" s="121"/>
    </row>
    <row r="157" spans="1:10" ht="22.5">
      <c r="A157" s="16" t="s">
        <v>1709</v>
      </c>
      <c r="B157" s="16" t="s">
        <v>1985</v>
      </c>
      <c r="C157" s="16" t="s">
        <v>1985</v>
      </c>
      <c r="D157" s="19">
        <v>44267</v>
      </c>
      <c r="E157" s="16" t="s">
        <v>1991</v>
      </c>
      <c r="F157" s="16"/>
      <c r="G157" s="16" t="s">
        <v>1743</v>
      </c>
      <c r="H157" s="17">
        <v>402.92</v>
      </c>
      <c r="I157" s="102">
        <v>3</v>
      </c>
      <c r="J157" s="121"/>
    </row>
    <row r="158" spans="1:10" ht="22.5">
      <c r="A158" s="16" t="s">
        <v>1709</v>
      </c>
      <c r="B158" s="16" t="s">
        <v>1985</v>
      </c>
      <c r="C158" s="16" t="s">
        <v>1985</v>
      </c>
      <c r="D158" s="19">
        <v>44267</v>
      </c>
      <c r="E158" s="16" t="s">
        <v>1992</v>
      </c>
      <c r="F158" s="16"/>
      <c r="G158" s="16" t="s">
        <v>1990</v>
      </c>
      <c r="H158" s="17">
        <v>252.31</v>
      </c>
      <c r="I158" s="102">
        <v>3</v>
      </c>
      <c r="J158" s="121"/>
    </row>
    <row r="159" spans="1:10" ht="22.5">
      <c r="A159" s="16" t="s">
        <v>1709</v>
      </c>
      <c r="B159" s="16" t="s">
        <v>1985</v>
      </c>
      <c r="C159" s="16" t="s">
        <v>1985</v>
      </c>
      <c r="D159" s="19">
        <v>44267</v>
      </c>
      <c r="E159" s="16" t="s">
        <v>1989</v>
      </c>
      <c r="F159" s="16"/>
      <c r="G159" s="16" t="s">
        <v>1742</v>
      </c>
      <c r="H159" s="17">
        <v>172.07</v>
      </c>
      <c r="I159" s="102">
        <v>3</v>
      </c>
      <c r="J159" s="121"/>
    </row>
    <row r="160" spans="1:10" ht="22.5">
      <c r="A160" s="16" t="s">
        <v>1709</v>
      </c>
      <c r="B160" s="16" t="s">
        <v>1985</v>
      </c>
      <c r="C160" s="16" t="s">
        <v>1747</v>
      </c>
      <c r="D160" s="19">
        <v>44267</v>
      </c>
      <c r="E160" s="16" t="s">
        <v>1988</v>
      </c>
      <c r="F160" s="16"/>
      <c r="G160" s="16" t="s">
        <v>1741</v>
      </c>
      <c r="H160" s="17">
        <v>504.63</v>
      </c>
      <c r="I160" s="102">
        <v>3</v>
      </c>
      <c r="J160" s="121"/>
    </row>
    <row r="161" spans="1:10" ht="56.25">
      <c r="A161" s="16" t="s">
        <v>1709</v>
      </c>
      <c r="B161" s="16" t="s">
        <v>1985</v>
      </c>
      <c r="C161" s="16" t="s">
        <v>1985</v>
      </c>
      <c r="D161" s="19">
        <v>44267</v>
      </c>
      <c r="E161" s="16" t="s">
        <v>1987</v>
      </c>
      <c r="F161" s="16"/>
      <c r="G161" s="16" t="s">
        <v>1986</v>
      </c>
      <c r="H161" s="17">
        <v>1351.81</v>
      </c>
      <c r="I161" s="102">
        <v>4</v>
      </c>
      <c r="J161" s="121"/>
    </row>
    <row r="162" spans="1:10" ht="56.25">
      <c r="A162" s="16" t="s">
        <v>1709</v>
      </c>
      <c r="B162" s="16" t="s">
        <v>1982</v>
      </c>
      <c r="C162" s="16" t="s">
        <v>1983</v>
      </c>
      <c r="D162" s="19">
        <v>44270</v>
      </c>
      <c r="E162" s="16" t="s">
        <v>1984</v>
      </c>
      <c r="F162" s="16" t="s">
        <v>1723</v>
      </c>
      <c r="G162" s="16" t="s">
        <v>1724</v>
      </c>
      <c r="H162" s="17">
        <v>1500</v>
      </c>
      <c r="I162" s="102">
        <v>4</v>
      </c>
      <c r="J162" s="121"/>
    </row>
    <row r="163" spans="1:10" ht="22.5">
      <c r="A163" s="16" t="s">
        <v>1709</v>
      </c>
      <c r="B163" s="16" t="s">
        <v>1977</v>
      </c>
      <c r="C163" s="16" t="s">
        <v>1978</v>
      </c>
      <c r="D163" s="19">
        <v>44271</v>
      </c>
      <c r="E163" s="16" t="s">
        <v>1979</v>
      </c>
      <c r="F163" s="16" t="s">
        <v>1981</v>
      </c>
      <c r="G163" s="16" t="s">
        <v>1980</v>
      </c>
      <c r="H163" s="17">
        <v>572</v>
      </c>
      <c r="I163" s="102">
        <v>4</v>
      </c>
      <c r="J163" s="121"/>
    </row>
    <row r="164" spans="1:10" ht="12.75">
      <c r="A164" s="16" t="s">
        <v>1709</v>
      </c>
      <c r="B164" s="16" t="s">
        <v>1972</v>
      </c>
      <c r="C164" s="16" t="s">
        <v>1973</v>
      </c>
      <c r="D164" s="19">
        <v>44271</v>
      </c>
      <c r="E164" s="16" t="s">
        <v>1974</v>
      </c>
      <c r="F164" s="16" t="s">
        <v>1976</v>
      </c>
      <c r="G164" s="16" t="s">
        <v>1975</v>
      </c>
      <c r="H164" s="17">
        <v>336</v>
      </c>
      <c r="I164" s="102">
        <v>3</v>
      </c>
      <c r="J164" s="121"/>
    </row>
    <row r="165" spans="1:10" ht="22.5">
      <c r="A165" s="16" t="s">
        <v>1709</v>
      </c>
      <c r="B165" s="16" t="s">
        <v>1922</v>
      </c>
      <c r="C165" s="16" t="s">
        <v>1923</v>
      </c>
      <c r="D165" s="19">
        <v>44263</v>
      </c>
      <c r="E165" s="16" t="s">
        <v>2016</v>
      </c>
      <c r="F165" s="16" t="s">
        <v>1925</v>
      </c>
      <c r="G165" s="16" t="s">
        <v>1924</v>
      </c>
      <c r="H165" s="17">
        <v>362.32</v>
      </c>
      <c r="I165" s="102">
        <v>3</v>
      </c>
      <c r="J165" s="121"/>
    </row>
    <row r="166" spans="1:10" ht="12.75">
      <c r="A166" s="16" t="s">
        <v>1709</v>
      </c>
      <c r="B166" s="16" t="s">
        <v>1926</v>
      </c>
      <c r="C166" s="16" t="s">
        <v>1927</v>
      </c>
      <c r="D166" s="19">
        <v>44273</v>
      </c>
      <c r="E166" s="16" t="s">
        <v>2017</v>
      </c>
      <c r="F166" s="16"/>
      <c r="G166" s="16" t="s">
        <v>1928</v>
      </c>
      <c r="H166" s="17">
        <v>8580</v>
      </c>
      <c r="I166" s="102">
        <v>3</v>
      </c>
      <c r="J166" s="121"/>
    </row>
    <row r="167" spans="1:10" ht="12.75">
      <c r="A167" s="16" t="s">
        <v>1709</v>
      </c>
      <c r="B167" s="16" t="s">
        <v>1926</v>
      </c>
      <c r="C167" s="16" t="s">
        <v>1927</v>
      </c>
      <c r="D167" s="19">
        <v>44273</v>
      </c>
      <c r="E167" s="16" t="s">
        <v>2018</v>
      </c>
      <c r="F167" s="16"/>
      <c r="G167" s="16" t="s">
        <v>1928</v>
      </c>
      <c r="H167" s="17">
        <v>2496</v>
      </c>
      <c r="I167" s="102">
        <v>2</v>
      </c>
      <c r="J167" s="121"/>
    </row>
    <row r="168" spans="1:10" ht="12.75">
      <c r="A168" s="16" t="s">
        <v>1709</v>
      </c>
      <c r="B168" s="16" t="s">
        <v>2008</v>
      </c>
      <c r="C168" s="16" t="s">
        <v>2008</v>
      </c>
      <c r="D168" s="19">
        <v>44245</v>
      </c>
      <c r="E168" s="16" t="s">
        <v>2019</v>
      </c>
      <c r="F168" s="16" t="s">
        <v>2009</v>
      </c>
      <c r="G168" s="16" t="s">
        <v>2010</v>
      </c>
      <c r="H168" s="17">
        <v>197.5</v>
      </c>
      <c r="I168" s="102">
        <v>2</v>
      </c>
      <c r="J168" s="121"/>
    </row>
    <row r="169" spans="1:10" ht="12.75">
      <c r="A169" s="16" t="s">
        <v>1709</v>
      </c>
      <c r="B169" s="16" t="s">
        <v>2011</v>
      </c>
      <c r="C169" s="16" t="s">
        <v>2011</v>
      </c>
      <c r="D169" s="19">
        <v>44251</v>
      </c>
      <c r="E169" s="16" t="s">
        <v>2019</v>
      </c>
      <c r="F169" s="16"/>
      <c r="G169" s="16" t="s">
        <v>2012</v>
      </c>
      <c r="H169" s="17">
        <v>103.46</v>
      </c>
      <c r="I169" s="102">
        <v>2</v>
      </c>
      <c r="J169" s="121"/>
    </row>
    <row r="170" spans="1:10" ht="22.5">
      <c r="A170" s="16" t="s">
        <v>1709</v>
      </c>
      <c r="B170" s="16" t="s">
        <v>1969</v>
      </c>
      <c r="C170" s="16" t="s">
        <v>1970</v>
      </c>
      <c r="D170" s="19">
        <v>44274</v>
      </c>
      <c r="E170" s="16" t="s">
        <v>1971</v>
      </c>
      <c r="F170" s="16" t="s">
        <v>1801</v>
      </c>
      <c r="G170" s="16" t="s">
        <v>1800</v>
      </c>
      <c r="H170" s="17">
        <v>1040</v>
      </c>
      <c r="I170" s="102">
        <v>4</v>
      </c>
      <c r="J170" s="121"/>
    </row>
    <row r="171" spans="1:10" ht="22.5">
      <c r="A171" s="16" t="s">
        <v>1709</v>
      </c>
      <c r="B171" s="16" t="s">
        <v>1966</v>
      </c>
      <c r="C171" s="16" t="s">
        <v>1967</v>
      </c>
      <c r="D171" s="19">
        <v>44274</v>
      </c>
      <c r="E171" s="16" t="s">
        <v>1968</v>
      </c>
      <c r="F171" s="16" t="s">
        <v>1784</v>
      </c>
      <c r="G171" s="16" t="s">
        <v>1783</v>
      </c>
      <c r="H171" s="17">
        <v>45</v>
      </c>
      <c r="I171" s="102">
        <v>4</v>
      </c>
      <c r="J171" s="121"/>
    </row>
    <row r="172" spans="1:10" ht="22.5">
      <c r="A172" s="16" t="s">
        <v>1709</v>
      </c>
      <c r="B172" s="16" t="s">
        <v>1963</v>
      </c>
      <c r="C172" s="16" t="s">
        <v>1964</v>
      </c>
      <c r="D172" s="19">
        <v>44274</v>
      </c>
      <c r="E172" s="16" t="s">
        <v>1965</v>
      </c>
      <c r="F172" s="16" t="s">
        <v>1826</v>
      </c>
      <c r="G172" s="16" t="s">
        <v>1825</v>
      </c>
      <c r="H172" s="17">
        <v>190.86</v>
      </c>
      <c r="I172" s="102">
        <v>4</v>
      </c>
      <c r="J172" s="121"/>
    </row>
    <row r="173" spans="1:10" ht="22.5">
      <c r="A173" s="16" t="s">
        <v>1709</v>
      </c>
      <c r="B173" s="16" t="s">
        <v>1960</v>
      </c>
      <c r="C173" s="16" t="s">
        <v>1961</v>
      </c>
      <c r="D173" s="19">
        <v>44274</v>
      </c>
      <c r="E173" s="16" t="s">
        <v>1962</v>
      </c>
      <c r="F173" s="16" t="s">
        <v>1949</v>
      </c>
      <c r="G173" s="16" t="s">
        <v>1948</v>
      </c>
      <c r="H173" s="17">
        <v>903.86</v>
      </c>
      <c r="I173" s="102">
        <v>3</v>
      </c>
      <c r="J173" s="121"/>
    </row>
    <row r="174" spans="1:10" ht="22.5">
      <c r="A174" s="16" t="s">
        <v>1709</v>
      </c>
      <c r="B174" s="16" t="s">
        <v>1894</v>
      </c>
      <c r="C174" s="16" t="s">
        <v>1894</v>
      </c>
      <c r="D174" s="19">
        <v>44274</v>
      </c>
      <c r="E174" s="16" t="s">
        <v>1892</v>
      </c>
      <c r="F174" s="16"/>
      <c r="G174" s="16" t="s">
        <v>1893</v>
      </c>
      <c r="H174" s="17">
        <v>100</v>
      </c>
      <c r="I174" s="102">
        <v>2</v>
      </c>
      <c r="J174" s="121"/>
    </row>
    <row r="175" spans="1:10" ht="12.75">
      <c r="A175" s="16" t="s">
        <v>1709</v>
      </c>
      <c r="B175" s="16" t="s">
        <v>1956</v>
      </c>
      <c r="C175" s="16" t="s">
        <v>1958</v>
      </c>
      <c r="D175" s="19">
        <v>44274</v>
      </c>
      <c r="E175" s="16" t="s">
        <v>2020</v>
      </c>
      <c r="F175" s="16" t="s">
        <v>1959</v>
      </c>
      <c r="G175" s="16" t="s">
        <v>1957</v>
      </c>
      <c r="H175" s="17">
        <v>8508.7199999999993</v>
      </c>
      <c r="I175" s="102">
        <v>3</v>
      </c>
      <c r="J175" s="121"/>
    </row>
    <row r="176" spans="1:10" ht="22.5">
      <c r="A176" s="16" t="s">
        <v>1709</v>
      </c>
      <c r="B176" s="16" t="s">
        <v>2013</v>
      </c>
      <c r="C176" s="16" t="s">
        <v>2013</v>
      </c>
      <c r="D176" s="19">
        <v>44232</v>
      </c>
      <c r="E176" s="16" t="s">
        <v>2022</v>
      </c>
      <c r="F176" s="16" t="s">
        <v>2015</v>
      </c>
      <c r="G176" s="16" t="s">
        <v>2014</v>
      </c>
      <c r="H176" s="17">
        <v>204</v>
      </c>
      <c r="I176" s="102">
        <v>3</v>
      </c>
      <c r="J176" s="121"/>
    </row>
    <row r="177" spans="1:10" ht="22.5">
      <c r="A177" s="16" t="s">
        <v>1709</v>
      </c>
      <c r="B177" s="16" t="s">
        <v>1953</v>
      </c>
      <c r="C177" s="16" t="s">
        <v>1954</v>
      </c>
      <c r="D177" s="19">
        <v>44277</v>
      </c>
      <c r="E177" s="16" t="s">
        <v>1955</v>
      </c>
      <c r="F177" s="16" t="s">
        <v>1769</v>
      </c>
      <c r="G177" s="16" t="s">
        <v>1770</v>
      </c>
      <c r="H177" s="17">
        <v>3566.72</v>
      </c>
      <c r="I177" s="102">
        <v>3</v>
      </c>
      <c r="J177" s="121"/>
    </row>
    <row r="178" spans="1:10" ht="22.5">
      <c r="A178" s="16" t="s">
        <v>1709</v>
      </c>
      <c r="B178" s="16" t="s">
        <v>1937</v>
      </c>
      <c r="C178" s="16" t="s">
        <v>1938</v>
      </c>
      <c r="D178" s="19">
        <v>44272</v>
      </c>
      <c r="E178" s="16" t="s">
        <v>2024</v>
      </c>
      <c r="F178" s="16" t="s">
        <v>1930</v>
      </c>
      <c r="G178" s="16" t="s">
        <v>1929</v>
      </c>
      <c r="H178" s="17">
        <v>1560</v>
      </c>
      <c r="I178" s="102">
        <v>3</v>
      </c>
      <c r="J178" s="121"/>
    </row>
    <row r="179" spans="1:10" ht="12.75">
      <c r="A179" s="16" t="s">
        <v>1709</v>
      </c>
      <c r="B179" s="16" t="s">
        <v>1939</v>
      </c>
      <c r="C179" s="16" t="s">
        <v>1939</v>
      </c>
      <c r="D179" s="19">
        <v>44233</v>
      </c>
      <c r="E179" s="16" t="s">
        <v>2023</v>
      </c>
      <c r="F179" s="16" t="s">
        <v>1941</v>
      </c>
      <c r="G179" s="16" t="s">
        <v>1940</v>
      </c>
      <c r="H179" s="17">
        <v>3945</v>
      </c>
      <c r="I179" s="102">
        <v>3</v>
      </c>
      <c r="J179" s="121"/>
    </row>
    <row r="180" spans="1:10" ht="12.75">
      <c r="A180" s="16" t="s">
        <v>1709</v>
      </c>
      <c r="B180" s="16" t="s">
        <v>1933</v>
      </c>
      <c r="C180" s="16" t="s">
        <v>1934</v>
      </c>
      <c r="D180" s="19">
        <v>44274</v>
      </c>
      <c r="E180" s="16" t="s">
        <v>2025</v>
      </c>
      <c r="F180" s="16" t="s">
        <v>1936</v>
      </c>
      <c r="G180" s="16" t="s">
        <v>1935</v>
      </c>
      <c r="H180" s="17">
        <v>5600</v>
      </c>
      <c r="I180" s="102">
        <v>3</v>
      </c>
      <c r="J180" s="121"/>
    </row>
    <row r="181" spans="1:10" ht="22.5">
      <c r="A181" s="16" t="s">
        <v>1709</v>
      </c>
      <c r="B181" s="16" t="s">
        <v>1931</v>
      </c>
      <c r="C181" s="16" t="s">
        <v>1932</v>
      </c>
      <c r="D181" s="19">
        <v>44229</v>
      </c>
      <c r="E181" s="16" t="s">
        <v>2026</v>
      </c>
      <c r="F181" s="16" t="s">
        <v>1930</v>
      </c>
      <c r="G181" s="16" t="s">
        <v>1929</v>
      </c>
      <c r="H181" s="17">
        <v>31360</v>
      </c>
      <c r="I181" s="102">
        <v>3</v>
      </c>
      <c r="J181" s="121"/>
    </row>
    <row r="182" spans="1:10" ht="22.5">
      <c r="A182" s="16" t="s">
        <v>1709</v>
      </c>
      <c r="B182" s="16" t="s">
        <v>1942</v>
      </c>
      <c r="C182" s="16" t="s">
        <v>1943</v>
      </c>
      <c r="D182" s="19">
        <v>44279</v>
      </c>
      <c r="E182" s="16" t="s">
        <v>1944</v>
      </c>
      <c r="F182" s="16" t="s">
        <v>1775</v>
      </c>
      <c r="G182" s="16" t="s">
        <v>1774</v>
      </c>
      <c r="H182" s="17">
        <v>791.15</v>
      </c>
      <c r="I182" s="102">
        <v>4</v>
      </c>
      <c r="J182" s="121"/>
    </row>
    <row r="183" spans="1:10" ht="22.5">
      <c r="A183" s="16" t="s">
        <v>1709</v>
      </c>
      <c r="B183" s="16" t="s">
        <v>1945</v>
      </c>
      <c r="C183" s="16" t="s">
        <v>1946</v>
      </c>
      <c r="D183" s="19">
        <v>44279</v>
      </c>
      <c r="E183" s="16" t="s">
        <v>1947</v>
      </c>
      <c r="F183" s="16" t="s">
        <v>1775</v>
      </c>
      <c r="G183" s="16" t="s">
        <v>1774</v>
      </c>
      <c r="H183" s="17">
        <v>900</v>
      </c>
      <c r="I183" s="102">
        <v>4</v>
      </c>
      <c r="J183" s="121"/>
    </row>
    <row r="184" spans="1:10" ht="22.5">
      <c r="A184" s="16" t="s">
        <v>1709</v>
      </c>
      <c r="B184" s="16" t="s">
        <v>1951</v>
      </c>
      <c r="C184" s="16" t="s">
        <v>1952</v>
      </c>
      <c r="D184" s="19">
        <v>44280</v>
      </c>
      <c r="E184" s="16" t="s">
        <v>1950</v>
      </c>
      <c r="F184" s="16" t="s">
        <v>1949</v>
      </c>
      <c r="G184" s="16" t="s">
        <v>1948</v>
      </c>
      <c r="H184" s="17">
        <v>192.6</v>
      </c>
      <c r="I184" s="102">
        <v>2</v>
      </c>
      <c r="J184" s="121"/>
    </row>
    <row r="185" spans="1:10" ht="33.75">
      <c r="A185" s="16" t="s">
        <v>1709</v>
      </c>
      <c r="B185" s="16" t="s">
        <v>1895</v>
      </c>
      <c r="C185" s="16" t="s">
        <v>1718</v>
      </c>
      <c r="D185" s="19">
        <v>44284</v>
      </c>
      <c r="E185" s="16" t="s">
        <v>1896</v>
      </c>
      <c r="F185" s="16"/>
      <c r="G185" s="16" t="s">
        <v>1712</v>
      </c>
      <c r="H185" s="17">
        <v>100</v>
      </c>
      <c r="I185" s="102">
        <v>2</v>
      </c>
      <c r="J185" s="121"/>
    </row>
    <row r="186" spans="1:10" ht="33.75">
      <c r="A186" s="16" t="s">
        <v>1709</v>
      </c>
      <c r="B186" s="16" t="s">
        <v>1897</v>
      </c>
      <c r="C186" s="16" t="s">
        <v>1719</v>
      </c>
      <c r="D186" s="19">
        <v>44284</v>
      </c>
      <c r="E186" s="16" t="s">
        <v>1896</v>
      </c>
      <c r="F186" s="16"/>
      <c r="G186" s="16" t="s">
        <v>1711</v>
      </c>
      <c r="H186" s="17">
        <v>100</v>
      </c>
      <c r="I186" s="102">
        <v>2</v>
      </c>
      <c r="J186" s="121"/>
    </row>
    <row r="187" spans="1:10" ht="33.75">
      <c r="A187" s="16" t="s">
        <v>1709</v>
      </c>
      <c r="B187" s="16" t="s">
        <v>1898</v>
      </c>
      <c r="C187" s="16" t="s">
        <v>1720</v>
      </c>
      <c r="D187" s="19">
        <v>44284</v>
      </c>
      <c r="E187" s="16" t="s">
        <v>1896</v>
      </c>
      <c r="F187" s="16"/>
      <c r="G187" s="16" t="s">
        <v>1710</v>
      </c>
      <c r="H187" s="17">
        <v>100</v>
      </c>
      <c r="I187" s="102">
        <v>2</v>
      </c>
      <c r="J187" s="121"/>
    </row>
    <row r="188" spans="1:10" ht="33.75">
      <c r="A188" s="16" t="s">
        <v>1709</v>
      </c>
      <c r="B188" s="16" t="s">
        <v>1899</v>
      </c>
      <c r="C188" s="16" t="s">
        <v>1721</v>
      </c>
      <c r="D188" s="19">
        <v>44284</v>
      </c>
      <c r="E188" s="16" t="s">
        <v>1896</v>
      </c>
      <c r="F188" s="16"/>
      <c r="G188" s="16" t="s">
        <v>1624</v>
      </c>
      <c r="H188" s="17">
        <v>100</v>
      </c>
      <c r="I188" s="102">
        <v>2</v>
      </c>
      <c r="J188" s="121"/>
    </row>
    <row r="189" spans="1:10" ht="22.5">
      <c r="A189" s="16" t="s">
        <v>1709</v>
      </c>
      <c r="B189" s="16" t="s">
        <v>1900</v>
      </c>
      <c r="C189" s="16" t="s">
        <v>1882</v>
      </c>
      <c r="D189" s="19">
        <v>44284</v>
      </c>
      <c r="E189" s="16" t="s">
        <v>1901</v>
      </c>
      <c r="F189" s="16" t="s">
        <v>1843</v>
      </c>
      <c r="G189" s="16" t="s">
        <v>1842</v>
      </c>
      <c r="H189" s="17">
        <v>242</v>
      </c>
      <c r="I189" s="102">
        <v>2</v>
      </c>
      <c r="J189" s="121"/>
    </row>
    <row r="190" spans="1:10" ht="12.75">
      <c r="A190" s="16" t="s">
        <v>1709</v>
      </c>
      <c r="B190" s="16" t="s">
        <v>1902</v>
      </c>
      <c r="C190" s="16" t="s">
        <v>1903</v>
      </c>
      <c r="D190" s="19">
        <v>44284</v>
      </c>
      <c r="E190" s="16" t="s">
        <v>1904</v>
      </c>
      <c r="F190" s="16" t="s">
        <v>1790</v>
      </c>
      <c r="G190" s="16" t="s">
        <v>1789</v>
      </c>
      <c r="H190" s="17">
        <v>900</v>
      </c>
      <c r="I190" s="102">
        <v>3</v>
      </c>
      <c r="J190" s="121"/>
    </row>
    <row r="191" spans="1:10" ht="12.75">
      <c r="A191" s="16" t="s">
        <v>1709</v>
      </c>
      <c r="B191" s="16" t="s">
        <v>1905</v>
      </c>
      <c r="C191" s="16" t="s">
        <v>1906</v>
      </c>
      <c r="D191" s="19">
        <v>44284</v>
      </c>
      <c r="E191" s="16" t="s">
        <v>1907</v>
      </c>
      <c r="F191" s="16" t="s">
        <v>1909</v>
      </c>
      <c r="G191" s="16" t="s">
        <v>1908</v>
      </c>
      <c r="H191" s="17">
        <v>1190</v>
      </c>
      <c r="I191" s="102">
        <v>3</v>
      </c>
      <c r="J191" s="121"/>
    </row>
    <row r="192" spans="1:10" ht="12.75">
      <c r="A192" s="16" t="s">
        <v>1709</v>
      </c>
      <c r="B192" s="16" t="s">
        <v>1910</v>
      </c>
      <c r="C192" s="16" t="s">
        <v>1911</v>
      </c>
      <c r="D192" s="19">
        <v>44284</v>
      </c>
      <c r="E192" s="16" t="s">
        <v>1912</v>
      </c>
      <c r="F192" s="16" t="s">
        <v>1832</v>
      </c>
      <c r="G192" s="16" t="s">
        <v>1831</v>
      </c>
      <c r="H192" s="17">
        <v>250</v>
      </c>
      <c r="I192" s="102">
        <v>3</v>
      </c>
      <c r="J192" s="121"/>
    </row>
    <row r="193" spans="1:10" ht="22.5">
      <c r="A193" s="16" t="s">
        <v>1709</v>
      </c>
      <c r="B193" s="16" t="s">
        <v>1916</v>
      </c>
      <c r="C193" s="16" t="s">
        <v>1917</v>
      </c>
      <c r="D193" s="19">
        <v>44284</v>
      </c>
      <c r="E193" s="16" t="s">
        <v>1918</v>
      </c>
      <c r="F193" s="16" t="s">
        <v>1847</v>
      </c>
      <c r="G193" s="16" t="s">
        <v>1846</v>
      </c>
      <c r="H193" s="17">
        <v>1800</v>
      </c>
      <c r="I193" s="102">
        <v>3</v>
      </c>
      <c r="J193" s="121"/>
    </row>
    <row r="194" spans="1:10" ht="22.5">
      <c r="A194" s="16" t="s">
        <v>1709</v>
      </c>
      <c r="B194" s="16" t="s">
        <v>1913</v>
      </c>
      <c r="C194" s="16" t="s">
        <v>1914</v>
      </c>
      <c r="D194" s="19">
        <v>44284</v>
      </c>
      <c r="E194" s="16" t="s">
        <v>1915</v>
      </c>
      <c r="F194" s="16" t="s">
        <v>1779</v>
      </c>
      <c r="G194" s="16" t="s">
        <v>1780</v>
      </c>
      <c r="H194" s="17">
        <v>525.97</v>
      </c>
      <c r="I194" s="102">
        <v>4</v>
      </c>
      <c r="J194" s="121"/>
    </row>
    <row r="195" spans="1:10" ht="12.75">
      <c r="A195" s="16"/>
      <c r="B195" s="16"/>
      <c r="C195" s="16"/>
      <c r="D195" s="19"/>
      <c r="E195" s="16"/>
      <c r="F195" s="16"/>
      <c r="G195" s="16"/>
      <c r="H195" s="17"/>
      <c r="I195" s="102"/>
      <c r="J195" s="121"/>
    </row>
    <row r="196" spans="1:10" ht="12.75">
      <c r="A196" s="16"/>
      <c r="B196" s="16"/>
      <c r="C196" s="16"/>
      <c r="D196" s="19"/>
      <c r="E196" s="16"/>
      <c r="F196" s="16"/>
      <c r="G196" s="16"/>
      <c r="H196" s="17"/>
      <c r="I196" s="102"/>
      <c r="J196" s="121"/>
    </row>
    <row r="197" spans="1:10" ht="12.75">
      <c r="A197" s="16"/>
      <c r="B197" s="16"/>
      <c r="C197" s="16"/>
      <c r="D197" s="19"/>
      <c r="E197" s="16"/>
      <c r="F197" s="16"/>
      <c r="G197" s="16"/>
      <c r="H197" s="17"/>
      <c r="I197" s="102"/>
      <c r="J197" s="121"/>
    </row>
    <row r="198" spans="1:10" ht="12.75">
      <c r="A198" s="16"/>
      <c r="B198" s="16"/>
      <c r="C198" s="16"/>
      <c r="D198" s="19"/>
      <c r="E198" s="16"/>
      <c r="F198" s="16"/>
      <c r="G198" s="16"/>
      <c r="H198" s="17"/>
      <c r="I198" s="102"/>
      <c r="J198" s="121"/>
    </row>
    <row r="199" spans="1:10" ht="12.75">
      <c r="A199" s="16"/>
      <c r="B199" s="16"/>
      <c r="C199" s="16"/>
      <c r="D199" s="19"/>
      <c r="E199" s="16"/>
      <c r="F199" s="16"/>
      <c r="G199" s="16"/>
      <c r="H199" s="17"/>
      <c r="I199" s="102"/>
      <c r="J199" s="121"/>
    </row>
    <row r="200" spans="1:10" ht="12.75">
      <c r="A200" s="16"/>
      <c r="B200" s="16"/>
      <c r="C200" s="16"/>
      <c r="D200" s="19"/>
      <c r="E200" s="16"/>
      <c r="F200" s="16"/>
      <c r="G200" s="16"/>
      <c r="H200" s="17"/>
      <c r="I200" s="102"/>
      <c r="J200" s="121"/>
    </row>
    <row r="201" spans="1:10" ht="12.75">
      <c r="A201" s="16"/>
      <c r="B201" s="16"/>
      <c r="C201" s="16"/>
      <c r="D201" s="19"/>
      <c r="E201" s="16"/>
      <c r="F201" s="16"/>
      <c r="G201" s="16"/>
      <c r="H201" s="17"/>
      <c r="I201" s="102"/>
      <c r="J201" s="121"/>
    </row>
    <row r="202" spans="1:10" ht="12.75">
      <c r="A202" s="16"/>
      <c r="B202" s="16"/>
      <c r="C202" s="16"/>
      <c r="D202" s="19"/>
      <c r="E202" s="16"/>
      <c r="F202" s="16"/>
      <c r="G202" s="16"/>
      <c r="H202" s="17"/>
      <c r="I202" s="102"/>
      <c r="J202" s="121"/>
    </row>
    <row r="203" spans="1:10" ht="12.75">
      <c r="A203" s="16"/>
      <c r="B203" s="16"/>
      <c r="C203" s="16"/>
      <c r="D203" s="19"/>
      <c r="E203" s="16"/>
      <c r="F203" s="16"/>
      <c r="G203" s="16"/>
      <c r="H203" s="17"/>
      <c r="I203" s="102"/>
      <c r="J203" s="121"/>
    </row>
    <row r="204" spans="1:10" ht="12.75">
      <c r="A204" s="16"/>
      <c r="B204" s="16"/>
      <c r="C204" s="16"/>
      <c r="D204" s="19"/>
      <c r="E204" s="16"/>
      <c r="F204" s="16"/>
      <c r="G204" s="16"/>
      <c r="H204" s="17"/>
      <c r="I204" s="102"/>
      <c r="J204" s="121"/>
    </row>
    <row r="205" spans="1:10" ht="12.75">
      <c r="A205" s="16"/>
      <c r="B205" s="16"/>
      <c r="C205" s="16"/>
      <c r="D205" s="19"/>
      <c r="E205" s="16"/>
      <c r="F205" s="16"/>
      <c r="G205" s="16"/>
      <c r="H205" s="17"/>
      <c r="I205" s="102"/>
      <c r="J205" s="121"/>
    </row>
    <row r="206" spans="1:10" ht="12.75">
      <c r="A206" s="16"/>
      <c r="B206" s="16"/>
      <c r="C206" s="16"/>
      <c r="D206" s="19"/>
      <c r="E206" s="16"/>
      <c r="F206" s="16"/>
      <c r="G206" s="16"/>
      <c r="H206" s="17"/>
      <c r="I206" s="102"/>
      <c r="J206" s="121"/>
    </row>
    <row r="207" spans="1:10" ht="12.75">
      <c r="A207" s="16"/>
      <c r="B207" s="16"/>
      <c r="C207" s="16"/>
      <c r="D207" s="19"/>
      <c r="E207" s="16"/>
      <c r="F207" s="16"/>
      <c r="G207" s="16"/>
      <c r="H207" s="17"/>
      <c r="I207" s="102"/>
      <c r="J207" s="121"/>
    </row>
    <row r="208" spans="1:10" ht="12.75">
      <c r="A208" s="16"/>
      <c r="B208" s="16"/>
      <c r="C208" s="16"/>
      <c r="D208" s="19"/>
      <c r="E208" s="16"/>
      <c r="F208" s="16"/>
      <c r="G208" s="16"/>
      <c r="H208" s="17"/>
      <c r="I208" s="102"/>
      <c r="J208" s="121"/>
    </row>
    <row r="209" spans="1:10" ht="12.75">
      <c r="A209" s="16"/>
      <c r="B209" s="16"/>
      <c r="C209" s="16"/>
      <c r="D209" s="19"/>
      <c r="E209" s="16"/>
      <c r="F209" s="16"/>
      <c r="G209" s="16"/>
      <c r="H209" s="17"/>
      <c r="I209" s="102"/>
      <c r="J209" s="121"/>
    </row>
    <row r="210" spans="1:10" ht="12.75">
      <c r="A210" s="16"/>
      <c r="B210" s="16"/>
      <c r="C210" s="16"/>
      <c r="D210" s="19"/>
      <c r="E210" s="16"/>
      <c r="F210" s="16"/>
      <c r="G210" s="16"/>
      <c r="H210" s="17"/>
      <c r="I210" s="102"/>
      <c r="J210" s="121"/>
    </row>
    <row r="211" spans="1:10" ht="12.75">
      <c r="A211" s="16"/>
      <c r="B211" s="16"/>
      <c r="C211" s="16"/>
      <c r="D211" s="19"/>
      <c r="E211" s="16"/>
      <c r="F211" s="16"/>
      <c r="G211" s="16"/>
      <c r="H211" s="17"/>
      <c r="I211" s="102"/>
      <c r="J211" s="121"/>
    </row>
    <row r="212" spans="1:10" ht="12.75">
      <c r="A212" s="16"/>
      <c r="B212" s="16"/>
      <c r="C212" s="16"/>
      <c r="D212" s="19"/>
      <c r="E212" s="16"/>
      <c r="F212" s="16"/>
      <c r="G212" s="16"/>
      <c r="H212" s="17"/>
      <c r="I212" s="102"/>
      <c r="J212" s="121"/>
    </row>
    <row r="213" spans="1:10" ht="12.75">
      <c r="A213" s="16"/>
      <c r="B213" s="16"/>
      <c r="C213" s="16"/>
      <c r="D213" s="19"/>
      <c r="E213" s="16"/>
      <c r="F213" s="16"/>
      <c r="G213" s="16"/>
      <c r="H213" s="17"/>
      <c r="I213" s="102"/>
      <c r="J213" s="121"/>
    </row>
    <row r="214" spans="1:10" ht="12.75">
      <c r="A214" s="16"/>
      <c r="B214" s="16"/>
      <c r="C214" s="16"/>
      <c r="D214" s="19"/>
      <c r="E214" s="16"/>
      <c r="F214" s="16"/>
      <c r="G214" s="16"/>
      <c r="H214" s="17"/>
      <c r="I214" s="102"/>
      <c r="J214" s="121"/>
    </row>
    <row r="215" spans="1:10" ht="12.75">
      <c r="A215" s="16"/>
      <c r="B215" s="16"/>
      <c r="C215" s="16"/>
      <c r="D215" s="19"/>
      <c r="E215" s="16"/>
      <c r="F215" s="16"/>
      <c r="G215" s="16"/>
      <c r="H215" s="17"/>
      <c r="I215" s="102"/>
      <c r="J215" s="121"/>
    </row>
    <row r="216" spans="1:10" ht="12.75">
      <c r="A216" s="16"/>
      <c r="B216" s="16"/>
      <c r="C216" s="16"/>
      <c r="D216" s="19"/>
      <c r="E216" s="16"/>
      <c r="F216" s="16"/>
      <c r="G216" s="16"/>
      <c r="H216" s="17"/>
      <c r="I216" s="102"/>
      <c r="J216" s="121"/>
    </row>
    <row r="217" spans="1:10" ht="12.75">
      <c r="A217" s="16"/>
      <c r="B217" s="16"/>
      <c r="C217" s="16"/>
      <c r="D217" s="19"/>
      <c r="E217" s="16"/>
      <c r="F217" s="16"/>
      <c r="G217" s="16"/>
      <c r="H217" s="17"/>
      <c r="I217" s="102"/>
      <c r="J217" s="121"/>
    </row>
    <row r="218" spans="1:10" ht="12.75">
      <c r="A218" s="16"/>
      <c r="B218" s="16"/>
      <c r="C218" s="16"/>
      <c r="D218" s="19"/>
      <c r="E218" s="16"/>
      <c r="F218" s="16"/>
      <c r="G218" s="16"/>
      <c r="H218" s="17"/>
      <c r="I218" s="102"/>
      <c r="J218" s="121"/>
    </row>
    <row r="219" spans="1:10" ht="12.75">
      <c r="A219" s="16"/>
      <c r="B219" s="16"/>
      <c r="C219" s="16"/>
      <c r="D219" s="19"/>
      <c r="E219" s="16"/>
      <c r="F219" s="16"/>
      <c r="G219" s="16"/>
      <c r="H219" s="17"/>
      <c r="I219" s="102"/>
      <c r="J219" s="121"/>
    </row>
    <row r="220" spans="1:10" ht="12.75">
      <c r="A220" s="16"/>
      <c r="B220" s="16"/>
      <c r="C220" s="16"/>
      <c r="D220" s="19"/>
      <c r="E220" s="16"/>
      <c r="F220" s="16"/>
      <c r="G220" s="16"/>
      <c r="H220" s="17"/>
      <c r="I220" s="102"/>
      <c r="J220" s="121"/>
    </row>
    <row r="221" spans="1:10" ht="12.75">
      <c r="A221" s="16"/>
      <c r="B221" s="16"/>
      <c r="C221" s="16"/>
      <c r="D221" s="19"/>
      <c r="E221" s="16"/>
      <c r="F221" s="16"/>
      <c r="G221" s="16"/>
      <c r="H221" s="17"/>
      <c r="I221" s="102"/>
      <c r="J221" s="121"/>
    </row>
    <row r="222" spans="1:10" ht="12.75">
      <c r="A222" s="16"/>
      <c r="B222" s="16"/>
      <c r="C222" s="16"/>
      <c r="D222" s="19"/>
      <c r="E222" s="16"/>
      <c r="F222" s="16"/>
      <c r="G222" s="16"/>
      <c r="H222" s="17"/>
      <c r="I222" s="102"/>
      <c r="J222" s="121"/>
    </row>
    <row r="223" spans="1:10" ht="12.75">
      <c r="A223" s="16"/>
      <c r="B223" s="16"/>
      <c r="C223" s="16"/>
      <c r="D223" s="19"/>
      <c r="E223" s="16"/>
      <c r="F223" s="16"/>
      <c r="G223" s="16"/>
      <c r="H223" s="17"/>
      <c r="I223" s="102"/>
      <c r="J223" s="121"/>
    </row>
    <row r="224" spans="1:10" ht="12.75">
      <c r="A224" s="16"/>
      <c r="B224" s="16"/>
      <c r="C224" s="16"/>
      <c r="D224" s="19"/>
      <c r="E224" s="16"/>
      <c r="F224" s="16"/>
      <c r="G224" s="16"/>
      <c r="H224" s="17"/>
      <c r="I224" s="102"/>
      <c r="J224" s="121"/>
    </row>
    <row r="225" spans="1:10" ht="12.75">
      <c r="A225" s="16"/>
      <c r="B225" s="16"/>
      <c r="C225" s="16"/>
      <c r="D225" s="19"/>
      <c r="E225" s="16"/>
      <c r="F225" s="16"/>
      <c r="G225" s="16"/>
      <c r="H225" s="17"/>
      <c r="I225" s="102"/>
      <c r="J225" s="121"/>
    </row>
    <row r="226" spans="1:10" ht="12.75">
      <c r="A226" s="16"/>
      <c r="B226" s="16"/>
      <c r="C226" s="16"/>
      <c r="D226" s="19"/>
      <c r="E226" s="16"/>
      <c r="F226" s="16"/>
      <c r="G226" s="16"/>
      <c r="H226" s="17"/>
      <c r="I226" s="102"/>
      <c r="J226" s="121"/>
    </row>
    <row r="227" spans="1:10" ht="12.75">
      <c r="A227" s="16"/>
      <c r="B227" s="16"/>
      <c r="C227" s="16"/>
      <c r="D227" s="19"/>
      <c r="E227" s="16"/>
      <c r="F227" s="16"/>
      <c r="G227" s="16"/>
      <c r="H227" s="17"/>
      <c r="I227" s="102"/>
      <c r="J227" s="121"/>
    </row>
    <row r="228" spans="1:10" ht="12.75">
      <c r="A228" s="16"/>
      <c r="B228" s="16"/>
      <c r="C228" s="16"/>
      <c r="D228" s="19"/>
      <c r="E228" s="16"/>
      <c r="F228" s="16"/>
      <c r="G228" s="16"/>
      <c r="H228" s="17"/>
      <c r="I228" s="102"/>
      <c r="J228" s="121"/>
    </row>
    <row r="229" spans="1:10" ht="12.75">
      <c r="A229" s="16"/>
      <c r="B229" s="16"/>
      <c r="C229" s="16"/>
      <c r="D229" s="19"/>
      <c r="E229" s="16"/>
      <c r="F229" s="16"/>
      <c r="G229" s="16"/>
      <c r="H229" s="17"/>
      <c r="I229" s="102"/>
      <c r="J229" s="121"/>
    </row>
    <row r="230" spans="1:10" ht="12.75">
      <c r="A230" s="16"/>
      <c r="B230" s="16"/>
      <c r="C230" s="16"/>
      <c r="D230" s="19"/>
      <c r="E230" s="16"/>
      <c r="F230" s="16"/>
      <c r="G230" s="16"/>
      <c r="H230" s="17"/>
      <c r="I230" s="102"/>
      <c r="J230" s="121"/>
    </row>
    <row r="231" spans="1:10" ht="12.75">
      <c r="A231" s="16"/>
      <c r="B231" s="16"/>
      <c r="C231" s="16"/>
      <c r="D231" s="19"/>
      <c r="E231" s="16"/>
      <c r="F231" s="16"/>
      <c r="G231" s="16"/>
      <c r="H231" s="17"/>
      <c r="I231" s="102"/>
      <c r="J231" s="121"/>
    </row>
    <row r="232" spans="1:10" ht="12.75">
      <c r="A232" s="16"/>
      <c r="B232" s="16"/>
      <c r="C232" s="16"/>
      <c r="D232" s="19"/>
      <c r="E232" s="16"/>
      <c r="F232" s="16"/>
      <c r="G232" s="16"/>
      <c r="H232" s="17"/>
      <c r="I232" s="102"/>
      <c r="J232" s="121"/>
    </row>
    <row r="233" spans="1:10" ht="12.75">
      <c r="A233" s="16"/>
      <c r="B233" s="16"/>
      <c r="C233" s="16"/>
      <c r="D233" s="19"/>
      <c r="E233" s="16"/>
      <c r="F233" s="16"/>
      <c r="G233" s="16"/>
      <c r="H233" s="17"/>
      <c r="I233" s="102"/>
      <c r="J233" s="121"/>
    </row>
    <row r="234" spans="1:10" ht="12.75">
      <c r="A234" s="16"/>
      <c r="B234" s="16"/>
      <c r="C234" s="16"/>
      <c r="D234" s="19"/>
      <c r="E234" s="16"/>
      <c r="F234" s="16"/>
      <c r="G234" s="16"/>
      <c r="H234" s="17"/>
      <c r="I234" s="102"/>
      <c r="J234" s="121"/>
    </row>
    <row r="235" spans="1:10" ht="12.75">
      <c r="A235" s="16"/>
      <c r="B235" s="16"/>
      <c r="C235" s="16"/>
      <c r="D235" s="19"/>
      <c r="E235" s="16"/>
      <c r="F235" s="16"/>
      <c r="G235" s="16"/>
      <c r="H235" s="17"/>
      <c r="I235" s="102"/>
      <c r="J235" s="121"/>
    </row>
    <row r="236" spans="1:10" ht="12.75">
      <c r="A236" s="16"/>
      <c r="B236" s="16"/>
      <c r="C236" s="16"/>
      <c r="D236" s="19"/>
      <c r="E236" s="16"/>
      <c r="F236" s="16"/>
      <c r="G236" s="16"/>
      <c r="H236" s="17"/>
      <c r="I236" s="102"/>
      <c r="J236" s="121"/>
    </row>
    <row r="237" spans="1:10" ht="12.75">
      <c r="A237" s="16"/>
      <c r="B237" s="16"/>
      <c r="C237" s="16"/>
      <c r="D237" s="19"/>
      <c r="E237" s="16"/>
      <c r="F237" s="16"/>
      <c r="G237" s="16"/>
      <c r="H237" s="17"/>
      <c r="I237" s="102"/>
      <c r="J237" s="121"/>
    </row>
    <row r="238" spans="1:10" ht="12.75">
      <c r="A238" s="16"/>
      <c r="B238" s="16"/>
      <c r="C238" s="16"/>
      <c r="D238" s="19"/>
      <c r="E238" s="16"/>
      <c r="F238" s="16"/>
      <c r="G238" s="16"/>
      <c r="H238" s="17"/>
      <c r="I238" s="102"/>
      <c r="J238" s="121"/>
    </row>
    <row r="239" spans="1:10" ht="12.75">
      <c r="A239" s="16"/>
      <c r="B239" s="16"/>
      <c r="C239" s="16"/>
      <c r="D239" s="19"/>
      <c r="E239" s="16"/>
      <c r="F239" s="16"/>
      <c r="G239" s="16"/>
      <c r="H239" s="17"/>
      <c r="I239" s="102"/>
      <c r="J239" s="121"/>
    </row>
    <row r="240" spans="1:10" ht="12.75">
      <c r="A240" s="16"/>
      <c r="B240" s="16"/>
      <c r="C240" s="16"/>
      <c r="D240" s="19"/>
      <c r="E240" s="16"/>
      <c r="F240" s="16"/>
      <c r="G240" s="16"/>
      <c r="H240" s="17"/>
      <c r="I240" s="102"/>
      <c r="J240" s="121"/>
    </row>
    <row r="241" spans="1:10" ht="12.75">
      <c r="A241" s="16"/>
      <c r="B241" s="16"/>
      <c r="C241" s="16"/>
      <c r="D241" s="19"/>
      <c r="E241" s="16"/>
      <c r="F241" s="16"/>
      <c r="G241" s="16"/>
      <c r="H241" s="17"/>
      <c r="I241" s="102"/>
      <c r="J241" s="121"/>
    </row>
    <row r="242" spans="1:10" ht="12.75">
      <c r="A242" s="16"/>
      <c r="B242" s="16"/>
      <c r="C242" s="16"/>
      <c r="D242" s="19"/>
      <c r="E242" s="16"/>
      <c r="F242" s="16"/>
      <c r="G242" s="16"/>
      <c r="H242" s="17"/>
      <c r="I242" s="102"/>
      <c r="J242" s="121"/>
    </row>
    <row r="243" spans="1:10" ht="12.75">
      <c r="A243" s="16"/>
      <c r="B243" s="16"/>
      <c r="C243" s="16"/>
      <c r="D243" s="19"/>
      <c r="E243" s="16"/>
      <c r="F243" s="16"/>
      <c r="G243" s="16"/>
      <c r="H243" s="17"/>
      <c r="I243" s="102"/>
      <c r="J243" s="121"/>
    </row>
    <row r="244" spans="1:10" ht="12.75">
      <c r="A244" s="16"/>
      <c r="B244" s="16"/>
      <c r="C244" s="16"/>
      <c r="D244" s="19"/>
      <c r="E244" s="16"/>
      <c r="F244" s="16"/>
      <c r="G244" s="16"/>
      <c r="H244" s="17"/>
      <c r="I244" s="102"/>
      <c r="J244" s="121"/>
    </row>
    <row r="245" spans="1:10" ht="12.75">
      <c r="A245" s="16"/>
      <c r="B245" s="16"/>
      <c r="C245" s="16"/>
      <c r="D245" s="19"/>
      <c r="E245" s="16"/>
      <c r="F245" s="16"/>
      <c r="G245" s="16"/>
      <c r="H245" s="17"/>
      <c r="I245" s="102"/>
      <c r="J245" s="121"/>
    </row>
    <row r="246" spans="1:10" ht="12.75">
      <c r="A246" s="16"/>
      <c r="B246" s="16"/>
      <c r="C246" s="16"/>
      <c r="D246" s="19"/>
      <c r="E246" s="16"/>
      <c r="F246" s="16"/>
      <c r="G246" s="16"/>
      <c r="H246" s="17"/>
      <c r="I246" s="102"/>
      <c r="J246" s="121"/>
    </row>
    <row r="247" spans="1:10" ht="12.75">
      <c r="A247" s="16"/>
      <c r="B247" s="16"/>
      <c r="C247" s="16"/>
      <c r="D247" s="19"/>
      <c r="E247" s="16"/>
      <c r="F247" s="16"/>
      <c r="G247" s="16"/>
      <c r="H247" s="17"/>
      <c r="I247" s="102"/>
      <c r="J247" s="121"/>
    </row>
    <row r="248" spans="1:10" ht="12.75">
      <c r="A248" s="16"/>
      <c r="B248" s="16"/>
      <c r="C248" s="16"/>
      <c r="D248" s="19"/>
      <c r="E248" s="16"/>
      <c r="F248" s="16"/>
      <c r="G248" s="16"/>
      <c r="H248" s="17"/>
      <c r="I248" s="102"/>
      <c r="J248" s="121"/>
    </row>
    <row r="249" spans="1:10" ht="12.75">
      <c r="A249" s="16"/>
      <c r="B249" s="16"/>
      <c r="C249" s="16"/>
      <c r="D249" s="19"/>
      <c r="E249" s="16"/>
      <c r="F249" s="16"/>
      <c r="G249" s="16"/>
      <c r="H249" s="17"/>
      <c r="I249" s="102"/>
      <c r="J249" s="121"/>
    </row>
    <row r="250" spans="1:10" ht="12.75">
      <c r="A250" s="16"/>
      <c r="B250" s="16"/>
      <c r="C250" s="16"/>
      <c r="D250" s="19"/>
      <c r="E250" s="16"/>
      <c r="F250" s="16"/>
      <c r="G250" s="16"/>
      <c r="H250" s="17"/>
      <c r="I250" s="102"/>
      <c r="J250" s="121"/>
    </row>
    <row r="251" spans="1:10" ht="12.75">
      <c r="A251" s="16"/>
      <c r="B251" s="16"/>
      <c r="C251" s="16"/>
      <c r="D251" s="19"/>
      <c r="E251" s="16"/>
      <c r="F251" s="16"/>
      <c r="G251" s="16"/>
      <c r="H251" s="17"/>
      <c r="I251" s="102"/>
      <c r="J251" s="121"/>
    </row>
    <row r="252" spans="1:10" ht="12.75">
      <c r="A252" s="16"/>
      <c r="B252" s="16"/>
      <c r="C252" s="16"/>
      <c r="D252" s="19"/>
      <c r="E252" s="16"/>
      <c r="F252" s="16"/>
      <c r="G252" s="16"/>
      <c r="H252" s="17"/>
      <c r="I252" s="102"/>
      <c r="J252" s="121"/>
    </row>
    <row r="253" spans="1:10" ht="12.75">
      <c r="A253" s="16"/>
      <c r="B253" s="16"/>
      <c r="C253" s="16"/>
      <c r="D253" s="19"/>
      <c r="E253" s="16"/>
      <c r="F253" s="16"/>
      <c r="G253" s="16"/>
      <c r="H253" s="17"/>
      <c r="I253" s="102"/>
      <c r="J253" s="121"/>
    </row>
    <row r="254" spans="1:10" ht="12.75">
      <c r="A254" s="16"/>
      <c r="B254" s="16"/>
      <c r="C254" s="16"/>
      <c r="D254" s="19"/>
      <c r="E254" s="16"/>
      <c r="F254" s="16"/>
      <c r="G254" s="16"/>
      <c r="H254" s="17"/>
      <c r="I254" s="102"/>
      <c r="J254" s="121"/>
    </row>
    <row r="255" spans="1:10" ht="12.75">
      <c r="A255" s="16"/>
      <c r="B255" s="16"/>
      <c r="C255" s="16"/>
      <c r="D255" s="19"/>
      <c r="E255" s="16"/>
      <c r="F255" s="16"/>
      <c r="G255" s="16"/>
      <c r="H255" s="17"/>
      <c r="I255" s="102"/>
      <c r="J255" s="121"/>
    </row>
    <row r="256" spans="1:10" ht="12.75">
      <c r="A256" s="16"/>
      <c r="B256" s="16"/>
      <c r="C256" s="16"/>
      <c r="D256" s="19"/>
      <c r="E256" s="16"/>
      <c r="F256" s="16"/>
      <c r="G256" s="16"/>
      <c r="H256" s="17"/>
      <c r="I256" s="102"/>
      <c r="J256" s="121"/>
    </row>
    <row r="257" spans="1:10" ht="12.75">
      <c r="A257" s="16"/>
      <c r="B257" s="16"/>
      <c r="C257" s="16"/>
      <c r="D257" s="19"/>
      <c r="E257" s="16"/>
      <c r="F257" s="16"/>
      <c r="G257" s="16"/>
      <c r="H257" s="17"/>
      <c r="I257" s="102"/>
      <c r="J257" s="121"/>
    </row>
    <row r="258" spans="1:10" ht="12.75">
      <c r="A258" s="16"/>
      <c r="B258" s="16"/>
      <c r="C258" s="16"/>
      <c r="D258" s="19"/>
      <c r="E258" s="16"/>
      <c r="F258" s="16"/>
      <c r="G258" s="16"/>
      <c r="H258" s="17"/>
      <c r="I258" s="102"/>
      <c r="J258" s="121"/>
    </row>
    <row r="259" spans="1:10" ht="12.75">
      <c r="A259" s="16"/>
      <c r="B259" s="16"/>
      <c r="C259" s="16"/>
      <c r="D259" s="19"/>
      <c r="E259" s="16"/>
      <c r="F259" s="16"/>
      <c r="G259" s="16"/>
      <c r="H259" s="17"/>
      <c r="I259" s="102"/>
      <c r="J259" s="121"/>
    </row>
    <row r="260" spans="1:10" ht="12.75">
      <c r="A260" s="16"/>
      <c r="B260" s="16"/>
      <c r="C260" s="16"/>
      <c r="D260" s="19"/>
      <c r="E260" s="16"/>
      <c r="F260" s="16"/>
      <c r="G260" s="16"/>
      <c r="H260" s="17"/>
      <c r="I260" s="102"/>
      <c r="J260" s="121"/>
    </row>
    <row r="261" spans="1:10" ht="12.75">
      <c r="A261" s="16"/>
      <c r="B261" s="16"/>
      <c r="C261" s="16"/>
      <c r="D261" s="19"/>
      <c r="E261" s="16"/>
      <c r="F261" s="16"/>
      <c r="G261" s="16"/>
      <c r="H261" s="17"/>
      <c r="I261" s="102"/>
      <c r="J261" s="121"/>
    </row>
    <row r="262" spans="1:10" ht="12.75">
      <c r="A262" s="16"/>
      <c r="B262" s="16"/>
      <c r="C262" s="16"/>
      <c r="D262" s="19"/>
      <c r="E262" s="16"/>
      <c r="F262" s="16"/>
      <c r="G262" s="16"/>
      <c r="H262" s="17"/>
      <c r="I262" s="102"/>
      <c r="J262" s="121"/>
    </row>
    <row r="263" spans="1:10" ht="12.75">
      <c r="A263" s="16"/>
      <c r="B263" s="16"/>
      <c r="C263" s="16"/>
      <c r="D263" s="19"/>
      <c r="E263" s="16"/>
      <c r="F263" s="16"/>
      <c r="G263" s="16"/>
      <c r="H263" s="17"/>
      <c r="I263" s="102"/>
      <c r="J263" s="121"/>
    </row>
    <row r="264" spans="1:10" ht="12.75">
      <c r="A264" s="16"/>
      <c r="B264" s="16"/>
      <c r="C264" s="16"/>
      <c r="D264" s="19"/>
      <c r="E264" s="16"/>
      <c r="F264" s="16"/>
      <c r="G264" s="16"/>
      <c r="H264" s="17"/>
      <c r="I264" s="102"/>
      <c r="J264" s="121"/>
    </row>
    <row r="265" spans="1:10" ht="12.75">
      <c r="A265" s="16"/>
      <c r="B265" s="16"/>
      <c r="C265" s="16"/>
      <c r="D265" s="19"/>
      <c r="E265" s="16"/>
      <c r="F265" s="16"/>
      <c r="G265" s="16"/>
      <c r="H265" s="17"/>
      <c r="I265" s="102"/>
      <c r="J265" s="121"/>
    </row>
    <row r="266" spans="1:10" ht="12.75">
      <c r="A266" s="16"/>
      <c r="B266" s="16"/>
      <c r="C266" s="16"/>
      <c r="D266" s="19"/>
      <c r="E266" s="16"/>
      <c r="F266" s="16"/>
      <c r="G266" s="16"/>
      <c r="H266" s="17"/>
      <c r="I266" s="102"/>
      <c r="J266" s="121"/>
    </row>
    <row r="267" spans="1:10" ht="12.75">
      <c r="A267" s="16"/>
      <c r="B267" s="16"/>
      <c r="C267" s="16"/>
      <c r="D267" s="19"/>
      <c r="E267" s="16"/>
      <c r="F267" s="16"/>
      <c r="G267" s="16"/>
      <c r="H267" s="17"/>
      <c r="I267" s="102"/>
      <c r="J267" s="121"/>
    </row>
    <row r="268" spans="1:10" ht="12.75">
      <c r="A268" s="16"/>
      <c r="B268" s="16"/>
      <c r="C268" s="16"/>
      <c r="D268" s="19"/>
      <c r="E268" s="16"/>
      <c r="F268" s="16"/>
      <c r="G268" s="16"/>
      <c r="H268" s="17"/>
      <c r="I268" s="102"/>
      <c r="J268" s="121"/>
    </row>
    <row r="269" spans="1:10" ht="12.75">
      <c r="A269" s="16"/>
      <c r="B269" s="16"/>
      <c r="C269" s="16"/>
      <c r="D269" s="19"/>
      <c r="E269" s="16"/>
      <c r="F269" s="16"/>
      <c r="G269" s="16"/>
      <c r="H269" s="17"/>
      <c r="I269" s="102"/>
      <c r="J269" s="121"/>
    </row>
    <row r="270" spans="1:10" ht="12.75">
      <c r="A270" s="16"/>
      <c r="B270" s="16"/>
      <c r="C270" s="16"/>
      <c r="D270" s="19"/>
      <c r="E270" s="16"/>
      <c r="F270" s="16"/>
      <c r="G270" s="16"/>
      <c r="H270" s="17"/>
      <c r="I270" s="102"/>
      <c r="J270" s="121"/>
    </row>
    <row r="271" spans="1:10" ht="12.75">
      <c r="A271" s="16"/>
      <c r="B271" s="16"/>
      <c r="C271" s="16"/>
      <c r="D271" s="19"/>
      <c r="E271" s="16"/>
      <c r="F271" s="16"/>
      <c r="G271" s="16"/>
      <c r="H271" s="17"/>
      <c r="I271" s="102"/>
      <c r="J271" s="121"/>
    </row>
    <row r="272" spans="1:10" ht="12.75">
      <c r="A272" s="16"/>
      <c r="B272" s="16"/>
      <c r="C272" s="16"/>
      <c r="D272" s="19"/>
      <c r="E272" s="16"/>
      <c r="F272" s="16"/>
      <c r="G272" s="16"/>
      <c r="H272" s="17"/>
      <c r="I272" s="102"/>
      <c r="J272" s="121"/>
    </row>
    <row r="273" spans="1:10" ht="12.75">
      <c r="A273" s="16"/>
      <c r="B273" s="16"/>
      <c r="C273" s="16"/>
      <c r="D273" s="19"/>
      <c r="E273" s="16"/>
      <c r="F273" s="16"/>
      <c r="G273" s="16"/>
      <c r="H273" s="17"/>
      <c r="I273" s="102"/>
      <c r="J273" s="121"/>
    </row>
    <row r="274" spans="1:10" ht="12.75">
      <c r="A274" s="16"/>
      <c r="B274" s="16"/>
      <c r="C274" s="16"/>
      <c r="D274" s="19"/>
      <c r="E274" s="16"/>
      <c r="F274" s="16"/>
      <c r="G274" s="16"/>
      <c r="H274" s="17"/>
      <c r="I274" s="102"/>
      <c r="J274" s="121"/>
    </row>
    <row r="275" spans="1:10" ht="12.75">
      <c r="A275" s="16"/>
      <c r="B275" s="16"/>
      <c r="C275" s="16"/>
      <c r="D275" s="19"/>
      <c r="E275" s="16"/>
      <c r="F275" s="16"/>
      <c r="G275" s="16"/>
      <c r="H275" s="17"/>
      <c r="I275" s="102"/>
      <c r="J275" s="121"/>
    </row>
    <row r="276" spans="1:10" ht="12.75">
      <c r="A276" s="16"/>
      <c r="B276" s="16"/>
      <c r="C276" s="16"/>
      <c r="D276" s="19"/>
      <c r="E276" s="16"/>
      <c r="F276" s="16"/>
      <c r="G276" s="16"/>
      <c r="H276" s="17"/>
      <c r="I276" s="102"/>
      <c r="J276" s="121"/>
    </row>
    <row r="277" spans="1:10" ht="12.75">
      <c r="A277" s="16"/>
      <c r="B277" s="16"/>
      <c r="C277" s="16"/>
      <c r="D277" s="19"/>
      <c r="E277" s="16"/>
      <c r="F277" s="16"/>
      <c r="G277" s="16"/>
      <c r="H277" s="17"/>
      <c r="I277" s="102"/>
      <c r="J277" s="121"/>
    </row>
    <row r="278" spans="1:10" ht="12.75">
      <c r="A278" s="16"/>
      <c r="B278" s="16"/>
      <c r="C278" s="16"/>
      <c r="D278" s="19"/>
      <c r="E278" s="16"/>
      <c r="F278" s="16"/>
      <c r="G278" s="16"/>
      <c r="H278" s="17"/>
      <c r="I278" s="102"/>
      <c r="J278" s="121"/>
    </row>
    <row r="279" spans="1:10" ht="12.75">
      <c r="A279" s="16"/>
      <c r="B279" s="16"/>
      <c r="C279" s="16"/>
      <c r="D279" s="19"/>
      <c r="E279" s="16"/>
      <c r="F279" s="16"/>
      <c r="G279" s="16"/>
      <c r="H279" s="17"/>
      <c r="I279" s="102"/>
      <c r="J279" s="121"/>
    </row>
    <row r="280" spans="1:10" ht="12.75">
      <c r="A280" s="16"/>
      <c r="B280" s="16"/>
      <c r="C280" s="16"/>
      <c r="D280" s="19"/>
      <c r="E280" s="16"/>
      <c r="F280" s="16"/>
      <c r="G280" s="16"/>
      <c r="H280" s="17"/>
      <c r="I280" s="102"/>
      <c r="J280" s="121"/>
    </row>
    <row r="281" spans="1:10" ht="12.75">
      <c r="A281" s="16"/>
      <c r="B281" s="16"/>
      <c r="C281" s="16"/>
      <c r="D281" s="19"/>
      <c r="E281" s="16"/>
      <c r="F281" s="16"/>
      <c r="G281" s="16"/>
      <c r="H281" s="17"/>
      <c r="I281" s="102"/>
      <c r="J281" s="121"/>
    </row>
    <row r="282" spans="1:10" ht="12.75">
      <c r="A282" s="16"/>
      <c r="B282" s="16"/>
      <c r="C282" s="16"/>
      <c r="D282" s="19"/>
      <c r="E282" s="16"/>
      <c r="F282" s="16"/>
      <c r="G282" s="16"/>
      <c r="H282" s="17"/>
      <c r="I282" s="102"/>
      <c r="J282" s="121"/>
    </row>
    <row r="283" spans="1:10" ht="12.75">
      <c r="A283" s="16"/>
      <c r="B283" s="16"/>
      <c r="C283" s="16"/>
      <c r="D283" s="19"/>
      <c r="E283" s="16"/>
      <c r="F283" s="16"/>
      <c r="G283" s="16"/>
      <c r="H283" s="17"/>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E164:I169">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H190:H227 B190:D227 B175:H189">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9"/>
  <sheetViews>
    <sheetView topLeftCell="A23"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63" t="s">
        <v>1360</v>
      </c>
      <c r="B1" s="363"/>
      <c r="C1" s="363"/>
      <c r="D1" s="363"/>
      <c r="E1" s="363"/>
      <c r="F1" s="363"/>
      <c r="G1" s="363"/>
      <c r="H1" s="363"/>
      <c r="I1" s="363"/>
    </row>
    <row r="2" spans="1:26" ht="7.5" customHeight="1">
      <c r="C2" s="9"/>
      <c r="D2" s="9"/>
      <c r="E2" s="9"/>
      <c r="F2" s="9"/>
      <c r="G2" s="9"/>
      <c r="H2" s="9"/>
      <c r="I2" s="9"/>
    </row>
    <row r="3" spans="1:26" s="10" customFormat="1" ht="26.1" customHeight="1">
      <c r="B3" s="196" t="s">
        <v>510</v>
      </c>
      <c r="C3" s="364" t="str">
        <f>INDEX(Adr!B2:B141,Doklady!B102)</f>
        <v>Slovenský zväz biatlonu</v>
      </c>
      <c r="D3" s="364"/>
      <c r="E3" s="364"/>
      <c r="F3" s="364"/>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INDEX(Adr!A2:A214,Doklady!B102)</f>
        <v>35656743</v>
      </c>
      <c r="I4" s="90">
        <f>Doklady!H101</f>
        <v>44256</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INDEX(Adr!D2:D214,Doklady!B102)&amp;", "&amp;INDEX(Adr!E2:E214,Doklady!B102)&amp;", "&amp;INDEX(Adr!F2:F214,Doklady!B102)</f>
        <v>Partizánska cesta č. 3501/71, Banská Bystrica, 974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65" t="s">
        <v>797</v>
      </c>
      <c r="F9" s="366"/>
      <c r="J9" s="9"/>
      <c r="L9" s="149"/>
      <c r="M9" s="149"/>
      <c r="N9" s="149"/>
      <c r="O9" s="149"/>
      <c r="P9" s="149"/>
      <c r="Q9" s="149"/>
      <c r="R9" s="149"/>
      <c r="S9" s="149"/>
    </row>
    <row r="10" spans="1:26" ht="18">
      <c r="A10" s="94" t="s">
        <v>7</v>
      </c>
      <c r="B10" s="95" t="s">
        <v>971</v>
      </c>
      <c r="C10" s="157">
        <f>SUMIF(FP!J:J,Doklady!$B$1&amp;A10,FP!D:D)</f>
        <v>0</v>
      </c>
      <c r="D10" s="157">
        <f>C10-E10</f>
        <v>0</v>
      </c>
      <c r="E10" s="356">
        <f>SUMIF(K:K,A10,I:I)</f>
        <v>0</v>
      </c>
      <c r="F10" s="357"/>
      <c r="J10" s="9"/>
      <c r="L10" s="151" t="s">
        <v>779</v>
      </c>
      <c r="M10" s="149"/>
      <c r="N10" s="149"/>
      <c r="O10" s="149"/>
      <c r="P10" s="149"/>
      <c r="Q10" s="149"/>
      <c r="R10" s="149"/>
      <c r="S10" s="149"/>
    </row>
    <row r="11" spans="1:26" ht="18">
      <c r="A11" s="94" t="s">
        <v>6</v>
      </c>
      <c r="B11" s="95" t="s">
        <v>200</v>
      </c>
      <c r="C11" s="157">
        <f>SUMIF(FP!J:J,Doklady!$B$1&amp;A11,FP!D:D)</f>
        <v>564999</v>
      </c>
      <c r="D11" s="157">
        <f>+C11-E11</f>
        <v>140988.02999999997</v>
      </c>
      <c r="E11" s="367">
        <f>+I39-I42+I44-I47</f>
        <v>424010.97000000003</v>
      </c>
      <c r="F11" s="368"/>
      <c r="J11" s="213"/>
      <c r="L11" s="197" t="str">
        <f>L41</f>
        <v>a - biatlon - bežné transfery</v>
      </c>
      <c r="M11" s="149"/>
      <c r="N11" s="149"/>
      <c r="O11" s="149"/>
      <c r="P11" s="149"/>
      <c r="Q11" s="149"/>
      <c r="R11" s="149"/>
      <c r="S11" s="149"/>
    </row>
    <row r="12" spans="1:26" ht="18">
      <c r="A12" s="94" t="s">
        <v>10</v>
      </c>
      <c r="B12" s="95" t="s">
        <v>201</v>
      </c>
      <c r="C12" s="157">
        <f>SUMIF(FP!J:J,Doklady!$B$1&amp;A12,FP!D:D)</f>
        <v>140785</v>
      </c>
      <c r="D12" s="157">
        <f>C12-E12</f>
        <v>0</v>
      </c>
      <c r="E12" s="356">
        <f>SUMIF(K:K,A12,I:I)</f>
        <v>140785</v>
      </c>
      <c r="F12" s="357"/>
      <c r="J12" s="214"/>
      <c r="L12" s="197" t="str">
        <f>L42</f>
        <v>a - biatlon - kapitálové transfery</v>
      </c>
      <c r="N12" s="149"/>
      <c r="O12" s="149"/>
      <c r="P12" s="149"/>
      <c r="Q12" s="149"/>
      <c r="R12" s="149"/>
      <c r="S12" s="149"/>
    </row>
    <row r="13" spans="1:26" ht="18">
      <c r="A13" s="94" t="s">
        <v>9</v>
      </c>
      <c r="B13" s="95" t="s">
        <v>202</v>
      </c>
      <c r="C13" s="157">
        <f>SUMIF(FP!J:J,Doklady!$B$1&amp;A13,FP!D:D)</f>
        <v>0</v>
      </c>
      <c r="D13" s="157">
        <f>C13-E13</f>
        <v>0</v>
      </c>
      <c r="E13" s="356">
        <f>SUMIF(K:K,A13,I:I)</f>
        <v>0</v>
      </c>
      <c r="F13" s="357"/>
      <c r="J13" s="9"/>
      <c r="L13" s="197">
        <f>L46</f>
        <v>2</v>
      </c>
      <c r="N13" s="149"/>
      <c r="O13" s="149"/>
      <c r="P13" s="149"/>
      <c r="Q13" s="149"/>
      <c r="R13" s="149"/>
      <c r="S13" s="149"/>
    </row>
    <row r="14" spans="1:26" ht="18.75" thickBot="1">
      <c r="A14" s="94" t="s">
        <v>12</v>
      </c>
      <c r="B14" s="95" t="s">
        <v>768</v>
      </c>
      <c r="C14" s="157">
        <f>SUMIF(FP!J:J,Doklady!$B$1&amp;A14,FP!D:D)</f>
        <v>0</v>
      </c>
      <c r="D14" s="157">
        <f>C14-E14</f>
        <v>0</v>
      </c>
      <c r="E14" s="369">
        <f>SUMIF(K:K,A14,I:I)</f>
        <v>0</v>
      </c>
      <c r="F14" s="370"/>
      <c r="J14" s="9"/>
      <c r="L14" s="197" t="str">
        <f>L47</f>
        <v>2</v>
      </c>
      <c r="N14" s="149"/>
      <c r="O14" s="149"/>
      <c r="P14" s="149"/>
      <c r="Q14" s="149"/>
      <c r="R14" s="149"/>
      <c r="S14" s="149"/>
    </row>
    <row r="15" spans="1:26" ht="5.25" customHeight="1" thickTop="1">
      <c r="I15" s="10"/>
    </row>
    <row r="16" spans="1:26" s="10" customFormat="1" ht="12.75">
      <c r="A16" s="148" t="s">
        <v>3</v>
      </c>
      <c r="B16" s="375" t="s">
        <v>789</v>
      </c>
      <c r="C16" s="376"/>
      <c r="D16" s="376"/>
      <c r="E16" s="376"/>
      <c r="F16" s="376"/>
      <c r="G16" s="376"/>
      <c r="H16" s="377"/>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71" t="s">
        <v>952</v>
      </c>
      <c r="C17" s="371"/>
      <c r="D17" s="371"/>
      <c r="E17" s="371"/>
      <c r="F17" s="371"/>
      <c r="G17" s="371"/>
      <c r="H17" s="371"/>
      <c r="I17" s="98">
        <f>SUMIF(FP!I:I,Doklady!$B$1&amp;A17,FP!D:D)</f>
        <v>564999</v>
      </c>
      <c r="T17" s="115"/>
    </row>
    <row r="18" spans="1:20" ht="12.75" customHeight="1">
      <c r="A18" s="171" t="s">
        <v>205</v>
      </c>
      <c r="B18" s="371" t="s">
        <v>988</v>
      </c>
      <c r="C18" s="371"/>
      <c r="D18" s="371"/>
      <c r="E18" s="371"/>
      <c r="F18" s="371"/>
      <c r="G18" s="371"/>
      <c r="H18" s="371"/>
      <c r="I18" s="98">
        <f>SUMIF(FP!I:I,Doklady!$B$1&amp;A18,FP!D:D)</f>
        <v>0</v>
      </c>
    </row>
    <row r="19" spans="1:20" ht="12.75" customHeight="1">
      <c r="A19" s="146" t="s">
        <v>206</v>
      </c>
      <c r="B19" s="371" t="s">
        <v>954</v>
      </c>
      <c r="C19" s="371"/>
      <c r="D19" s="371"/>
      <c r="E19" s="371"/>
      <c r="F19" s="371"/>
      <c r="G19" s="371"/>
      <c r="H19" s="371"/>
      <c r="I19" s="98">
        <f>SUMIF(FP!I:I,Doklady!$B$1&amp;A19,FP!D:D)</f>
        <v>0</v>
      </c>
    </row>
    <row r="20" spans="1:20">
      <c r="A20" s="171" t="s">
        <v>207</v>
      </c>
      <c r="B20" s="372" t="s">
        <v>953</v>
      </c>
      <c r="C20" s="373"/>
      <c r="D20" s="373"/>
      <c r="E20" s="373"/>
      <c r="F20" s="373"/>
      <c r="G20" s="373"/>
      <c r="H20" s="374"/>
      <c r="I20" s="98">
        <f>SUMIF(FP!I:I,Doklady!$B$1&amp;A20,FP!D:D)</f>
        <v>140785</v>
      </c>
      <c r="T20" s="115"/>
    </row>
    <row r="21" spans="1:20">
      <c r="A21" s="146" t="s">
        <v>208</v>
      </c>
      <c r="B21" s="372" t="s">
        <v>955</v>
      </c>
      <c r="C21" s="373"/>
      <c r="D21" s="373"/>
      <c r="E21" s="373"/>
      <c r="F21" s="373"/>
      <c r="G21" s="373"/>
      <c r="H21" s="374"/>
      <c r="I21" s="98">
        <f>SUMIF(FP!I:I,Doklady!$B$1&amp;A21,FP!D:D)</f>
        <v>0</v>
      </c>
      <c r="T21" s="115"/>
    </row>
    <row r="22" spans="1:20">
      <c r="A22" s="171" t="s">
        <v>209</v>
      </c>
      <c r="B22" s="372" t="s">
        <v>1361</v>
      </c>
      <c r="C22" s="373"/>
      <c r="D22" s="373"/>
      <c r="E22" s="373"/>
      <c r="F22" s="373"/>
      <c r="G22" s="373"/>
      <c r="H22" s="374"/>
      <c r="I22" s="98">
        <f>SUMIF(FP!I:I,Doklady!$B$1&amp;A22,FP!D:D)</f>
        <v>0</v>
      </c>
      <c r="T22" s="115"/>
    </row>
    <row r="23" spans="1:20">
      <c r="A23" s="146" t="s">
        <v>210</v>
      </c>
      <c r="B23" s="372" t="s">
        <v>1149</v>
      </c>
      <c r="C23" s="373"/>
      <c r="D23" s="373"/>
      <c r="E23" s="373"/>
      <c r="F23" s="373"/>
      <c r="G23" s="373"/>
      <c r="H23" s="374"/>
      <c r="I23" s="98">
        <f>SUMIF(FP!I:I,Doklady!$B$1&amp;A23,FP!D:D)</f>
        <v>0</v>
      </c>
      <c r="T23" s="115"/>
    </row>
    <row r="24" spans="1:20">
      <c r="A24" s="171" t="s">
        <v>211</v>
      </c>
      <c r="B24" s="372" t="s">
        <v>1150</v>
      </c>
      <c r="C24" s="373"/>
      <c r="D24" s="373"/>
      <c r="E24" s="373"/>
      <c r="F24" s="373"/>
      <c r="G24" s="373"/>
      <c r="H24" s="374"/>
      <c r="I24" s="98">
        <f>SUMIF(FP!I:I,Doklady!$B$1&amp;A24,FP!D:D)</f>
        <v>0</v>
      </c>
      <c r="T24" s="115"/>
    </row>
    <row r="25" spans="1:20">
      <c r="A25" s="146" t="s">
        <v>212</v>
      </c>
      <c r="B25" s="372" t="s">
        <v>1362</v>
      </c>
      <c r="C25" s="373"/>
      <c r="D25" s="373"/>
      <c r="E25" s="373"/>
      <c r="F25" s="373"/>
      <c r="G25" s="373"/>
      <c r="H25" s="374"/>
      <c r="I25" s="98">
        <f>SUMIF(FP!I:I,Doklady!$B$1&amp;A25,FP!D:D)</f>
        <v>0</v>
      </c>
      <c r="T25" s="115"/>
    </row>
    <row r="26" spans="1:20">
      <c r="A26" s="171" t="s">
        <v>213</v>
      </c>
      <c r="B26" s="372" t="s">
        <v>1152</v>
      </c>
      <c r="C26" s="373"/>
      <c r="D26" s="373"/>
      <c r="E26" s="373"/>
      <c r="F26" s="373"/>
      <c r="G26" s="373"/>
      <c r="H26" s="374"/>
      <c r="I26" s="98">
        <f>SUMIF(FP!I:I,Doklady!$B$1&amp;A26,FP!D:D)</f>
        <v>0</v>
      </c>
      <c r="T26" s="115"/>
    </row>
    <row r="27" spans="1:20">
      <c r="A27" s="146" t="s">
        <v>214</v>
      </c>
      <c r="B27" s="372" t="s">
        <v>1153</v>
      </c>
      <c r="C27" s="373"/>
      <c r="D27" s="373"/>
      <c r="E27" s="373"/>
      <c r="F27" s="373"/>
      <c r="G27" s="373"/>
      <c r="H27" s="374"/>
      <c r="I27" s="98">
        <f>SUMIF(FP!I:I,Doklady!$B$1&amp;A27,FP!D:D)</f>
        <v>0</v>
      </c>
      <c r="T27" s="115"/>
    </row>
    <row r="28" spans="1:20">
      <c r="A28" s="171" t="s">
        <v>215</v>
      </c>
      <c r="B28" s="372" t="s">
        <v>1154</v>
      </c>
      <c r="C28" s="373"/>
      <c r="D28" s="373"/>
      <c r="E28" s="373"/>
      <c r="F28" s="373"/>
      <c r="G28" s="373"/>
      <c r="H28" s="374"/>
      <c r="I28" s="98">
        <f>SUMIF(FP!I:I,Doklady!$B$1&amp;A28,FP!D:D)</f>
        <v>0</v>
      </c>
      <c r="T28" s="115"/>
    </row>
    <row r="29" spans="1:20">
      <c r="A29" s="146" t="s">
        <v>216</v>
      </c>
      <c r="B29" s="360" t="s">
        <v>1421</v>
      </c>
      <c r="C29" s="361"/>
      <c r="D29" s="361"/>
      <c r="E29" s="361"/>
      <c r="F29" s="361"/>
      <c r="G29" s="361"/>
      <c r="H29" s="362"/>
      <c r="I29" s="98">
        <f>SUMIF(FP!I:I,Doklady!$B$1&amp;A29,FP!D:D)</f>
        <v>0</v>
      </c>
      <c r="T29" s="115"/>
    </row>
    <row r="30" spans="1:20">
      <c r="A30" s="171" t="s">
        <v>217</v>
      </c>
      <c r="B30" s="378" t="s">
        <v>1020</v>
      </c>
      <c r="C30" s="379"/>
      <c r="D30" s="379"/>
      <c r="E30" s="379"/>
      <c r="F30" s="379"/>
      <c r="G30" s="379"/>
      <c r="H30" s="380"/>
      <c r="I30" s="98">
        <f>SUMIF(FP!I:I,Doklady!$B$1&amp;A30,FP!D:D)</f>
        <v>0</v>
      </c>
      <c r="T30" s="115"/>
    </row>
    <row r="31" spans="1:20" ht="11.25" customHeight="1">
      <c r="A31" s="146" t="s">
        <v>218</v>
      </c>
      <c r="B31" s="378" t="s">
        <v>1422</v>
      </c>
      <c r="C31" s="379"/>
      <c r="D31" s="379"/>
      <c r="E31" s="379"/>
      <c r="F31" s="379"/>
      <c r="G31" s="379"/>
      <c r="H31" s="380"/>
      <c r="I31" s="98">
        <f>SUMIF(FP!I:I,Doklady!$B$1&amp;A31,FP!D:D)</f>
        <v>0</v>
      </c>
      <c r="T31" s="115"/>
    </row>
    <row r="32" spans="1:20">
      <c r="A32" s="171" t="s">
        <v>219</v>
      </c>
      <c r="B32" s="378" t="s">
        <v>1157</v>
      </c>
      <c r="C32" s="379"/>
      <c r="D32" s="379"/>
      <c r="E32" s="379"/>
      <c r="F32" s="379"/>
      <c r="G32" s="379"/>
      <c r="H32" s="380"/>
      <c r="I32" s="98">
        <f>SUMIF(FP!I:I,Doklady!$B$1&amp;A32,FP!D:D)</f>
        <v>0</v>
      </c>
      <c r="T32" s="115"/>
    </row>
    <row r="33" spans="1:21" ht="11.25" hidden="1" customHeight="1">
      <c r="A33" s="146" t="s">
        <v>220</v>
      </c>
      <c r="B33" s="378"/>
      <c r="C33" s="379"/>
      <c r="D33" s="379"/>
      <c r="E33" s="379"/>
      <c r="F33" s="379"/>
      <c r="G33" s="379"/>
      <c r="H33" s="380"/>
      <c r="I33" s="98">
        <f>SUMIF(FP!I:I,Doklady!$B$1&amp;A33,FP!D:D)</f>
        <v>0</v>
      </c>
      <c r="T33" s="115"/>
    </row>
    <row r="34" spans="1:21" hidden="1">
      <c r="A34" s="171" t="s">
        <v>221</v>
      </c>
      <c r="B34" s="381"/>
      <c r="C34" s="381"/>
      <c r="D34" s="381"/>
      <c r="E34" s="381"/>
      <c r="F34" s="381"/>
      <c r="G34" s="381"/>
      <c r="H34" s="381"/>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biatlon</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112999.8</v>
      </c>
      <c r="G39" s="104">
        <f>+MAX(I39-C39-D39-E39-F39-H39,0)</f>
        <v>421999.2</v>
      </c>
      <c r="H39" s="104">
        <f>+IFERROR(VLOOKUP(K40&amp;" - kapitálové transfery",B$53:C$90,2,0),0)</f>
        <v>30000</v>
      </c>
      <c r="I39" s="98">
        <f>SUMIF(FP!K:K,K40,FP!D:D)</f>
        <v>564999</v>
      </c>
      <c r="L39" s="112">
        <f>COUNTIF(FP!N:N,Doklady!B1&amp;"aK")</f>
        <v>1</v>
      </c>
      <c r="T39" s="115"/>
    </row>
    <row r="40" spans="1:21">
      <c r="A40" s="146" t="s">
        <v>204</v>
      </c>
      <c r="B40" s="147" t="s">
        <v>788</v>
      </c>
      <c r="C40" s="104">
        <f>DSUM(Doklady!A103:I10000,"GGG",Spolu!L40:M42)</f>
        <v>0</v>
      </c>
      <c r="D40" s="104">
        <f>DSUM(Doklady!A103:I10000,"GGG",Spolu!N40:O42)</f>
        <v>7146.27</v>
      </c>
      <c r="E40" s="104">
        <f>DSUM(Doklady!A103:I10000,"GGG",Spolu!P40:Q42)</f>
        <v>120328.80999999997</v>
      </c>
      <c r="F40" s="104">
        <f>DSUM(Doklady!A103:I10000,"GGG",Spolu!R40:S42)</f>
        <v>13512.949999999999</v>
      </c>
      <c r="G40" s="104">
        <f>DSUM(Doklady!A103:I10000,"GGG",Spolu!T40:U42)-H40</f>
        <v>0</v>
      </c>
      <c r="H40" s="104">
        <f>+IFERROR(VLOOKUP(K40&amp;" - kapitálové transfery",B$53:D$90,3,0),0)</f>
        <v>0</v>
      </c>
      <c r="I40" s="98">
        <f>+C40+D40+E40+F40+G40+H40</f>
        <v>140988.02999999997</v>
      </c>
      <c r="J40" s="277" t="str">
        <f>+K45</f>
        <v>.</v>
      </c>
      <c r="K40" s="279" t="str">
        <f>IF(L38&gt;0,INDEX(FP!K:K,Doklady!B2),".")</f>
        <v>biatlon</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30000</v>
      </c>
      <c r="I41" s="155">
        <f>+I39-I42</f>
        <v>424010.97000000003</v>
      </c>
      <c r="J41" s="278">
        <f>+K46</f>
        <v>0</v>
      </c>
      <c r="K41" s="280">
        <f>+I41-H41</f>
        <v>394010.97000000003</v>
      </c>
      <c r="L41" s="197" t="str">
        <f>IF(L38&gt;0,"a - "&amp;INDEX(FP!C:C,Doklady!B2),2)</f>
        <v>a - biatlon - bežné transfery</v>
      </c>
      <c r="M41" s="151">
        <v>1</v>
      </c>
      <c r="N41" s="197" t="str">
        <f>+L41</f>
        <v>a - biatlon - bežné transfery</v>
      </c>
      <c r="O41" s="151">
        <v>2</v>
      </c>
      <c r="P41" s="197" t="str">
        <f>+L41</f>
        <v>a - biatlon - bežné transfery</v>
      </c>
      <c r="Q41" s="151">
        <v>3</v>
      </c>
      <c r="R41" s="197" t="str">
        <f>+L41</f>
        <v>a - biatlon - bežné transfery</v>
      </c>
      <c r="S41" s="151">
        <v>4</v>
      </c>
      <c r="T41" s="197" t="str">
        <f>+L41</f>
        <v>a - biatlon - bežné transfery</v>
      </c>
      <c r="U41" s="151">
        <v>5</v>
      </c>
    </row>
    <row r="42" spans="1:21" ht="10.5" customHeight="1">
      <c r="A42" s="146" t="s">
        <v>204</v>
      </c>
      <c r="B42" s="147" t="s">
        <v>1147</v>
      </c>
      <c r="C42" s="98">
        <f>+C40</f>
        <v>0</v>
      </c>
      <c r="D42" s="274">
        <f>+D40</f>
        <v>7146.27</v>
      </c>
      <c r="E42" s="274">
        <f>+E40</f>
        <v>120328.80999999997</v>
      </c>
      <c r="F42" s="274">
        <f>+MIN(F39:F40)</f>
        <v>13512.949999999999</v>
      </c>
      <c r="G42" s="274">
        <f>+MIN(G39+MAX(F39-F40,0)-MAX(E40-E39,0)-MAX(D40-D39,0)-MAX(C40-C39,0),G40)</f>
        <v>0</v>
      </c>
      <c r="H42" s="274">
        <f>+MIN(H39:H40)</f>
        <v>0</v>
      </c>
      <c r="I42" s="98">
        <f>+C42+D42+E42+MIN(F39:F40)+G42+H42</f>
        <v>140988.02999999997</v>
      </c>
      <c r="J42" s="278">
        <f>+K47</f>
        <v>0</v>
      </c>
      <c r="K42" s="280">
        <f>+I42-H42</f>
        <v>140988.02999999997</v>
      </c>
      <c r="L42" s="197" t="str">
        <f>+SUBSTITUTE(L41,"bežné","kapitálové")</f>
        <v>a - biatlon - kapitálové transfery</v>
      </c>
      <c r="M42" s="151">
        <v>1</v>
      </c>
      <c r="N42" s="197" t="str">
        <f>+L42</f>
        <v>a - biatlon - kapitálové transfery</v>
      </c>
      <c r="O42" s="151">
        <v>2</v>
      </c>
      <c r="P42" s="197" t="str">
        <f>+L42</f>
        <v>a - biatlon - kapitálové transfery</v>
      </c>
      <c r="Q42" s="151">
        <v>3</v>
      </c>
      <c r="R42" s="197" t="str">
        <f>+L42</f>
        <v>a - biatlon - kapitálové transfery</v>
      </c>
      <c r="S42" s="151">
        <v>4</v>
      </c>
      <c r="T42" s="197" t="str">
        <f>+L42</f>
        <v>a - biatlon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58"/>
      <c r="B50" s="359"/>
      <c r="C50" s="359"/>
      <c r="D50" s="359"/>
      <c r="E50" s="359"/>
      <c r="F50" s="359"/>
      <c r="G50" s="359"/>
      <c r="H50" s="359"/>
      <c r="I50" s="359"/>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biatlon - bežné transfery</v>
      </c>
      <c r="C53" s="98">
        <f>IF(A53&lt;&gt;"",INDEX(FP!D:D,Doklady!B$2+(ROW()-53)),"")</f>
        <v>534999</v>
      </c>
      <c r="D53" s="98">
        <f>IF(A53&lt;&gt;"",Doklady!H1-Doklady!I1,"")</f>
        <v>140988.03</v>
      </c>
      <c r="E53" s="98">
        <f>IF(A53&lt;&gt;"",MIN(D53,C53)*Doklady!C1/(1-Doklady!C1),"")</f>
        <v>0</v>
      </c>
      <c r="F53" s="96">
        <f>IF(A53&lt;&gt;"",Doklady!I1,"")</f>
        <v>0</v>
      </c>
      <c r="G53" s="98">
        <f t="shared" ref="G53:G84" si="0">+IFERROR(HLOOKUP(IF(RIGHT(B53,15)="bežné transfery",LEFT(B53,LEN(B53)-18),0),$J$40:$K$42,3,0),MIN(C53,D53))</f>
        <v>140988.02999999997</v>
      </c>
      <c r="H53" s="96"/>
      <c r="I53" s="98">
        <f>IF(A53&lt;&gt;"",MAX(IF(G53&lt;C53,C53-G53,0)+IF(F53&lt;E53,E53-F53,0),0),0)</f>
        <v>394010.97000000003</v>
      </c>
      <c r="J53" s="111" t="str">
        <f>IF(D53&gt;C53,"Vyúčtované prostriedky nemôžu byť väčšie ako poskytnuté. Opravte v hárku ""Doklady""","")</f>
        <v/>
      </c>
      <c r="K53" s="112" t="str">
        <f>Doklady!E1</f>
        <v>026 02</v>
      </c>
      <c r="L53" s="112" t="str">
        <f>IF(A53&lt;&gt;"",INDEX(FP!H:H,Doklady!B$2+(ROW()-52)),"")</f>
        <v>K</v>
      </c>
      <c r="M53" s="112" t="str">
        <f>K53&amp;L53</f>
        <v>026 02K</v>
      </c>
      <c r="T53" s="115"/>
    </row>
    <row r="54" spans="1:20" ht="12" customHeight="1">
      <c r="A54" s="100" t="str">
        <f>Doklady!D2</f>
        <v>a</v>
      </c>
      <c r="B54" s="150" t="str">
        <f>Doklady!G2</f>
        <v>biatlon - kapitálové transfery</v>
      </c>
      <c r="C54" s="98">
        <f>IF(A54&lt;&gt;"",INDEX(FP!D:D,Doklady!B$2+(ROW()-53)),"")</f>
        <v>30000</v>
      </c>
      <c r="D54" s="98">
        <f>IF(A54&lt;&gt;"",Doklady!H2-Doklady!I2,"")</f>
        <v>0</v>
      </c>
      <c r="E54" s="98">
        <f>IF(A54&lt;&gt;"",MIN(D54,C54)*Doklady!C2/(1-Doklady!C2),"")</f>
        <v>0</v>
      </c>
      <c r="F54" s="96">
        <f>IF(A54&lt;&gt;"",Doklady!I2,"")</f>
        <v>0</v>
      </c>
      <c r="G54" s="98">
        <f t="shared" si="0"/>
        <v>0</v>
      </c>
      <c r="H54" s="96"/>
      <c r="I54" s="98">
        <f>IF(A54&lt;&gt;"",MAX(IF(G54&lt;C54,C54-G54,0)+IF(F54&lt;E54,E54-F54,0),0),0)</f>
        <v>30000</v>
      </c>
      <c r="J54" s="111" t="str">
        <f t="shared" ref="J54:J117" si="1">IF(D54&gt;C54,"Vyúčtované prostriedky nemôžu byť väčšie ako poskytnuté. Opravte v hárku ""Doklady""","")</f>
        <v/>
      </c>
      <c r="K54" s="112" t="str">
        <f>Doklady!E2</f>
        <v>026 02</v>
      </c>
      <c r="L54" s="112" t="str">
        <f>IF(A54&lt;&gt;"",INDEX(FP!H:H,Doklady!B$2+(ROW()-52)),"")</f>
        <v>B</v>
      </c>
      <c r="M54" s="112" t="str">
        <f t="shared" ref="M54:M117" si="2">K54&amp;L54</f>
        <v>026 02B</v>
      </c>
    </row>
    <row r="55" spans="1:20" ht="12" customHeight="1">
      <c r="A55" s="100" t="str">
        <f>Doklady!D3</f>
        <v>d</v>
      </c>
      <c r="B55" s="150" t="str">
        <f>Doklady!G3</f>
        <v>Paulína Fialková</v>
      </c>
      <c r="C55" s="98">
        <f>IF(A55&lt;&gt;"",INDEX(FP!D:D,Doklady!B$2+(ROW()-53)),"")</f>
        <v>41714</v>
      </c>
      <c r="D55" s="98">
        <f>IF(A55&lt;&gt;"",Doklady!H3-Doklady!I3,"")</f>
        <v>0</v>
      </c>
      <c r="E55" s="98">
        <f>IF(A55&lt;&gt;"",MIN(D55,C55)*Doklady!C3/(1-Doklady!C3),"")</f>
        <v>0</v>
      </c>
      <c r="F55" s="96">
        <f>IF(A55&lt;&gt;"",Doklady!I3,"")</f>
        <v>0</v>
      </c>
      <c r="G55" s="98">
        <f t="shared" si="0"/>
        <v>0</v>
      </c>
      <c r="H55" s="96"/>
      <c r="I55" s="98">
        <f t="shared" ref="I55:I117" si="3">IF(A55&lt;&gt;"",MAX(IF(G55&lt;C55,C55-G55,0)+IF(F55&lt;E55,E55-F55,0),0),0)</f>
        <v>41714</v>
      </c>
      <c r="J55" s="111" t="str">
        <f t="shared" si="1"/>
        <v/>
      </c>
      <c r="K55" s="112" t="str">
        <f>Doklady!E3</f>
        <v>026 03</v>
      </c>
      <c r="L55" s="112" t="str">
        <f>IF(A55&lt;&gt;"",INDEX(FP!H:H,Doklady!B$2+(ROW()-52)),"")</f>
        <v>B</v>
      </c>
      <c r="M55" s="112" t="str">
        <f t="shared" si="2"/>
        <v>026 03B</v>
      </c>
    </row>
    <row r="56" spans="1:20" ht="12" customHeight="1">
      <c r="A56" s="100" t="str">
        <f>Doklady!D4</f>
        <v>d</v>
      </c>
      <c r="B56" s="150" t="str">
        <f>Doklady!G4</f>
        <v>štafeta - juniori</v>
      </c>
      <c r="C56" s="98">
        <f>IF(A56&lt;&gt;"",INDEX(FP!D:D,Doklady!B$2+(ROW()-53)),"")</f>
        <v>26071</v>
      </c>
      <c r="D56" s="98">
        <f>IF(A56&lt;&gt;"",Doklady!H4-Doklady!I4,"")</f>
        <v>0</v>
      </c>
      <c r="E56" s="98">
        <f>IF(A56&lt;&gt;"",MIN(D56,C56)*Doklady!C4/(1-Doklady!C4),"")</f>
        <v>0</v>
      </c>
      <c r="F56" s="96">
        <f>IF(A56&lt;&gt;"",Doklady!I4,"")</f>
        <v>0</v>
      </c>
      <c r="G56" s="98">
        <f t="shared" si="0"/>
        <v>0</v>
      </c>
      <c r="H56" s="96"/>
      <c r="I56" s="98">
        <f t="shared" si="3"/>
        <v>26071</v>
      </c>
      <c r="J56" s="111" t="str">
        <f t="shared" si="1"/>
        <v/>
      </c>
      <c r="K56" s="112" t="str">
        <f>Doklady!E4</f>
        <v>026 03</v>
      </c>
      <c r="L56" s="112" t="str">
        <f>IF(A56&lt;&gt;"",INDEX(FP!H:H,Doklady!B$2+(ROW()-52)),"")</f>
        <v>B</v>
      </c>
      <c r="M56" s="112" t="str">
        <f t="shared" si="2"/>
        <v>026 03B</v>
      </c>
    </row>
    <row r="57" spans="1:20" ht="12" customHeight="1">
      <c r="A57" s="100" t="str">
        <f>Doklady!D5</f>
        <v>d</v>
      </c>
      <c r="B57" s="150" t="str">
        <f>Doklady!G5</f>
        <v>štafeta - kadetky</v>
      </c>
      <c r="C57" s="98">
        <f>IF(A57&lt;&gt;"",INDEX(FP!D:D,Doklady!B$2+(ROW()-53)),"")</f>
        <v>26071</v>
      </c>
      <c r="D57" s="98">
        <f>IF(A57&lt;&gt;"",Doklady!H5-Doklady!I5,"")</f>
        <v>0</v>
      </c>
      <c r="E57" s="98">
        <f>IF(A57&lt;&gt;"",MIN(D57,C57)*Doklady!C5/(1-Doklady!C5),"")</f>
        <v>0</v>
      </c>
      <c r="F57" s="96">
        <f>IF(A57&lt;&gt;"",Doklady!I5,"")</f>
        <v>0</v>
      </c>
      <c r="G57" s="98">
        <f t="shared" si="0"/>
        <v>0</v>
      </c>
      <c r="H57" s="96"/>
      <c r="I57" s="98">
        <f t="shared" si="3"/>
        <v>26071</v>
      </c>
      <c r="J57" s="111" t="str">
        <f t="shared" si="1"/>
        <v/>
      </c>
      <c r="K57" s="112" t="str">
        <f>Doklady!E5</f>
        <v>026 03</v>
      </c>
      <c r="L57" s="112" t="str">
        <f>IF(A57&lt;&gt;"",INDEX(FP!H:H,Doklady!B$2+(ROW()-52)),"")</f>
        <v>B</v>
      </c>
      <c r="M57" s="112" t="str">
        <f t="shared" si="2"/>
        <v>026 03B</v>
      </c>
    </row>
    <row r="58" spans="1:20" ht="12" customHeight="1">
      <c r="A58" s="100" t="str">
        <f>Doklady!D6</f>
        <v>d</v>
      </c>
      <c r="B58" s="150" t="str">
        <f>Doklady!G6</f>
        <v>štafeta - ženy</v>
      </c>
      <c r="C58" s="98">
        <f>IF(A58&lt;&gt;"",INDEX(FP!D:D,Doklady!B$2+(ROW()-53)),"")</f>
        <v>26071</v>
      </c>
      <c r="D58" s="98">
        <f>IF(A58&lt;&gt;"",Doklady!H6-Doklady!I6,"")</f>
        <v>0</v>
      </c>
      <c r="E58" s="98">
        <f>IF(A58&lt;&gt;"",MIN(D58,C58)*Doklady!C6/(1-Doklady!C6),"")</f>
        <v>0</v>
      </c>
      <c r="F58" s="96">
        <f>IF(A58&lt;&gt;"",Doklady!I6,"")</f>
        <v>0</v>
      </c>
      <c r="G58" s="98">
        <f t="shared" si="0"/>
        <v>0</v>
      </c>
      <c r="H58" s="96"/>
      <c r="I58" s="98">
        <f t="shared" si="3"/>
        <v>26071</v>
      </c>
      <c r="J58" s="111" t="str">
        <f t="shared" si="1"/>
        <v/>
      </c>
      <c r="K58" s="112" t="str">
        <f>Doklady!E6</f>
        <v>026 03</v>
      </c>
      <c r="L58" s="112" t="str">
        <f>IF(A58&lt;&gt;"",INDEX(FP!H:H,Doklady!B$2+(ROW()-52)),"")</f>
        <v>B</v>
      </c>
      <c r="M58" s="112" t="str">
        <f t="shared" si="2"/>
        <v>026 03B</v>
      </c>
    </row>
    <row r="59" spans="1:20" ht="12" customHeight="1">
      <c r="A59" s="100" t="str">
        <f>Doklady!D7</f>
        <v>d</v>
      </c>
      <c r="B59" s="150" t="str">
        <f>Doklady!G7</f>
        <v>Tomáš Sklenárik</v>
      </c>
      <c r="C59" s="98">
        <f>IF(A59&lt;&gt;"",INDEX(FP!D:D,Doklady!B$2+(ROW()-53)),"")</f>
        <v>10429</v>
      </c>
      <c r="D59" s="98">
        <f>IF(A59&lt;&gt;"",Doklady!H7-Doklady!I7,"")</f>
        <v>0</v>
      </c>
      <c r="E59" s="98">
        <f>IF(A59&lt;&gt;"",MIN(D59,C59)*Doklady!C7/(1-Doklady!C7),"")</f>
        <v>0</v>
      </c>
      <c r="F59" s="96">
        <f>IF(A59&lt;&gt;"",Doklady!I7,"")</f>
        <v>0</v>
      </c>
      <c r="G59" s="98">
        <f t="shared" si="0"/>
        <v>0</v>
      </c>
      <c r="H59" s="96"/>
      <c r="I59" s="98">
        <f t="shared" si="3"/>
        <v>10429</v>
      </c>
      <c r="J59" s="111" t="str">
        <f t="shared" si="1"/>
        <v/>
      </c>
      <c r="K59" s="112" t="str">
        <f>Doklady!E7</f>
        <v>026 03</v>
      </c>
      <c r="L59" s="112" t="str">
        <f>IF(A59&lt;&gt;"",INDEX(FP!H:H,Doklady!B$2+(ROW()-52)),"")</f>
        <v>B</v>
      </c>
      <c r="M59" s="112" t="str">
        <f t="shared" si="2"/>
        <v>026 03B</v>
      </c>
    </row>
    <row r="60" spans="1:20" ht="12" customHeight="1">
      <c r="A60" s="100" t="str">
        <f>Doklady!D8</f>
        <v>d</v>
      </c>
      <c r="B60" s="150" t="str">
        <f>Doklady!G8</f>
        <v>Zuzana Remeňová</v>
      </c>
      <c r="C60" s="98">
        <f>IF(A60&lt;&gt;"",INDEX(FP!D:D,Doklady!B$2+(ROW()-53)),"")</f>
        <v>10429</v>
      </c>
      <c r="D60" s="98">
        <f>IF(A60&lt;&gt;"",Doklady!H8-Doklady!I8,"")</f>
        <v>0</v>
      </c>
      <c r="E60" s="98">
        <f>IF(A60&lt;&gt;"",MIN(D60,C60)*Doklady!C8/(1-Doklady!C8),"")</f>
        <v>0</v>
      </c>
      <c r="F60" s="96">
        <f>IF(A60&lt;&gt;"",Doklady!I8,"")</f>
        <v>0</v>
      </c>
      <c r="G60" s="98">
        <f t="shared" si="0"/>
        <v>0</v>
      </c>
      <c r="H60" s="96"/>
      <c r="I60" s="98">
        <f t="shared" si="3"/>
        <v>10429</v>
      </c>
      <c r="J60" s="111" t="str">
        <f t="shared" si="1"/>
        <v/>
      </c>
      <c r="K60" s="112" t="str">
        <f>Doklady!E8</f>
        <v>026 03</v>
      </c>
      <c r="L60" s="112" t="str">
        <f>IF(A60&lt;&gt;"",INDEX(FP!H:H,Doklady!B$2+(ROW()-52)),"")</f>
        <v>B</v>
      </c>
      <c r="M60" s="112" t="str">
        <f t="shared" si="2"/>
        <v>026 03B</v>
      </c>
    </row>
    <row r="61" spans="1:20" ht="12" customHeight="1">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705784</v>
      </c>
      <c r="D118" s="290">
        <f t="shared" ref="D118:I118" si="5">SUM(D53:D117)</f>
        <v>140988.03</v>
      </c>
      <c r="E118" s="290">
        <f t="shared" si="5"/>
        <v>0</v>
      </c>
      <c r="F118" s="290">
        <f t="shared" si="5"/>
        <v>0</v>
      </c>
      <c r="G118" s="290">
        <f t="shared" si="5"/>
        <v>140988.02999999997</v>
      </c>
      <c r="H118" s="290">
        <f t="shared" si="5"/>
        <v>0</v>
      </c>
      <c r="I118" s="290">
        <f t="shared" si="5"/>
        <v>564795.97</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82"/>
      <c r="E128" s="382"/>
      <c r="F128" s="382"/>
      <c r="G128" s="382"/>
      <c r="H128" s="382"/>
      <c r="I128" s="382"/>
      <c r="J128" s="113"/>
    </row>
    <row r="129" spans="1:10" ht="68.25" customHeight="1">
      <c r="A129" s="10"/>
      <c r="B129" s="269" t="s">
        <v>1116</v>
      </c>
      <c r="C129" s="270"/>
      <c r="D129" s="355" t="s">
        <v>1117</v>
      </c>
      <c r="E129" s="355"/>
      <c r="F129" s="355"/>
      <c r="G129" s="355"/>
      <c r="H129" s="355"/>
      <c r="I129" s="355"/>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c r="A96" s="238"/>
      <c r="B96" s="239"/>
      <c r="C96" s="240"/>
      <c r="D96" s="240"/>
      <c r="E96" s="240"/>
      <c r="F96" s="240"/>
      <c r="G96" s="239"/>
      <c r="H96" s="239"/>
      <c r="I96" s="240"/>
      <c r="J96" s="240"/>
      <c r="K96" s="240"/>
      <c r="L96" s="241"/>
    </row>
    <row r="97" spans="1:12">
      <c r="A97" s="238"/>
      <c r="B97" s="239"/>
      <c r="C97" s="240"/>
      <c r="D97" s="240"/>
      <c r="E97" s="240"/>
      <c r="F97" s="240"/>
      <c r="G97" s="239"/>
      <c r="H97" s="249"/>
      <c r="I97" s="240"/>
      <c r="J97" s="240"/>
      <c r="K97" s="245"/>
      <c r="L97" s="246"/>
    </row>
    <row r="98" spans="1:12">
      <c r="A98" s="238"/>
      <c r="B98" s="239"/>
      <c r="C98" s="240"/>
      <c r="D98" s="240"/>
      <c r="E98" s="240"/>
      <c r="F98" s="240"/>
      <c r="G98" s="239"/>
      <c r="H98" s="249"/>
      <c r="I98" s="240"/>
      <c r="J98" s="240"/>
      <c r="K98" s="245"/>
      <c r="L98" s="246"/>
    </row>
    <row r="99" spans="1:12">
      <c r="A99" s="238"/>
      <c r="B99" s="239"/>
      <c r="C99" s="240"/>
      <c r="D99" s="240"/>
      <c r="E99" s="240"/>
      <c r="F99" s="240"/>
      <c r="G99" s="239"/>
      <c r="H99" s="249"/>
      <c r="I99" s="240"/>
      <c r="J99" s="240"/>
      <c r="K99" s="245"/>
      <c r="L99" s="246"/>
    </row>
    <row r="100" spans="1:12">
      <c r="A100" s="250"/>
      <c r="B100" s="295"/>
      <c r="C100" s="296"/>
      <c r="D100" s="295"/>
      <c r="E100" s="295"/>
      <c r="F100" s="295"/>
      <c r="G100" s="295"/>
      <c r="H100" s="295"/>
      <c r="I100" s="295"/>
      <c r="J100" s="295"/>
      <c r="K100" s="295"/>
      <c r="L100" s="297"/>
    </row>
    <row r="101" spans="1:12">
      <c r="A101" s="238"/>
      <c r="B101" s="239"/>
      <c r="C101" s="240"/>
      <c r="D101" s="240"/>
      <c r="E101" s="240"/>
      <c r="F101" s="240"/>
      <c r="G101" s="239"/>
      <c r="H101" s="239"/>
      <c r="I101" s="240"/>
      <c r="J101" s="240"/>
      <c r="K101" s="240"/>
      <c r="L101" s="241"/>
    </row>
    <row r="102" spans="1:12">
      <c r="A102" s="238"/>
      <c r="B102" s="239"/>
      <c r="C102" s="240"/>
      <c r="D102" s="240"/>
      <c r="E102" s="240"/>
      <c r="F102" s="240"/>
      <c r="G102" s="239"/>
      <c r="H102" s="239"/>
      <c r="I102" s="240"/>
      <c r="J102" s="240"/>
      <c r="K102" s="245"/>
      <c r="L102" s="246"/>
    </row>
    <row r="103" spans="1:12">
      <c r="A103" s="238"/>
      <c r="B103" s="239"/>
      <c r="C103" s="240"/>
      <c r="D103" s="240"/>
      <c r="E103" s="240"/>
      <c r="F103" s="240"/>
      <c r="G103" s="239"/>
      <c r="H103" s="239"/>
      <c r="I103" s="240"/>
      <c r="J103" s="240"/>
      <c r="K103" s="245"/>
      <c r="L103" s="246"/>
    </row>
    <row r="104" spans="1:12">
      <c r="A104" s="242"/>
      <c r="B104" s="243"/>
      <c r="C104" s="240"/>
      <c r="D104" s="243"/>
      <c r="E104" s="243"/>
      <c r="F104" s="243"/>
      <c r="G104" s="243"/>
      <c r="H104" s="243"/>
      <c r="I104" s="243"/>
      <c r="J104" s="243"/>
      <c r="K104" s="243"/>
      <c r="L104" s="244"/>
    </row>
    <row r="105" spans="1:12">
      <c r="A105" s="238"/>
      <c r="B105" s="239"/>
      <c r="C105" s="240"/>
      <c r="D105" s="240"/>
      <c r="E105" s="240"/>
      <c r="F105" s="240"/>
      <c r="G105" s="239"/>
      <c r="H105" s="239"/>
      <c r="I105" s="240"/>
      <c r="J105" s="240"/>
      <c r="K105" s="245"/>
      <c r="L105" s="246"/>
    </row>
    <row r="106" spans="1:12">
      <c r="A106" s="238"/>
      <c r="B106" s="239"/>
      <c r="C106" s="240"/>
      <c r="D106" s="240"/>
      <c r="E106" s="240"/>
      <c r="F106" s="240"/>
      <c r="G106" s="239"/>
      <c r="H106" s="239"/>
      <c r="I106" s="240"/>
      <c r="J106" s="240"/>
      <c r="K106" s="240"/>
      <c r="L106" s="241"/>
    </row>
    <row r="107" spans="1:12">
      <c r="A107" s="238"/>
      <c r="B107" s="239"/>
      <c r="C107" s="240"/>
      <c r="D107" s="240"/>
      <c r="E107" s="240"/>
      <c r="F107" s="240"/>
      <c r="G107" s="239"/>
      <c r="H107" s="239"/>
      <c r="I107" s="240"/>
      <c r="J107" s="240"/>
      <c r="K107" s="240"/>
      <c r="L107" s="241"/>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5"/>
      <c r="L110" s="246"/>
    </row>
    <row r="111" spans="1:12">
      <c r="A111" s="238"/>
      <c r="B111" s="239"/>
      <c r="C111" s="240"/>
      <c r="D111" s="240"/>
      <c r="E111" s="240"/>
      <c r="F111" s="240"/>
      <c r="G111" s="239"/>
      <c r="H111" s="248"/>
      <c r="I111" s="240"/>
      <c r="J111" s="240"/>
      <c r="K111" s="245"/>
      <c r="L111" s="246"/>
    </row>
    <row r="112" spans="1:12">
      <c r="A112" s="238"/>
      <c r="B112" s="239"/>
      <c r="C112" s="240"/>
      <c r="D112" s="240"/>
      <c r="E112" s="240"/>
      <c r="F112" s="240"/>
      <c r="G112" s="239"/>
      <c r="H112" s="239"/>
      <c r="I112" s="243"/>
      <c r="J112" s="240"/>
      <c r="K112" s="240"/>
      <c r="L112" s="241"/>
    </row>
    <row r="113" spans="1:12">
      <c r="A113" s="238"/>
      <c r="B113" s="239"/>
      <c r="C113" s="240"/>
      <c r="D113" s="240"/>
      <c r="E113" s="240"/>
      <c r="F113" s="240"/>
      <c r="G113" s="239"/>
      <c r="H113" s="239"/>
      <c r="I113" s="240"/>
      <c r="J113" s="240"/>
      <c r="K113" s="245"/>
      <c r="L113" s="246"/>
    </row>
    <row r="114" spans="1:12">
      <c r="A114" s="238"/>
      <c r="B114" s="239"/>
      <c r="C114" s="240"/>
      <c r="D114" s="240"/>
      <c r="E114" s="240"/>
      <c r="F114" s="240"/>
      <c r="G114" s="239"/>
      <c r="H114" s="239"/>
      <c r="I114" s="240"/>
      <c r="J114" s="240"/>
      <c r="K114" s="240"/>
      <c r="L114" s="241"/>
    </row>
    <row r="115" spans="1:12">
      <c r="A115" s="238"/>
      <c r="B115" s="239"/>
      <c r="C115" s="240"/>
      <c r="D115" s="240"/>
      <c r="E115" s="240"/>
      <c r="F115" s="240"/>
      <c r="G115" s="239"/>
      <c r="H115" s="239"/>
      <c r="I115" s="240"/>
      <c r="J115" s="240"/>
      <c r="K115" s="240"/>
      <c r="L115" s="241"/>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47"/>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39"/>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42"/>
      <c r="B129" s="243"/>
      <c r="C129" s="240"/>
      <c r="D129" s="243"/>
      <c r="E129" s="243"/>
      <c r="F129" s="243"/>
      <c r="G129" s="243"/>
      <c r="H129" s="243"/>
      <c r="I129" s="243"/>
      <c r="J129" s="243"/>
      <c r="K129" s="243"/>
      <c r="L129" s="244"/>
    </row>
    <row r="130" spans="1:12">
      <c r="A130" s="238"/>
      <c r="B130" s="239"/>
      <c r="C130" s="240"/>
      <c r="D130" s="240"/>
      <c r="E130" s="240"/>
      <c r="F130" s="240"/>
      <c r="G130" s="239"/>
      <c r="H130" s="239"/>
      <c r="I130" s="240"/>
      <c r="J130" s="240"/>
      <c r="K130" s="240"/>
      <c r="L130" s="241"/>
    </row>
    <row r="131" spans="1:12">
      <c r="A131" s="238"/>
      <c r="B131" s="239"/>
      <c r="C131" s="240"/>
      <c r="D131" s="240"/>
      <c r="E131" s="240"/>
      <c r="F131" s="240"/>
      <c r="G131" s="247"/>
      <c r="H131" s="239"/>
      <c r="I131" s="240"/>
      <c r="J131" s="240"/>
      <c r="K131" s="240"/>
      <c r="L131" s="241"/>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39"/>
      <c r="H133" s="239"/>
      <c r="I133" s="240"/>
      <c r="J133" s="240"/>
      <c r="K133" s="240"/>
      <c r="L133" s="241"/>
    </row>
    <row r="134" spans="1:12">
      <c r="A134" s="242"/>
      <c r="B134" s="243"/>
      <c r="C134" s="240"/>
      <c r="D134" s="243"/>
      <c r="E134" s="243"/>
      <c r="F134" s="243"/>
      <c r="G134" s="243"/>
      <c r="H134" s="243"/>
      <c r="I134" s="243"/>
      <c r="J134" s="243"/>
      <c r="K134" s="243"/>
      <c r="L134" s="244"/>
    </row>
    <row r="135" spans="1:12">
      <c r="A135" s="238"/>
      <c r="B135" s="239"/>
      <c r="C135" s="240"/>
      <c r="D135" s="240"/>
      <c r="E135" s="240"/>
      <c r="F135" s="240"/>
      <c r="G135" s="239"/>
      <c r="H135" s="239"/>
      <c r="I135" s="240"/>
      <c r="J135" s="240"/>
      <c r="K135" s="240"/>
      <c r="L135" s="241"/>
    </row>
    <row r="136" spans="1:12">
      <c r="A136" s="238"/>
      <c r="B136" s="239"/>
      <c r="C136" s="240"/>
      <c r="D136" s="240"/>
      <c r="E136" s="240"/>
      <c r="F136" s="240"/>
      <c r="G136" s="239"/>
      <c r="H136" s="239"/>
      <c r="I136" s="240"/>
      <c r="J136" s="240"/>
      <c r="K136" s="240"/>
      <c r="L136" s="241"/>
    </row>
    <row r="137" spans="1:12">
      <c r="A137" s="242"/>
      <c r="B137" s="243"/>
      <c r="C137" s="240"/>
      <c r="D137" s="243"/>
      <c r="E137" s="243"/>
      <c r="F137" s="243"/>
      <c r="G137" s="243"/>
      <c r="H137" s="243"/>
      <c r="I137" s="243"/>
      <c r="J137" s="243"/>
      <c r="K137" s="243"/>
      <c r="L137" s="244"/>
    </row>
    <row r="138" spans="1:12">
      <c r="A138" s="238"/>
      <c r="B138" s="239"/>
      <c r="C138" s="240"/>
      <c r="D138" s="240"/>
      <c r="E138" s="240"/>
      <c r="F138" s="240"/>
      <c r="G138" s="239"/>
      <c r="H138" s="239"/>
      <c r="I138" s="240"/>
      <c r="J138" s="240"/>
      <c r="K138" s="245"/>
      <c r="L138" s="246"/>
    </row>
    <row r="139" spans="1:12">
      <c r="A139" s="238"/>
      <c r="B139" s="239"/>
      <c r="C139" s="240"/>
      <c r="D139" s="240"/>
      <c r="E139" s="240"/>
      <c r="F139" s="240"/>
      <c r="G139" s="239"/>
      <c r="H139" s="239"/>
      <c r="I139" s="240"/>
      <c r="J139" s="240"/>
      <c r="K139" s="240"/>
      <c r="L139" s="241"/>
    </row>
    <row r="140" spans="1:12">
      <c r="A140" s="238"/>
      <c r="B140" s="239"/>
      <c r="C140" s="240"/>
      <c r="D140" s="240"/>
      <c r="E140" s="240"/>
      <c r="F140" s="240"/>
      <c r="G140" s="239"/>
      <c r="H140" s="239"/>
      <c r="I140" s="240"/>
      <c r="J140" s="240"/>
      <c r="K140" s="240"/>
      <c r="L140" s="241"/>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42"/>
      <c r="B143" s="243"/>
      <c r="C143" s="240"/>
      <c r="D143" s="243"/>
      <c r="E143" s="243"/>
      <c r="F143" s="243"/>
      <c r="G143" s="243"/>
      <c r="H143" s="243"/>
      <c r="I143" s="243"/>
      <c r="J143" s="243"/>
      <c r="K143" s="243"/>
      <c r="L143" s="244"/>
    </row>
    <row r="144" spans="1:12">
      <c r="A144" s="242"/>
      <c r="B144" s="243"/>
      <c r="C144" s="240"/>
      <c r="D144" s="243"/>
      <c r="E144" s="243"/>
      <c r="F144" s="243"/>
      <c r="G144" s="243"/>
      <c r="H144" s="243"/>
      <c r="I144" s="243"/>
      <c r="J144" s="243"/>
      <c r="K144" s="243"/>
      <c r="L144" s="244"/>
    </row>
    <row r="145" spans="1:12">
      <c r="A145" s="242"/>
      <c r="B145" s="243"/>
      <c r="C145" s="243"/>
      <c r="D145" s="243"/>
      <c r="E145" s="243"/>
      <c r="F145" s="243"/>
      <c r="G145" s="243"/>
      <c r="H145" s="243"/>
      <c r="I145" s="243"/>
      <c r="J145" s="243"/>
      <c r="K145" s="243"/>
      <c r="L145" s="244"/>
    </row>
    <row r="146" spans="1:12">
      <c r="A146" s="242"/>
      <c r="B146" s="243"/>
      <c r="C146" s="243"/>
      <c r="D146" s="243"/>
      <c r="E146" s="243"/>
      <c r="F146" s="243"/>
      <c r="G146" s="243"/>
      <c r="H146" s="243"/>
      <c r="I146" s="243"/>
      <c r="J146" s="243"/>
      <c r="K146" s="243"/>
      <c r="L146" s="244"/>
    </row>
    <row r="147" spans="1:12">
      <c r="A147" s="242"/>
      <c r="B147" s="243"/>
      <c r="C147" s="240"/>
      <c r="D147" s="243"/>
      <c r="E147" s="243"/>
      <c r="F147" s="243"/>
      <c r="G147" s="243"/>
      <c r="H147" s="243"/>
      <c r="I147" s="243"/>
      <c r="J147" s="243"/>
      <c r="K147" s="243"/>
      <c r="L147" s="244"/>
    </row>
    <row r="148" spans="1:12">
      <c r="A148" s="242"/>
      <c r="B148" s="243"/>
      <c r="C148" s="240"/>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38"/>
      <c r="B160" s="239"/>
      <c r="C160" s="240"/>
      <c r="D160" s="240"/>
      <c r="E160" s="240"/>
      <c r="F160" s="240"/>
      <c r="G160" s="239"/>
      <c r="H160" s="239"/>
      <c r="I160" s="240"/>
      <c r="J160" s="240"/>
      <c r="K160" s="240"/>
      <c r="L160" s="241"/>
    </row>
    <row r="161" spans="1:12">
      <c r="A161" s="238"/>
      <c r="B161" s="239"/>
      <c r="C161" s="240"/>
      <c r="D161" s="240"/>
      <c r="E161" s="240"/>
      <c r="F161" s="240"/>
      <c r="G161" s="239"/>
      <c r="H161" s="239"/>
      <c r="I161" s="240"/>
      <c r="J161" s="240"/>
      <c r="K161" s="240"/>
      <c r="L161" s="241"/>
    </row>
    <row r="162" spans="1:12">
      <c r="A162" s="242"/>
      <c r="B162" s="243"/>
      <c r="C162" s="240"/>
      <c r="D162" s="243"/>
      <c r="E162" s="243"/>
      <c r="F162" s="243"/>
      <c r="G162" s="243"/>
      <c r="H162" s="243"/>
      <c r="I162" s="243"/>
      <c r="J162" s="243"/>
      <c r="K162" s="243"/>
      <c r="L162" s="244"/>
    </row>
    <row r="163" spans="1:1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C727" s="236"/>
      <c r="G727" s="222"/>
      <c r="H727" s="222"/>
    </row>
    <row r="728" spans="1:14">
      <c r="C728" s="236"/>
      <c r="G728" s="222"/>
      <c r="H728" s="222"/>
    </row>
    <row r="729" spans="1:14">
      <c r="G729" s="222"/>
      <c r="H729" s="222"/>
    </row>
    <row r="730" spans="1:14">
      <c r="G730" s="222"/>
      <c r="H730" s="222"/>
    </row>
    <row r="731" spans="1:14">
      <c r="G731" s="222"/>
      <c r="H731" s="222"/>
    </row>
    <row r="732" spans="1:14">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c r="A1" s="384" t="str">
        <f>Spolu!C3&amp;", "&amp;Spolu!C6</f>
        <v>Slovenský zväz biatlonu, Partizánska cesta č. 3501/71, Banská Bystrica, 974 01</v>
      </c>
      <c r="B1" s="384"/>
      <c r="C1" s="384"/>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85" t="s">
        <v>842</v>
      </c>
      <c r="F3" s="386"/>
      <c r="N3" s="173" t="str">
        <f t="shared" si="0"/>
        <v>c - príspevok Slovenskému paralympijskému výboru</v>
      </c>
      <c r="O3" s="173" t="s">
        <v>206</v>
      </c>
      <c r="P3" s="173" t="s">
        <v>954</v>
      </c>
    </row>
    <row r="4" spans="1:16" ht="45.75" customHeight="1">
      <c r="E4" s="386"/>
      <c r="F4" s="386"/>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87" t="s">
        <v>843</v>
      </c>
      <c r="B12" s="387"/>
      <c r="C12" s="387"/>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35656743</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3" t="s">
        <v>844</v>
      </c>
      <c r="C22" s="383"/>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2021-03-01T14:02:25Z</cp:lastPrinted>
  <dcterms:created xsi:type="dcterms:W3CDTF">2017-02-20T06:20:12Z</dcterms:created>
  <dcterms:modified xsi:type="dcterms:W3CDTF">2021-04-23T17:00:54Z</dcterms:modified>
</cp:coreProperties>
</file>