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32760" windowWidth="23040" windowHeight="897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L245" i="1"/>
  <c r="J245"/>
  <c r="I245"/>
  <c r="N245"/>
  <c r="B245"/>
  <c r="M245" s="1"/>
  <c r="L142"/>
  <c r="J142"/>
  <c r="I142"/>
  <c r="N142"/>
  <c r="B142"/>
  <c r="M142" s="1"/>
  <c r="L18"/>
  <c r="N18"/>
  <c r="J18"/>
  <c r="I18"/>
  <c r="B18"/>
  <c r="M18" s="1"/>
  <c r="L239"/>
  <c r="J239"/>
  <c r="I239"/>
  <c r="N239"/>
  <c r="B239"/>
  <c r="M239" s="1"/>
  <c r="L249"/>
  <c r="N249"/>
  <c r="J249"/>
  <c r="I249"/>
  <c r="B249"/>
  <c r="M249" s="1"/>
  <c r="L111"/>
  <c r="J111"/>
  <c r="I111"/>
  <c r="N111"/>
  <c r="B111"/>
  <c r="M111" s="1"/>
  <c r="L73"/>
  <c r="N73"/>
  <c r="J73"/>
  <c r="I73"/>
  <c r="B73"/>
  <c r="M73" s="1"/>
  <c r="L359"/>
  <c r="J359"/>
  <c r="I359"/>
  <c r="N359"/>
  <c r="B359"/>
  <c r="M359" s="1"/>
  <c r="L190"/>
  <c r="N190"/>
  <c r="J190"/>
  <c r="I190"/>
  <c r="B190"/>
  <c r="M190" s="1"/>
  <c r="L16"/>
  <c r="J16"/>
  <c r="I16"/>
  <c r="N16"/>
  <c r="B16"/>
  <c r="M16" s="1"/>
  <c r="L189"/>
  <c r="N189"/>
  <c r="J189"/>
  <c r="I189"/>
  <c r="B189"/>
  <c r="M189" s="1"/>
  <c r="I169"/>
  <c r="N169"/>
  <c r="L169"/>
  <c r="L168"/>
  <c r="L167"/>
  <c r="J169"/>
  <c r="J168"/>
  <c r="J167"/>
  <c r="I168"/>
  <c r="N168"/>
  <c r="I167"/>
  <c r="N167"/>
  <c r="B167"/>
  <c r="M167" s="1"/>
  <c r="B168"/>
  <c r="M168" s="1"/>
  <c r="B169"/>
  <c r="M169" s="1"/>
  <c r="L148"/>
  <c r="N148"/>
  <c r="J148"/>
  <c r="I148"/>
  <c r="B148"/>
  <c r="M148" s="1"/>
  <c r="L17"/>
  <c r="J17"/>
  <c r="I17"/>
  <c r="N17"/>
  <c r="B17"/>
  <c r="M17" s="1"/>
  <c r="L53"/>
  <c r="N53"/>
  <c r="J53"/>
  <c r="I53"/>
  <c r="B53"/>
  <c r="M53" s="1"/>
  <c r="I146"/>
  <c r="J146"/>
  <c r="I147"/>
  <c r="J147"/>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J166"/>
  <c r="I170"/>
  <c r="J170"/>
  <c r="I171"/>
  <c r="J171"/>
  <c r="I172"/>
  <c r="J172"/>
  <c r="I173"/>
  <c r="J173"/>
  <c r="I174"/>
  <c r="J174"/>
  <c r="I175"/>
  <c r="J175"/>
  <c r="I176"/>
  <c r="J176"/>
  <c r="I177"/>
  <c r="N177"/>
  <c r="J177"/>
  <c r="I178"/>
  <c r="J178"/>
  <c r="I179"/>
  <c r="J179"/>
  <c r="I180"/>
  <c r="J180"/>
  <c r="I181"/>
  <c r="J181"/>
  <c r="I182"/>
  <c r="J182"/>
  <c r="I183"/>
  <c r="J183"/>
  <c r="I184"/>
  <c r="J184"/>
  <c r="I185"/>
  <c r="J185"/>
  <c r="I186"/>
  <c r="J186"/>
  <c r="I187"/>
  <c r="J187"/>
  <c r="I188"/>
  <c r="J188"/>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40"/>
  <c r="J240"/>
  <c r="I241"/>
  <c r="J241"/>
  <c r="I242"/>
  <c r="J242"/>
  <c r="I243"/>
  <c r="J243"/>
  <c r="I244"/>
  <c r="J244"/>
  <c r="I246"/>
  <c r="J246"/>
  <c r="I247"/>
  <c r="J247"/>
  <c r="I248"/>
  <c r="J248"/>
  <c r="I250"/>
  <c r="J250"/>
  <c r="I251"/>
  <c r="J251"/>
  <c r="I252"/>
  <c r="J252"/>
  <c r="I253"/>
  <c r="J253"/>
  <c r="I254"/>
  <c r="J254"/>
  <c r="I255"/>
  <c r="J255"/>
  <c r="I256"/>
  <c r="J256"/>
  <c r="I257"/>
  <c r="J257"/>
  <c r="I258"/>
  <c r="J258"/>
  <c r="I259"/>
  <c r="J259"/>
  <c r="I260"/>
  <c r="J260"/>
  <c r="I261"/>
  <c r="J261"/>
  <c r="I262"/>
  <c r="J262"/>
  <c r="I263"/>
  <c r="J263"/>
  <c r="I264"/>
  <c r="J264"/>
  <c r="I265"/>
  <c r="J265"/>
  <c r="I266"/>
  <c r="J266"/>
  <c r="I267"/>
  <c r="J267"/>
  <c r="I268"/>
  <c r="J268"/>
  <c r="I269"/>
  <c r="J269"/>
  <c r="I270"/>
  <c r="J270"/>
  <c r="I271"/>
  <c r="J271"/>
  <c r="I272"/>
  <c r="J272"/>
  <c r="I273"/>
  <c r="J273"/>
  <c r="I274"/>
  <c r="J274"/>
  <c r="I275"/>
  <c r="J275"/>
  <c r="I276"/>
  <c r="J276"/>
  <c r="I277"/>
  <c r="J277"/>
  <c r="I278"/>
  <c r="J278"/>
  <c r="I279"/>
  <c r="J279"/>
  <c r="I280"/>
  <c r="J280"/>
  <c r="I281"/>
  <c r="J281"/>
  <c r="I282"/>
  <c r="N282"/>
  <c r="J282"/>
  <c r="I283"/>
  <c r="J283"/>
  <c r="I284"/>
  <c r="J284"/>
  <c r="I285"/>
  <c r="J285"/>
  <c r="I286"/>
  <c r="N286"/>
  <c r="J286"/>
  <c r="I287"/>
  <c r="J287"/>
  <c r="I288"/>
  <c r="J288"/>
  <c r="I289"/>
  <c r="J289"/>
  <c r="I290"/>
  <c r="J290"/>
  <c r="I291"/>
  <c r="J291"/>
  <c r="I292"/>
  <c r="J292"/>
  <c r="I293"/>
  <c r="J293"/>
  <c r="I294"/>
  <c r="J294"/>
  <c r="I295"/>
  <c r="J295"/>
  <c r="I296"/>
  <c r="J296"/>
  <c r="I297"/>
  <c r="J297"/>
  <c r="I298"/>
  <c r="J298"/>
  <c r="I299"/>
  <c r="J299"/>
  <c r="I300"/>
  <c r="J300"/>
  <c r="I301"/>
  <c r="J301"/>
  <c r="I302"/>
  <c r="J302"/>
  <c r="I303"/>
  <c r="J303"/>
  <c r="I304"/>
  <c r="J304"/>
  <c r="I305"/>
  <c r="J305"/>
  <c r="I306"/>
  <c r="J306"/>
  <c r="I307"/>
  <c r="J307"/>
  <c r="I308"/>
  <c r="J308"/>
  <c r="I309"/>
  <c r="J309"/>
  <c r="I310"/>
  <c r="J310"/>
  <c r="I311"/>
  <c r="J311"/>
  <c r="I312"/>
  <c r="J312"/>
  <c r="I313"/>
  <c r="J313"/>
  <c r="I314"/>
  <c r="J314"/>
  <c r="I315"/>
  <c r="J315"/>
  <c r="I316"/>
  <c r="N316"/>
  <c r="J316"/>
  <c r="I317"/>
  <c r="J317"/>
  <c r="I318"/>
  <c r="J318"/>
  <c r="I319"/>
  <c r="J319"/>
  <c r="I320"/>
  <c r="J320"/>
  <c r="I321"/>
  <c r="J321"/>
  <c r="I322"/>
  <c r="J322"/>
  <c r="I323"/>
  <c r="J323"/>
  <c r="I324"/>
  <c r="J324"/>
  <c r="I325"/>
  <c r="J325"/>
  <c r="I326"/>
  <c r="J326"/>
  <c r="I327"/>
  <c r="J327"/>
  <c r="I328"/>
  <c r="J328"/>
  <c r="I329"/>
  <c r="J329"/>
  <c r="I330"/>
  <c r="J330"/>
  <c r="I331"/>
  <c r="J331"/>
  <c r="I332"/>
  <c r="J332"/>
  <c r="I333"/>
  <c r="J333"/>
  <c r="I334"/>
  <c r="J334"/>
  <c r="I335"/>
  <c r="J335"/>
  <c r="I336"/>
  <c r="J336"/>
  <c r="I337"/>
  <c r="J337"/>
  <c r="I338"/>
  <c r="N338"/>
  <c r="J338"/>
  <c r="I339"/>
  <c r="J339"/>
  <c r="I340"/>
  <c r="J340"/>
  <c r="I341"/>
  <c r="J341"/>
  <c r="I342"/>
  <c r="J342"/>
  <c r="I343"/>
  <c r="J343"/>
  <c r="I344"/>
  <c r="J344"/>
  <c r="I345"/>
  <c r="J345"/>
  <c r="I346"/>
  <c r="J346"/>
  <c r="I347"/>
  <c r="J347"/>
  <c r="I348"/>
  <c r="J348"/>
  <c r="I349"/>
  <c r="J349"/>
  <c r="I350"/>
  <c r="J350"/>
  <c r="I351"/>
  <c r="J351"/>
  <c r="I352"/>
  <c r="J352"/>
  <c r="I353"/>
  <c r="J353"/>
  <c r="I354"/>
  <c r="J354"/>
  <c r="I355"/>
  <c r="J355"/>
  <c r="I356"/>
  <c r="J356"/>
  <c r="I357"/>
  <c r="J357"/>
  <c r="I358"/>
  <c r="J358"/>
  <c r="I360"/>
  <c r="J360"/>
  <c r="I361"/>
  <c r="J361"/>
  <c r="I362"/>
  <c r="J362"/>
  <c r="I363"/>
  <c r="J363"/>
  <c r="I364"/>
  <c r="J364"/>
  <c r="I365"/>
  <c r="J365"/>
  <c r="L19"/>
  <c r="L20"/>
  <c r="L21"/>
  <c r="L22"/>
  <c r="I19"/>
  <c r="N19"/>
  <c r="J19"/>
  <c r="I20"/>
  <c r="N20"/>
  <c r="J20"/>
  <c r="I21"/>
  <c r="N21"/>
  <c r="J21"/>
  <c r="I22"/>
  <c r="N22"/>
  <c r="J22"/>
  <c r="B19"/>
  <c r="M19"/>
  <c r="B20"/>
  <c r="M20"/>
  <c r="B21"/>
  <c r="M21"/>
  <c r="B22"/>
  <c r="M22"/>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c r="B4"/>
  <c r="M4"/>
  <c r="B5"/>
  <c r="M5"/>
  <c r="B6"/>
  <c r="M6"/>
  <c r="B7"/>
  <c r="M7"/>
  <c r="B8"/>
  <c r="M8"/>
  <c r="B9"/>
  <c r="M9"/>
  <c r="B10"/>
  <c r="M10"/>
  <c r="B11"/>
  <c r="M11"/>
  <c r="B12"/>
  <c r="M12"/>
  <c r="B13"/>
  <c r="M13"/>
  <c r="B14"/>
  <c r="M14"/>
  <c r="B15"/>
  <c r="M15"/>
  <c r="L139"/>
  <c r="J139"/>
  <c r="I139"/>
  <c r="N139"/>
  <c r="B139"/>
  <c r="M139"/>
  <c r="L135"/>
  <c r="J135"/>
  <c r="I135"/>
  <c r="N135"/>
  <c r="B135"/>
  <c r="M135"/>
  <c r="I23"/>
  <c r="N23"/>
  <c r="J23"/>
  <c r="L23"/>
  <c r="B23"/>
  <c r="M23"/>
  <c r="L40"/>
  <c r="J40"/>
  <c r="I40"/>
  <c r="N40"/>
  <c r="B40"/>
  <c r="M40"/>
  <c r="A14" i="10"/>
  <c r="J86" i="1"/>
  <c r="I86"/>
  <c r="N86"/>
  <c r="I24"/>
  <c r="J24"/>
  <c r="I25"/>
  <c r="N25"/>
  <c r="J25"/>
  <c r="I26"/>
  <c r="J26"/>
  <c r="I28"/>
  <c r="N28"/>
  <c r="J28"/>
  <c r="I30"/>
  <c r="N30"/>
  <c r="J30"/>
  <c r="I31"/>
  <c r="N31"/>
  <c r="J31"/>
  <c r="I32"/>
  <c r="N32"/>
  <c r="J32"/>
  <c r="I34"/>
  <c r="N34"/>
  <c r="J34"/>
  <c r="I35"/>
  <c r="J35"/>
  <c r="I37"/>
  <c r="N37"/>
  <c r="J37"/>
  <c r="I38"/>
  <c r="N38"/>
  <c r="J38"/>
  <c r="I39"/>
  <c r="N39"/>
  <c r="J39"/>
  <c r="I41"/>
  <c r="J41"/>
  <c r="I42"/>
  <c r="N42"/>
  <c r="J42"/>
  <c r="I43"/>
  <c r="J43"/>
  <c r="I46"/>
  <c r="J46"/>
  <c r="I48"/>
  <c r="J48"/>
  <c r="I49"/>
  <c r="J49"/>
  <c r="I50"/>
  <c r="J50"/>
  <c r="I51"/>
  <c r="N51"/>
  <c r="J51"/>
  <c r="I54"/>
  <c r="N54"/>
  <c r="J54"/>
  <c r="I55"/>
  <c r="N55"/>
  <c r="J55"/>
  <c r="I56"/>
  <c r="N56"/>
  <c r="J56"/>
  <c r="I57"/>
  <c r="J57"/>
  <c r="I59"/>
  <c r="N59"/>
  <c r="J59"/>
  <c r="I60"/>
  <c r="J60"/>
  <c r="I62"/>
  <c r="J62"/>
  <c r="I63"/>
  <c r="J63"/>
  <c r="I64"/>
  <c r="J64"/>
  <c r="I65"/>
  <c r="J65"/>
  <c r="I66"/>
  <c r="J66"/>
  <c r="I67"/>
  <c r="J67"/>
  <c r="I68"/>
  <c r="N68"/>
  <c r="J68"/>
  <c r="I69"/>
  <c r="J69"/>
  <c r="I70"/>
  <c r="J70"/>
  <c r="I71"/>
  <c r="J71"/>
  <c r="I72"/>
  <c r="J72"/>
  <c r="I74"/>
  <c r="N74"/>
  <c r="J74"/>
  <c r="I75"/>
  <c r="N75"/>
  <c r="J75"/>
  <c r="I76"/>
  <c r="N76"/>
  <c r="J76"/>
  <c r="I77"/>
  <c r="N77"/>
  <c r="J77"/>
  <c r="I78"/>
  <c r="N78"/>
  <c r="J78"/>
  <c r="I79"/>
  <c r="N79"/>
  <c r="J79"/>
  <c r="I80"/>
  <c r="N80"/>
  <c r="J80"/>
  <c r="I82"/>
  <c r="J82"/>
  <c r="I83"/>
  <c r="N83"/>
  <c r="J83"/>
  <c r="I84"/>
  <c r="N84"/>
  <c r="J84"/>
  <c r="I92"/>
  <c r="N92"/>
  <c r="J92"/>
  <c r="I93"/>
  <c r="N93"/>
  <c r="J93"/>
  <c r="I94"/>
  <c r="N94"/>
  <c r="J94"/>
  <c r="I95"/>
  <c r="N95"/>
  <c r="J95"/>
  <c r="I96"/>
  <c r="N96"/>
  <c r="J96"/>
  <c r="I97"/>
  <c r="J97"/>
  <c r="I98"/>
  <c r="N98"/>
  <c r="J98"/>
  <c r="I99"/>
  <c r="N99"/>
  <c r="J99"/>
  <c r="I100"/>
  <c r="N100"/>
  <c r="J100"/>
  <c r="I101"/>
  <c r="J101"/>
  <c r="I102"/>
  <c r="N102"/>
  <c r="J102"/>
  <c r="I103"/>
  <c r="J103"/>
  <c r="I104"/>
  <c r="N104"/>
  <c r="J104"/>
  <c r="I105"/>
  <c r="J105"/>
  <c r="I106"/>
  <c r="N106"/>
  <c r="J106"/>
  <c r="I107"/>
  <c r="J107"/>
  <c r="I108"/>
  <c r="J108"/>
  <c r="I109"/>
  <c r="J109"/>
  <c r="I110"/>
  <c r="N110"/>
  <c r="J110"/>
  <c r="I112"/>
  <c r="J112"/>
  <c r="I113"/>
  <c r="N113"/>
  <c r="J113"/>
  <c r="I114"/>
  <c r="J114"/>
  <c r="I115"/>
  <c r="N115"/>
  <c r="J115"/>
  <c r="I116"/>
  <c r="N116"/>
  <c r="J116"/>
  <c r="I117"/>
  <c r="N117"/>
  <c r="J117"/>
  <c r="I118"/>
  <c r="J118"/>
  <c r="I119"/>
  <c r="N119"/>
  <c r="J119"/>
  <c r="I120"/>
  <c r="N120"/>
  <c r="J120"/>
  <c r="I121"/>
  <c r="N121"/>
  <c r="J121"/>
  <c r="I123"/>
  <c r="J123"/>
  <c r="I124"/>
  <c r="N124"/>
  <c r="J124"/>
  <c r="I125"/>
  <c r="J125"/>
  <c r="I126"/>
  <c r="N126"/>
  <c r="J126"/>
  <c r="I128"/>
  <c r="N128"/>
  <c r="J128"/>
  <c r="I129"/>
  <c r="N129"/>
  <c r="J129"/>
  <c r="I130"/>
  <c r="J130"/>
  <c r="I131"/>
  <c r="N131"/>
  <c r="J131"/>
  <c r="I133"/>
  <c r="N133"/>
  <c r="J133"/>
  <c r="I134"/>
  <c r="N134"/>
  <c r="J134"/>
  <c r="I136"/>
  <c r="N136"/>
  <c r="J136"/>
  <c r="I137"/>
  <c r="N137"/>
  <c r="J137"/>
  <c r="I138"/>
  <c r="J138"/>
  <c r="I140"/>
  <c r="J140"/>
  <c r="I141"/>
  <c r="N141"/>
  <c r="J141"/>
  <c r="I143"/>
  <c r="J143"/>
  <c r="I85"/>
  <c r="N85"/>
  <c r="J85"/>
  <c r="I87"/>
  <c r="N87"/>
  <c r="J87"/>
  <c r="I88"/>
  <c r="N88"/>
  <c r="J88"/>
  <c r="I89"/>
  <c r="N89"/>
  <c r="J89"/>
  <c r="I90"/>
  <c r="N90"/>
  <c r="J90"/>
  <c r="I91"/>
  <c r="J91"/>
  <c r="I27"/>
  <c r="N27"/>
  <c r="J27"/>
  <c r="I29"/>
  <c r="N29"/>
  <c r="J29"/>
  <c r="I33"/>
  <c r="J33"/>
  <c r="I36"/>
  <c r="N36"/>
  <c r="J36"/>
  <c r="I44"/>
  <c r="J44"/>
  <c r="I45"/>
  <c r="N45"/>
  <c r="J45"/>
  <c r="I47"/>
  <c r="N47"/>
  <c r="J47"/>
  <c r="I52"/>
  <c r="N52"/>
  <c r="J52"/>
  <c r="I58"/>
  <c r="N58"/>
  <c r="J58"/>
  <c r="I61"/>
  <c r="N61"/>
  <c r="J61"/>
  <c r="I81"/>
  <c r="J81"/>
  <c r="I122"/>
  <c r="N122"/>
  <c r="J122"/>
  <c r="I127"/>
  <c r="N127"/>
  <c r="J127"/>
  <c r="I132"/>
  <c r="N132"/>
  <c r="J132"/>
  <c r="I144"/>
  <c r="N144"/>
  <c r="J144"/>
  <c r="I145"/>
  <c r="N145"/>
  <c r="J145"/>
  <c r="I2"/>
  <c r="J2"/>
  <c r="A14" i="11"/>
  <c r="N11"/>
  <c r="N12"/>
  <c r="N13"/>
  <c r="N14"/>
  <c r="N15"/>
  <c r="N16"/>
  <c r="N20"/>
  <c r="N21"/>
  <c r="N1"/>
  <c r="N2"/>
  <c r="N3"/>
  <c r="N4"/>
  <c r="N5"/>
  <c r="N6"/>
  <c r="N7"/>
  <c r="N8"/>
  <c r="N9"/>
  <c r="N10"/>
  <c r="N17"/>
  <c r="N18"/>
  <c r="N22"/>
  <c r="N23"/>
  <c r="N24"/>
  <c r="N18" i="10"/>
  <c r="N17"/>
  <c r="N16"/>
  <c r="N15"/>
  <c r="N14"/>
  <c r="N13"/>
  <c r="N12"/>
  <c r="N11"/>
  <c r="L735" i="1"/>
  <c r="N735"/>
  <c r="B735"/>
  <c r="M735"/>
  <c r="L286"/>
  <c r="L285"/>
  <c r="N285"/>
  <c r="B285"/>
  <c r="M285" s="1"/>
  <c r="B286"/>
  <c r="M286" s="1"/>
  <c r="L186"/>
  <c r="N186"/>
  <c r="B186"/>
  <c r="M186" s="1"/>
  <c r="H2" i="7"/>
  <c r="H3"/>
  <c r="B370" i="1"/>
  <c r="M370" s="1"/>
  <c r="N370"/>
  <c r="L370"/>
  <c r="B178"/>
  <c r="M178" s="1"/>
  <c r="N178"/>
  <c r="L178"/>
  <c r="B121"/>
  <c r="M121" s="1"/>
  <c r="L121"/>
  <c r="B181"/>
  <c r="M181" s="1"/>
  <c r="N181"/>
  <c r="L181"/>
  <c r="B420"/>
  <c r="M420" s="1"/>
  <c r="N420"/>
  <c r="L420"/>
  <c r="B487"/>
  <c r="M487" s="1"/>
  <c r="N487"/>
  <c r="L487"/>
  <c r="B574"/>
  <c r="M574" s="1"/>
  <c r="N574"/>
  <c r="L574"/>
  <c r="B731"/>
  <c r="M731" s="1"/>
  <c r="N731"/>
  <c r="L731"/>
  <c r="B144"/>
  <c r="M144" s="1"/>
  <c r="L144"/>
  <c r="B316"/>
  <c r="M316"/>
  <c r="L316"/>
  <c r="B349"/>
  <c r="M349"/>
  <c r="N349"/>
  <c r="L349"/>
  <c r="B511"/>
  <c r="M511"/>
  <c r="N511"/>
  <c r="L511"/>
  <c r="B579"/>
  <c r="M579"/>
  <c r="N579"/>
  <c r="L579"/>
  <c r="B56"/>
  <c r="M56"/>
  <c r="L56"/>
  <c r="B57"/>
  <c r="M57" s="1"/>
  <c r="N57"/>
  <c r="L57"/>
  <c r="B59"/>
  <c r="M59" s="1"/>
  <c r="L59"/>
  <c r="B54"/>
  <c r="M54"/>
  <c r="L54"/>
  <c r="B55"/>
  <c r="M55"/>
  <c r="L55"/>
  <c r="B719"/>
  <c r="M719"/>
  <c r="N719"/>
  <c r="L719"/>
  <c r="B713"/>
  <c r="M713"/>
  <c r="N713"/>
  <c r="L713"/>
  <c r="B709"/>
  <c r="M709"/>
  <c r="N709"/>
  <c r="L709"/>
  <c r="B726"/>
  <c r="M726"/>
  <c r="N726"/>
  <c r="L726"/>
  <c r="B723"/>
  <c r="M723"/>
  <c r="N723"/>
  <c r="L723"/>
  <c r="B710"/>
  <c r="M710"/>
  <c r="N710"/>
  <c r="L710"/>
  <c r="B722"/>
  <c r="M722"/>
  <c r="N722"/>
  <c r="L722"/>
  <c r="B728"/>
  <c r="M728"/>
  <c r="N728"/>
  <c r="L728"/>
  <c r="B717"/>
  <c r="M717"/>
  <c r="N717"/>
  <c r="L717"/>
  <c r="B716"/>
  <c r="M716"/>
  <c r="N716"/>
  <c r="L716"/>
  <c r="B715"/>
  <c r="M715"/>
  <c r="N715"/>
  <c r="L715"/>
  <c r="B711"/>
  <c r="M711"/>
  <c r="N711"/>
  <c r="L711"/>
  <c r="B712"/>
  <c r="M712"/>
  <c r="N712"/>
  <c r="L712"/>
  <c r="B727"/>
  <c r="M727"/>
  <c r="N727"/>
  <c r="L727"/>
  <c r="B725"/>
  <c r="M725"/>
  <c r="N725"/>
  <c r="L725"/>
  <c r="B721"/>
  <c r="M721"/>
  <c r="N721"/>
  <c r="L721"/>
  <c r="B718"/>
  <c r="M718"/>
  <c r="N718"/>
  <c r="L718"/>
  <c r="B724"/>
  <c r="M724"/>
  <c r="N724"/>
  <c r="L724"/>
  <c r="B714"/>
  <c r="M714"/>
  <c r="N714"/>
  <c r="L714"/>
  <c r="B720"/>
  <c r="M720"/>
  <c r="N720"/>
  <c r="L720"/>
  <c r="B68"/>
  <c r="M68"/>
  <c r="L68"/>
  <c r="N625"/>
  <c r="L625"/>
  <c r="N626"/>
  <c r="L626"/>
  <c r="N631"/>
  <c r="L631"/>
  <c r="N639"/>
  <c r="L639"/>
  <c r="N640"/>
  <c r="L640"/>
  <c r="N676"/>
  <c r="L676"/>
  <c r="N677"/>
  <c r="L677"/>
  <c r="N688"/>
  <c r="L688"/>
  <c r="N695"/>
  <c r="L695"/>
  <c r="N696"/>
  <c r="L696"/>
  <c r="N733"/>
  <c r="L733"/>
  <c r="N734"/>
  <c r="L734"/>
  <c r="N736"/>
  <c r="L736"/>
  <c r="B625"/>
  <c r="M625"/>
  <c r="B626"/>
  <c r="M626" s="1"/>
  <c r="B631"/>
  <c r="M631" s="1"/>
  <c r="B639"/>
  <c r="M639" s="1"/>
  <c r="B640"/>
  <c r="M640"/>
  <c r="B676"/>
  <c r="M676" s="1"/>
  <c r="B677"/>
  <c r="M677"/>
  <c r="B688"/>
  <c r="M688" s="1"/>
  <c r="B695"/>
  <c r="M695"/>
  <c r="B696"/>
  <c r="M696" s="1"/>
  <c r="B733"/>
  <c r="M733" s="1"/>
  <c r="B734"/>
  <c r="M734" s="1"/>
  <c r="B736"/>
  <c r="M736"/>
  <c r="L45"/>
  <c r="L61"/>
  <c r="L145"/>
  <c r="L177"/>
  <c r="N183"/>
  <c r="L183"/>
  <c r="N188"/>
  <c r="L188"/>
  <c r="N263"/>
  <c r="L263"/>
  <c r="L282"/>
  <c r="N284"/>
  <c r="L284"/>
  <c r="N299"/>
  <c r="L299"/>
  <c r="N318"/>
  <c r="L318"/>
  <c r="N317"/>
  <c r="L317"/>
  <c r="N339"/>
  <c r="L339"/>
  <c r="L338"/>
  <c r="N340"/>
  <c r="L340"/>
  <c r="N343"/>
  <c r="L343"/>
  <c r="N350"/>
  <c r="L350"/>
  <c r="N360"/>
  <c r="L360"/>
  <c r="N361"/>
  <c r="L361"/>
  <c r="N463"/>
  <c r="L463"/>
  <c r="N466"/>
  <c r="L466"/>
  <c r="N473"/>
  <c r="L473"/>
  <c r="N500"/>
  <c r="L500"/>
  <c r="N506"/>
  <c r="L506"/>
  <c r="N520"/>
  <c r="L520"/>
  <c r="N581"/>
  <c r="L581"/>
  <c r="N649"/>
  <c r="L649"/>
  <c r="N729"/>
  <c r="L729"/>
  <c r="N730"/>
  <c r="L730"/>
  <c r="N732"/>
  <c r="L732"/>
  <c r="N743"/>
  <c r="L743"/>
  <c r="N397"/>
  <c r="L397"/>
  <c r="B63"/>
  <c r="M63"/>
  <c r="B72"/>
  <c r="M72" s="1"/>
  <c r="B84"/>
  <c r="M84"/>
  <c r="B80"/>
  <c r="M80" s="1"/>
  <c r="B79"/>
  <c r="M79"/>
  <c r="B83"/>
  <c r="M83" s="1"/>
  <c r="B82"/>
  <c r="M82" s="1"/>
  <c r="B78"/>
  <c r="M78" s="1"/>
  <c r="B98"/>
  <c r="M98"/>
  <c r="B118"/>
  <c r="M118" s="1"/>
  <c r="B117"/>
  <c r="M117"/>
  <c r="B129"/>
  <c r="M129" s="1"/>
  <c r="B138"/>
  <c r="M138"/>
  <c r="B88"/>
  <c r="M88" s="1"/>
  <c r="B143"/>
  <c r="M143" s="1"/>
  <c r="B130"/>
  <c r="M130" s="1"/>
  <c r="B134"/>
  <c r="M134"/>
  <c r="B133"/>
  <c r="M133" s="1"/>
  <c r="B141"/>
  <c r="M141" s="1"/>
  <c r="B87"/>
  <c r="M87" s="1"/>
  <c r="B137"/>
  <c r="M137"/>
  <c r="B131"/>
  <c r="M131" s="1"/>
  <c r="B90"/>
  <c r="M90" s="1"/>
  <c r="B136"/>
  <c r="M136" s="1"/>
  <c r="B140"/>
  <c r="M140"/>
  <c r="B89"/>
  <c r="M89" s="1"/>
  <c r="B124"/>
  <c r="M124" s="1"/>
  <c r="B128"/>
  <c r="M128" s="1"/>
  <c r="B91"/>
  <c r="M91"/>
  <c r="B85"/>
  <c r="M85" s="1"/>
  <c r="B125"/>
  <c r="M125" s="1"/>
  <c r="B126"/>
  <c r="M126" s="1"/>
  <c r="B27"/>
  <c r="M27"/>
  <c r="B123"/>
  <c r="M123" s="1"/>
  <c r="B154"/>
  <c r="M154" s="1"/>
  <c r="B161"/>
  <c r="M161" s="1"/>
  <c r="B162"/>
  <c r="M162"/>
  <c r="B160"/>
  <c r="M160" s="1"/>
  <c r="B157"/>
  <c r="M157" s="1"/>
  <c r="B159"/>
  <c r="M159" s="1"/>
  <c r="B171"/>
  <c r="M171"/>
  <c r="B156"/>
  <c r="M156" s="1"/>
  <c r="B158"/>
  <c r="M158" s="1"/>
  <c r="B165"/>
  <c r="M165" s="1"/>
  <c r="B164"/>
  <c r="M164"/>
  <c r="B166"/>
  <c r="M166" s="1"/>
  <c r="B172"/>
  <c r="M172" s="1"/>
  <c r="B173"/>
  <c r="M173" s="1"/>
  <c r="B170"/>
  <c r="M170"/>
  <c r="B163"/>
  <c r="M163" s="1"/>
  <c r="B174"/>
  <c r="M174" s="1"/>
  <c r="B176"/>
  <c r="M176" s="1"/>
  <c r="B175"/>
  <c r="M175"/>
  <c r="B155"/>
  <c r="M155" s="1"/>
  <c r="B180"/>
  <c r="M180" s="1"/>
  <c r="B179"/>
  <c r="M179" s="1"/>
  <c r="B192"/>
  <c r="M192"/>
  <c r="B191"/>
  <c r="M191" s="1"/>
  <c r="B247"/>
  <c r="M247" s="1"/>
  <c r="B234"/>
  <c r="M234" s="1"/>
  <c r="B241"/>
  <c r="M241"/>
  <c r="B244"/>
  <c r="M244" s="1"/>
  <c r="B236"/>
  <c r="M236" s="1"/>
  <c r="B256"/>
  <c r="M256" s="1"/>
  <c r="B258"/>
  <c r="M258"/>
  <c r="B262"/>
  <c r="M262" s="1"/>
  <c r="B254"/>
  <c r="M254" s="1"/>
  <c r="B261"/>
  <c r="M261" s="1"/>
  <c r="B255"/>
  <c r="M255"/>
  <c r="B250"/>
  <c r="M250" s="1"/>
  <c r="B252"/>
  <c r="M252" s="1"/>
  <c r="B238"/>
  <c r="M238" s="1"/>
  <c r="B253"/>
  <c r="M253"/>
  <c r="B246"/>
  <c r="M246" s="1"/>
  <c r="B257"/>
  <c r="M257" s="1"/>
  <c r="B233"/>
  <c r="M233" s="1"/>
  <c r="B260"/>
  <c r="M260"/>
  <c r="B235"/>
  <c r="M235" s="1"/>
  <c r="B251"/>
  <c r="M251" s="1"/>
  <c r="B237"/>
  <c r="M237" s="1"/>
  <c r="B231"/>
  <c r="M231"/>
  <c r="B248"/>
  <c r="M248" s="1"/>
  <c r="B242"/>
  <c r="M242" s="1"/>
  <c r="B243"/>
  <c r="M243" s="1"/>
  <c r="B240"/>
  <c r="M240"/>
  <c r="B259"/>
  <c r="M259" s="1"/>
  <c r="B232"/>
  <c r="M232" s="1"/>
  <c r="B267"/>
  <c r="M267" s="1"/>
  <c r="B269"/>
  <c r="M269"/>
  <c r="B266"/>
  <c r="M266" s="1"/>
  <c r="B268"/>
  <c r="M268" s="1"/>
  <c r="B270"/>
  <c r="M270" s="1"/>
  <c r="B265"/>
  <c r="M265"/>
  <c r="B277"/>
  <c r="M277" s="1"/>
  <c r="B276"/>
  <c r="M276" s="1"/>
  <c r="B281"/>
  <c r="M281" s="1"/>
  <c r="B278"/>
  <c r="M278"/>
  <c r="B280"/>
  <c r="M280" s="1"/>
  <c r="B279"/>
  <c r="M279" s="1"/>
  <c r="B293"/>
  <c r="M293" s="1"/>
  <c r="B291"/>
  <c r="M291"/>
  <c r="B290"/>
  <c r="M290" s="1"/>
  <c r="B292"/>
  <c r="M292" s="1"/>
  <c r="B294"/>
  <c r="M294" s="1"/>
  <c r="B289"/>
  <c r="M289"/>
  <c r="B309"/>
  <c r="M309" s="1"/>
  <c r="B310"/>
  <c r="M310" s="1"/>
  <c r="B311"/>
  <c r="M311" s="1"/>
  <c r="B308"/>
  <c r="M308"/>
  <c r="B312"/>
  <c r="M312" s="1"/>
  <c r="B307"/>
  <c r="M307" s="1"/>
  <c r="B315"/>
  <c r="M315" s="1"/>
  <c r="B336"/>
  <c r="M336"/>
  <c r="B334"/>
  <c r="M334" s="1"/>
  <c r="B337"/>
  <c r="M337" s="1"/>
  <c r="B335"/>
  <c r="M335" s="1"/>
  <c r="B346"/>
  <c r="M346"/>
  <c r="B358"/>
  <c r="M358" s="1"/>
  <c r="B357"/>
  <c r="M357" s="1"/>
  <c r="B356"/>
  <c r="M356" s="1"/>
  <c r="B363"/>
  <c r="M363"/>
  <c r="B364"/>
  <c r="M364" s="1"/>
  <c r="B369"/>
  <c r="M369" s="1"/>
  <c r="B367"/>
  <c r="M367" s="1"/>
  <c r="B366"/>
  <c r="M366"/>
  <c r="B368"/>
  <c r="M368" s="1"/>
  <c r="B365"/>
  <c r="M365" s="1"/>
  <c r="B362"/>
  <c r="M362" s="1"/>
  <c r="B394"/>
  <c r="M394"/>
  <c r="B385"/>
  <c r="M385" s="1"/>
  <c r="B390"/>
  <c r="M390" s="1"/>
  <c r="B392"/>
  <c r="M392" s="1"/>
  <c r="B393"/>
  <c r="M393"/>
  <c r="B384"/>
  <c r="M384" s="1"/>
  <c r="B391"/>
  <c r="M391" s="1"/>
  <c r="B383"/>
  <c r="M383" s="1"/>
  <c r="B382"/>
  <c r="M382"/>
  <c r="B386"/>
  <c r="M386" s="1"/>
  <c r="B389"/>
  <c r="M389" s="1"/>
  <c r="B395"/>
  <c r="M395" s="1"/>
  <c r="B387"/>
  <c r="M387"/>
  <c r="B388"/>
  <c r="M388" s="1"/>
  <c r="B418"/>
  <c r="M418" s="1"/>
  <c r="B419"/>
  <c r="M419" s="1"/>
  <c r="B432"/>
  <c r="M432"/>
  <c r="B433"/>
  <c r="M433" s="1"/>
  <c r="B456"/>
  <c r="M456" s="1"/>
  <c r="B450"/>
  <c r="M450" s="1"/>
  <c r="B457"/>
  <c r="M457"/>
  <c r="B446"/>
  <c r="M446" s="1"/>
  <c r="B458"/>
  <c r="M458" s="1"/>
  <c r="B453"/>
  <c r="M453" s="1"/>
  <c r="B449"/>
  <c r="M449"/>
  <c r="B448"/>
  <c r="M448" s="1"/>
  <c r="B455"/>
  <c r="M455" s="1"/>
  <c r="B454"/>
  <c r="M454" s="1"/>
  <c r="B452"/>
  <c r="M452"/>
  <c r="B451"/>
  <c r="M451" s="1"/>
  <c r="B447"/>
  <c r="M447" s="1"/>
  <c r="B461"/>
  <c r="M461" s="1"/>
  <c r="B462"/>
  <c r="M462"/>
  <c r="B460"/>
  <c r="M460" s="1"/>
  <c r="B465"/>
  <c r="M465" s="1"/>
  <c r="B471"/>
  <c r="M471" s="1"/>
  <c r="B470"/>
  <c r="M470"/>
  <c r="B472"/>
  <c r="M472" s="1"/>
  <c r="B498"/>
  <c r="M498" s="1"/>
  <c r="B497"/>
  <c r="M497" s="1"/>
  <c r="B499"/>
  <c r="M499"/>
  <c r="B557"/>
  <c r="M557" s="1"/>
  <c r="B559"/>
  <c r="M559" s="1"/>
  <c r="B551"/>
  <c r="M551" s="1"/>
  <c r="B553"/>
  <c r="M553"/>
  <c r="B555"/>
  <c r="M555" s="1"/>
  <c r="B556"/>
  <c r="M556" s="1"/>
  <c r="B558"/>
  <c r="M558" s="1"/>
  <c r="B554"/>
  <c r="M554"/>
  <c r="B552"/>
  <c r="M552" s="1"/>
  <c r="B572"/>
  <c r="M572" s="1"/>
  <c r="B573"/>
  <c r="M573" s="1"/>
  <c r="B569"/>
  <c r="M569"/>
  <c r="B566"/>
  <c r="M566" s="1"/>
  <c r="B567"/>
  <c r="M567" s="1"/>
  <c r="B568"/>
  <c r="M568" s="1"/>
  <c r="B570"/>
  <c r="M570"/>
  <c r="B571"/>
  <c r="M571" s="1"/>
  <c r="B578"/>
  <c r="M578" s="1"/>
  <c r="B577"/>
  <c r="M577" s="1"/>
  <c r="B580"/>
  <c r="M580"/>
  <c r="B585"/>
  <c r="M585" s="1"/>
  <c r="B603"/>
  <c r="M603" s="1"/>
  <c r="B601"/>
  <c r="M601" s="1"/>
  <c r="B608"/>
  <c r="M608"/>
  <c r="B606"/>
  <c r="M606" s="1"/>
  <c r="B597"/>
  <c r="M597" s="1"/>
  <c r="B605"/>
  <c r="M605" s="1"/>
  <c r="B599"/>
  <c r="M599"/>
  <c r="B602"/>
  <c r="M602" s="1"/>
  <c r="B604"/>
  <c r="M604" s="1"/>
  <c r="B594"/>
  <c r="M594" s="1"/>
  <c r="B595"/>
  <c r="M595"/>
  <c r="B600"/>
  <c r="M600" s="1"/>
  <c r="B596"/>
  <c r="M596" s="1"/>
  <c r="B598"/>
  <c r="M598" s="1"/>
  <c r="B607"/>
  <c r="M607"/>
  <c r="B614"/>
  <c r="M614" s="1"/>
  <c r="B611"/>
  <c r="M611" s="1"/>
  <c r="B610"/>
  <c r="M610" s="1"/>
  <c r="B612"/>
  <c r="M612"/>
  <c r="B613"/>
  <c r="M613" s="1"/>
  <c r="B615"/>
  <c r="M615" s="1"/>
  <c r="B609"/>
  <c r="M609" s="1"/>
  <c r="B624"/>
  <c r="M624"/>
  <c r="B623"/>
  <c r="M623" s="1"/>
  <c r="B635"/>
  <c r="M635" s="1"/>
  <c r="B637"/>
  <c r="M637" s="1"/>
  <c r="B636"/>
  <c r="M636"/>
  <c r="B638"/>
  <c r="M638" s="1"/>
  <c r="B646"/>
  <c r="M646"/>
  <c r="B644"/>
  <c r="M644" s="1"/>
  <c r="B648"/>
  <c r="M648"/>
  <c r="B647"/>
  <c r="M647" s="1"/>
  <c r="B641"/>
  <c r="M641" s="1"/>
  <c r="B645"/>
  <c r="M645" s="1"/>
  <c r="B642"/>
  <c r="M642"/>
  <c r="B643"/>
  <c r="M643" s="1"/>
  <c r="B675"/>
  <c r="M675"/>
  <c r="B674"/>
  <c r="M674" s="1"/>
  <c r="B671"/>
  <c r="M671"/>
  <c r="B670"/>
  <c r="M670" s="1"/>
  <c r="B669"/>
  <c r="M669" s="1"/>
  <c r="B673"/>
  <c r="M673" s="1"/>
  <c r="B672"/>
  <c r="M672"/>
  <c r="B668"/>
  <c r="M668" s="1"/>
  <c r="B686"/>
  <c r="M686"/>
  <c r="B681"/>
  <c r="M681" s="1"/>
  <c r="B682"/>
  <c r="M682"/>
  <c r="B685"/>
  <c r="M685" s="1"/>
  <c r="B679"/>
  <c r="M679" s="1"/>
  <c r="B684"/>
  <c r="M684" s="1"/>
  <c r="B680"/>
  <c r="M680"/>
  <c r="B687"/>
  <c r="M687" s="1"/>
  <c r="B683"/>
  <c r="M683"/>
  <c r="B694"/>
  <c r="M694" s="1"/>
  <c r="B691"/>
  <c r="M691"/>
  <c r="B692"/>
  <c r="M692" s="1"/>
  <c r="B693"/>
  <c r="M693" s="1"/>
  <c r="B706"/>
  <c r="M706" s="1"/>
  <c r="B707"/>
  <c r="M707"/>
  <c r="B705"/>
  <c r="M705" s="1"/>
  <c r="B704"/>
  <c r="M704"/>
  <c r="B703"/>
  <c r="M703" s="1"/>
  <c r="B708"/>
  <c r="M708"/>
  <c r="B739"/>
  <c r="M739" s="1"/>
  <c r="B738"/>
  <c r="M738" s="1"/>
  <c r="B740"/>
  <c r="M740" s="1"/>
  <c r="B741"/>
  <c r="M741"/>
  <c r="B742"/>
  <c r="M742" s="1"/>
  <c r="B2"/>
  <c r="M2"/>
  <c r="B24"/>
  <c r="M24" s="1"/>
  <c r="B60"/>
  <c r="M60"/>
  <c r="B62"/>
  <c r="M62" s="1"/>
  <c r="B64"/>
  <c r="M64" s="1"/>
  <c r="B65"/>
  <c r="M65" s="1"/>
  <c r="B66"/>
  <c r="M66"/>
  <c r="B67"/>
  <c r="M67" s="1"/>
  <c r="B71"/>
  <c r="M71"/>
  <c r="B92"/>
  <c r="M92" s="1"/>
  <c r="B100"/>
  <c r="M100"/>
  <c r="B99"/>
  <c r="M99" s="1"/>
  <c r="B45"/>
  <c r="M45" s="1"/>
  <c r="B61"/>
  <c r="M61" s="1"/>
  <c r="B145"/>
  <c r="M145"/>
  <c r="B177"/>
  <c r="M177" s="1"/>
  <c r="B183"/>
  <c r="M183"/>
  <c r="B188"/>
  <c r="M188" s="1"/>
  <c r="B263"/>
  <c r="M263"/>
  <c r="B282"/>
  <c r="M282" s="1"/>
  <c r="B284"/>
  <c r="M284" s="1"/>
  <c r="B299"/>
  <c r="M299" s="1"/>
  <c r="B318"/>
  <c r="M318"/>
  <c r="B317"/>
  <c r="M317" s="1"/>
  <c r="B339"/>
  <c r="M339"/>
  <c r="B338"/>
  <c r="M338" s="1"/>
  <c r="B340"/>
  <c r="M340"/>
  <c r="B343"/>
  <c r="M343" s="1"/>
  <c r="B350"/>
  <c r="M350" s="1"/>
  <c r="B360"/>
  <c r="M360" s="1"/>
  <c r="B361"/>
  <c r="M361"/>
  <c r="B463"/>
  <c r="M463" s="1"/>
  <c r="B466"/>
  <c r="M466"/>
  <c r="B473"/>
  <c r="M473" s="1"/>
  <c r="B500"/>
  <c r="M500"/>
  <c r="B506"/>
  <c r="M506" s="1"/>
  <c r="B520"/>
  <c r="M520" s="1"/>
  <c r="B581"/>
  <c r="M581" s="1"/>
  <c r="B649"/>
  <c r="M649"/>
  <c r="B729"/>
  <c r="M729" s="1"/>
  <c r="B730"/>
  <c r="M730"/>
  <c r="B732"/>
  <c r="M732" s="1"/>
  <c r="B743"/>
  <c r="M743"/>
  <c r="B397"/>
  <c r="M397" s="1"/>
  <c r="B702"/>
  <c r="M702" s="1"/>
  <c r="B697"/>
  <c r="M697" s="1"/>
  <c r="B737"/>
  <c r="M737"/>
  <c r="B49"/>
  <c r="M49" s="1"/>
  <c r="B43"/>
  <c r="M43"/>
  <c r="B48"/>
  <c r="M48" s="1"/>
  <c r="B50"/>
  <c r="M50"/>
  <c r="B46"/>
  <c r="M46" s="1"/>
  <c r="B51"/>
  <c r="M51" s="1"/>
  <c r="L476"/>
  <c r="N476"/>
  <c r="B476"/>
  <c r="M476" s="1"/>
  <c r="B21" i="11"/>
  <c r="B20" i="10"/>
  <c r="H118" i="9"/>
  <c r="B17" i="11"/>
  <c r="B18"/>
  <c r="N1" i="10"/>
  <c r="N2"/>
  <c r="N3"/>
  <c r="N4"/>
  <c r="N5"/>
  <c r="N6"/>
  <c r="N7"/>
  <c r="N8"/>
  <c r="N9"/>
  <c r="N10"/>
  <c r="B16"/>
  <c r="N22"/>
  <c r="N23"/>
  <c r="N24"/>
  <c r="N25"/>
  <c r="N26"/>
  <c r="B70" i="1"/>
  <c r="M70"/>
  <c r="N70"/>
  <c r="L70"/>
  <c r="B69"/>
  <c r="M69"/>
  <c r="N69"/>
  <c r="L69"/>
  <c r="B74"/>
  <c r="M74"/>
  <c r="L74"/>
  <c r="B77"/>
  <c r="M77" s="1"/>
  <c r="L77"/>
  <c r="B93"/>
  <c r="M93" s="1"/>
  <c r="L93"/>
  <c r="B101"/>
  <c r="M101"/>
  <c r="N101"/>
  <c r="L101"/>
  <c r="B102"/>
  <c r="M102"/>
  <c r="L102"/>
  <c r="B116"/>
  <c r="M116"/>
  <c r="L116"/>
  <c r="B120"/>
  <c r="M120" s="1"/>
  <c r="L120"/>
  <c r="B119"/>
  <c r="M119"/>
  <c r="L119"/>
  <c r="B29"/>
  <c r="M29"/>
  <c r="L29"/>
  <c r="B33"/>
  <c r="M33"/>
  <c r="N33"/>
  <c r="L33"/>
  <c r="B52"/>
  <c r="M52"/>
  <c r="L52"/>
  <c r="B122"/>
  <c r="M122" s="1"/>
  <c r="L122"/>
  <c r="B127"/>
  <c r="M127"/>
  <c r="L127"/>
  <c r="B132"/>
  <c r="M132"/>
  <c r="L132"/>
  <c r="B86"/>
  <c r="M86"/>
  <c r="L86"/>
  <c r="B182"/>
  <c r="M182" s="1"/>
  <c r="N182"/>
  <c r="L182"/>
  <c r="B185"/>
  <c r="M185" s="1"/>
  <c r="N185"/>
  <c r="L185"/>
  <c r="B184"/>
  <c r="M184" s="1"/>
  <c r="N184"/>
  <c r="L184"/>
  <c r="B193"/>
  <c r="M193" s="1"/>
  <c r="N193"/>
  <c r="L193"/>
  <c r="B194"/>
  <c r="M194" s="1"/>
  <c r="N194"/>
  <c r="L194"/>
  <c r="B195"/>
  <c r="M195" s="1"/>
  <c r="N195"/>
  <c r="L195"/>
  <c r="B271"/>
  <c r="M271" s="1"/>
  <c r="N271"/>
  <c r="L271"/>
  <c r="B264"/>
  <c r="M264" s="1"/>
  <c r="N264"/>
  <c r="L264"/>
  <c r="B283"/>
  <c r="M283" s="1"/>
  <c r="N283"/>
  <c r="L283"/>
  <c r="B288"/>
  <c r="M288" s="1"/>
  <c r="N288"/>
  <c r="L288"/>
  <c r="B287"/>
  <c r="M287" s="1"/>
  <c r="N287"/>
  <c r="L287"/>
  <c r="B295"/>
  <c r="M295" s="1"/>
  <c r="N295"/>
  <c r="L295"/>
  <c r="B296"/>
  <c r="M296" s="1"/>
  <c r="N296"/>
  <c r="L296"/>
  <c r="B300"/>
  <c r="M300" s="1"/>
  <c r="N300"/>
  <c r="L300"/>
  <c r="B303"/>
  <c r="M303" s="1"/>
  <c r="N303"/>
  <c r="L303"/>
  <c r="B301"/>
  <c r="M301" s="1"/>
  <c r="N301"/>
  <c r="L301"/>
  <c r="B305"/>
  <c r="M305" s="1"/>
  <c r="N305"/>
  <c r="L305"/>
  <c r="B304"/>
  <c r="M304" s="1"/>
  <c r="N304"/>
  <c r="L304"/>
  <c r="B313"/>
  <c r="M313" s="1"/>
  <c r="N313"/>
  <c r="L313"/>
  <c r="B306"/>
  <c r="M306" s="1"/>
  <c r="N306"/>
  <c r="L306"/>
  <c r="B314"/>
  <c r="M314" s="1"/>
  <c r="N314"/>
  <c r="L314"/>
  <c r="B319"/>
  <c r="M319" s="1"/>
  <c r="N319"/>
  <c r="L319"/>
  <c r="B320"/>
  <c r="M320" s="1"/>
  <c r="N320"/>
  <c r="L320"/>
  <c r="B341"/>
  <c r="M341" s="1"/>
  <c r="N341"/>
  <c r="L341"/>
  <c r="B342"/>
  <c r="M342" s="1"/>
  <c r="N342"/>
  <c r="L342"/>
  <c r="B344"/>
  <c r="M344" s="1"/>
  <c r="N344"/>
  <c r="L344"/>
  <c r="B347"/>
  <c r="M347" s="1"/>
  <c r="N347"/>
  <c r="L347"/>
  <c r="B348"/>
  <c r="M348" s="1"/>
  <c r="N348"/>
  <c r="L348"/>
  <c r="B351"/>
  <c r="M351" s="1"/>
  <c r="N351"/>
  <c r="L351"/>
  <c r="B352"/>
  <c r="M352" s="1"/>
  <c r="N352"/>
  <c r="L352"/>
  <c r="B372"/>
  <c r="M372" s="1"/>
  <c r="N372"/>
  <c r="L372"/>
  <c r="B374"/>
  <c r="M374" s="1"/>
  <c r="N374"/>
  <c r="L374"/>
  <c r="B373"/>
  <c r="M373" s="1"/>
  <c r="N373"/>
  <c r="L373"/>
  <c r="B375"/>
  <c r="M375" s="1"/>
  <c r="N375"/>
  <c r="L375"/>
  <c r="B422"/>
  <c r="M422" s="1"/>
  <c r="N422"/>
  <c r="L422"/>
  <c r="B423"/>
  <c r="M423" s="1"/>
  <c r="N423"/>
  <c r="L423"/>
  <c r="B428"/>
  <c r="M428" s="1"/>
  <c r="N428"/>
  <c r="L428"/>
  <c r="B427"/>
  <c r="M427" s="1"/>
  <c r="N427"/>
  <c r="L427"/>
  <c r="B434"/>
  <c r="M434" s="1"/>
  <c r="N434"/>
  <c r="L434"/>
  <c r="B435"/>
  <c r="M435" s="1"/>
  <c r="N435"/>
  <c r="L435"/>
  <c r="B464"/>
  <c r="M464" s="1"/>
  <c r="N464"/>
  <c r="L464"/>
  <c r="B459"/>
  <c r="M459" s="1"/>
  <c r="N459"/>
  <c r="L459"/>
  <c r="B467"/>
  <c r="M467" s="1"/>
  <c r="N467"/>
  <c r="L467"/>
  <c r="B475"/>
  <c r="M475" s="1"/>
  <c r="N475"/>
  <c r="L475"/>
  <c r="B474"/>
  <c r="M474" s="1"/>
  <c r="N474"/>
  <c r="L474"/>
  <c r="B477"/>
  <c r="M477" s="1"/>
  <c r="N477"/>
  <c r="L477"/>
  <c r="B486"/>
  <c r="M486" s="1"/>
  <c r="N486"/>
  <c r="L486"/>
  <c r="B488"/>
  <c r="M488" s="1"/>
  <c r="N488"/>
  <c r="L488"/>
  <c r="B489"/>
  <c r="M489" s="1"/>
  <c r="N489"/>
  <c r="L489"/>
  <c r="B502"/>
  <c r="M502" s="1"/>
  <c r="N502"/>
  <c r="L502"/>
  <c r="B501"/>
  <c r="M501" s="1"/>
  <c r="N501"/>
  <c r="L501"/>
  <c r="B503"/>
  <c r="M503" s="1"/>
  <c r="N503"/>
  <c r="L503"/>
  <c r="B504"/>
  <c r="M504" s="1"/>
  <c r="N504"/>
  <c r="L504"/>
  <c r="B508"/>
  <c r="M508" s="1"/>
  <c r="N508"/>
  <c r="L508"/>
  <c r="B507"/>
  <c r="M507" s="1"/>
  <c r="N507"/>
  <c r="L507"/>
  <c r="B509"/>
  <c r="M509" s="1"/>
  <c r="N509"/>
  <c r="L509"/>
  <c r="B510"/>
  <c r="M510" s="1"/>
  <c r="N510"/>
  <c r="L510"/>
  <c r="B512"/>
  <c r="M512" s="1"/>
  <c r="N512"/>
  <c r="L512"/>
  <c r="B513"/>
  <c r="M513" s="1"/>
  <c r="N513"/>
  <c r="L513"/>
  <c r="B514"/>
  <c r="M514" s="1"/>
  <c r="N514"/>
  <c r="L514"/>
  <c r="B522"/>
  <c r="M522" s="1"/>
  <c r="N522"/>
  <c r="L522"/>
  <c r="B521"/>
  <c r="M521" s="1"/>
  <c r="N521"/>
  <c r="L521"/>
  <c r="B560"/>
  <c r="M560" s="1"/>
  <c r="N560"/>
  <c r="L560"/>
  <c r="B575"/>
  <c r="M575" s="1"/>
  <c r="N575"/>
  <c r="L575"/>
  <c r="B576"/>
  <c r="M576" s="1"/>
  <c r="N576"/>
  <c r="L576"/>
  <c r="B582"/>
  <c r="M582" s="1"/>
  <c r="N582"/>
  <c r="L582"/>
  <c r="B583"/>
  <c r="M583" s="1"/>
  <c r="N583"/>
  <c r="L583"/>
  <c r="B587"/>
  <c r="M587" s="1"/>
  <c r="N587"/>
  <c r="L587"/>
  <c r="B586"/>
  <c r="M586" s="1"/>
  <c r="N586"/>
  <c r="L586"/>
  <c r="B616"/>
  <c r="M616" s="1"/>
  <c r="N616"/>
  <c r="L616"/>
  <c r="B76"/>
  <c r="M76" s="1"/>
  <c r="L76"/>
  <c r="B75"/>
  <c r="M75"/>
  <c r="L75"/>
  <c r="B94"/>
  <c r="M94"/>
  <c r="L94"/>
  <c r="B345"/>
  <c r="M345"/>
  <c r="N345"/>
  <c r="L345"/>
  <c r="B353"/>
  <c r="M353"/>
  <c r="N353"/>
  <c r="L353"/>
  <c r="B396"/>
  <c r="M396"/>
  <c r="N396"/>
  <c r="L396"/>
  <c r="B402"/>
  <c r="M402"/>
  <c r="N402"/>
  <c r="L402"/>
  <c r="B399"/>
  <c r="M399"/>
  <c r="N399"/>
  <c r="L399"/>
  <c r="B403"/>
  <c r="M403"/>
  <c r="N403"/>
  <c r="L403"/>
  <c r="B401"/>
  <c r="M401"/>
  <c r="N401"/>
  <c r="L401"/>
  <c r="B400"/>
  <c r="M400"/>
  <c r="N400"/>
  <c r="L400"/>
  <c r="B398"/>
  <c r="M398"/>
  <c r="N398"/>
  <c r="L398"/>
  <c r="B421"/>
  <c r="M421"/>
  <c r="N421"/>
  <c r="L421"/>
  <c r="B47"/>
  <c r="M47"/>
  <c r="L47"/>
  <c r="B81"/>
  <c r="M81" s="1"/>
  <c r="N81"/>
  <c r="L81"/>
  <c r="B38"/>
  <c r="M38" s="1"/>
  <c r="L38"/>
  <c r="B26"/>
  <c r="M26"/>
  <c r="N26"/>
  <c r="L26"/>
  <c r="B37"/>
  <c r="M37"/>
  <c r="L37"/>
  <c r="B34"/>
  <c r="M34" s="1"/>
  <c r="L34"/>
  <c r="B39"/>
  <c r="M39"/>
  <c r="L39"/>
  <c r="B30"/>
  <c r="M30" s="1"/>
  <c r="L30"/>
  <c r="B28"/>
  <c r="M28" s="1"/>
  <c r="L28"/>
  <c r="B35"/>
  <c r="M35"/>
  <c r="N35"/>
  <c r="L35"/>
  <c r="B41"/>
  <c r="M41"/>
  <c r="L41"/>
  <c r="B31"/>
  <c r="M31"/>
  <c r="L31"/>
  <c r="B42"/>
  <c r="M42" s="1"/>
  <c r="L42"/>
  <c r="B25"/>
  <c r="M25"/>
  <c r="L25"/>
  <c r="B32"/>
  <c r="M32"/>
  <c r="L32"/>
  <c r="B96"/>
  <c r="M96"/>
  <c r="L96"/>
  <c r="B97"/>
  <c r="M97" s="1"/>
  <c r="N97"/>
  <c r="L97"/>
  <c r="B95"/>
  <c r="M95"/>
  <c r="L95"/>
  <c r="B103"/>
  <c r="M103"/>
  <c r="N103"/>
  <c r="L103"/>
  <c r="B104"/>
  <c r="M104"/>
  <c r="L104"/>
  <c r="B115"/>
  <c r="M115"/>
  <c r="L115"/>
  <c r="B105"/>
  <c r="M105" s="1"/>
  <c r="N105"/>
  <c r="L105"/>
  <c r="B106"/>
  <c r="M106" s="1"/>
  <c r="L106"/>
  <c r="B107"/>
  <c r="M107"/>
  <c r="N107"/>
  <c r="L107"/>
  <c r="B108"/>
  <c r="M108"/>
  <c r="N108"/>
  <c r="L108"/>
  <c r="B109"/>
  <c r="M109"/>
  <c r="N109"/>
  <c r="L109"/>
  <c r="B110"/>
  <c r="M110"/>
  <c r="L110"/>
  <c r="B112"/>
  <c r="M112"/>
  <c r="N112"/>
  <c r="L112"/>
  <c r="B113"/>
  <c r="M113"/>
  <c r="L113"/>
  <c r="B114"/>
  <c r="M114"/>
  <c r="N114"/>
  <c r="L114"/>
  <c r="B44"/>
  <c r="M44"/>
  <c r="N44"/>
  <c r="L44"/>
  <c r="B36"/>
  <c r="M36"/>
  <c r="L36"/>
  <c r="B58"/>
  <c r="M58" s="1"/>
  <c r="L58"/>
  <c r="B152"/>
  <c r="M152"/>
  <c r="N152"/>
  <c r="L152"/>
  <c r="B150"/>
  <c r="M150"/>
  <c r="N150"/>
  <c r="L150"/>
  <c r="B147"/>
  <c r="M147"/>
  <c r="N147"/>
  <c r="L147"/>
  <c r="B153"/>
  <c r="M153"/>
  <c r="N153"/>
  <c r="L153"/>
  <c r="B149"/>
  <c r="M149"/>
  <c r="N149"/>
  <c r="L149"/>
  <c r="B151"/>
  <c r="M151"/>
  <c r="N151"/>
  <c r="L151"/>
  <c r="B146"/>
  <c r="M146"/>
  <c r="N146"/>
  <c r="L146"/>
  <c r="B187"/>
  <c r="M187"/>
  <c r="N187"/>
  <c r="L187"/>
  <c r="B202"/>
  <c r="M202"/>
  <c r="N202"/>
  <c r="L202"/>
  <c r="B198"/>
  <c r="M198"/>
  <c r="N198"/>
  <c r="L198"/>
  <c r="B206"/>
  <c r="M206"/>
  <c r="N206"/>
  <c r="L206"/>
  <c r="B207"/>
  <c r="M207"/>
  <c r="N207"/>
  <c r="L207"/>
  <c r="B216"/>
  <c r="M216"/>
  <c r="N216"/>
  <c r="L216"/>
  <c r="B219"/>
  <c r="M219"/>
  <c r="N219"/>
  <c r="L219"/>
  <c r="B199"/>
  <c r="M199"/>
  <c r="N199"/>
  <c r="L199"/>
  <c r="B221"/>
  <c r="M221"/>
  <c r="N221"/>
  <c r="L221"/>
  <c r="B213"/>
  <c r="M213"/>
  <c r="N213"/>
  <c r="L213"/>
  <c r="B228"/>
  <c r="M228"/>
  <c r="N228"/>
  <c r="L228"/>
  <c r="B196"/>
  <c r="M196"/>
  <c r="N196"/>
  <c r="L196"/>
  <c r="B208"/>
  <c r="M208" s="1"/>
  <c r="N208"/>
  <c r="L208"/>
  <c r="B215"/>
  <c r="M215" s="1"/>
  <c r="N215"/>
  <c r="L215"/>
  <c r="B218"/>
  <c r="M218" s="1"/>
  <c r="N218"/>
  <c r="L218"/>
  <c r="B224"/>
  <c r="M224" s="1"/>
  <c r="N224"/>
  <c r="L224"/>
  <c r="B230"/>
  <c r="M230" s="1"/>
  <c r="N230"/>
  <c r="L230"/>
  <c r="B200"/>
  <c r="M200" s="1"/>
  <c r="N200"/>
  <c r="L200"/>
  <c r="B201"/>
  <c r="M201" s="1"/>
  <c r="N201"/>
  <c r="L201"/>
  <c r="B203"/>
  <c r="M203" s="1"/>
  <c r="N203"/>
  <c r="L203"/>
  <c r="B217"/>
  <c r="M217" s="1"/>
  <c r="N217"/>
  <c r="L217"/>
  <c r="B223"/>
  <c r="M223" s="1"/>
  <c r="N223"/>
  <c r="L223"/>
  <c r="B226"/>
  <c r="M226" s="1"/>
  <c r="N226"/>
  <c r="L226"/>
  <c r="B229"/>
  <c r="M229" s="1"/>
  <c r="N229"/>
  <c r="L229"/>
  <c r="B209"/>
  <c r="M209" s="1"/>
  <c r="N209"/>
  <c r="L209"/>
  <c r="B210"/>
  <c r="M210" s="1"/>
  <c r="N210"/>
  <c r="L210"/>
  <c r="B220"/>
  <c r="M220" s="1"/>
  <c r="N220"/>
  <c r="L220"/>
  <c r="B227"/>
  <c r="M227" s="1"/>
  <c r="N227"/>
  <c r="L227"/>
  <c r="B211"/>
  <c r="M211" s="1"/>
  <c r="N211"/>
  <c r="L211"/>
  <c r="B212"/>
  <c r="M212" s="1"/>
  <c r="N212"/>
  <c r="L212"/>
  <c r="B197"/>
  <c r="M197" s="1"/>
  <c r="N197"/>
  <c r="L197"/>
  <c r="B204"/>
  <c r="M204" s="1"/>
  <c r="N204"/>
  <c r="L204"/>
  <c r="B205"/>
  <c r="M205" s="1"/>
  <c r="N205"/>
  <c r="L205"/>
  <c r="B225"/>
  <c r="M225" s="1"/>
  <c r="N225"/>
  <c r="L225"/>
  <c r="B222"/>
  <c r="M222" s="1"/>
  <c r="N222"/>
  <c r="L222"/>
  <c r="B214"/>
  <c r="M214" s="1"/>
  <c r="N214"/>
  <c r="L214"/>
  <c r="B275"/>
  <c r="M275" s="1"/>
  <c r="N275"/>
  <c r="L275"/>
  <c r="B273"/>
  <c r="M273" s="1"/>
  <c r="N273"/>
  <c r="L273"/>
  <c r="B274"/>
  <c r="M274" s="1"/>
  <c r="N274"/>
  <c r="L274"/>
  <c r="B272"/>
  <c r="M272" s="1"/>
  <c r="N272"/>
  <c r="L272"/>
  <c r="B297"/>
  <c r="M297" s="1"/>
  <c r="N297"/>
  <c r="L297"/>
  <c r="B298"/>
  <c r="M298" s="1"/>
  <c r="N298"/>
  <c r="L298"/>
  <c r="B302"/>
  <c r="M302" s="1"/>
  <c r="N302"/>
  <c r="L302"/>
  <c r="B322"/>
  <c r="M322" s="1"/>
  <c r="N322"/>
  <c r="L322"/>
  <c r="B331"/>
  <c r="M331" s="1"/>
  <c r="N331"/>
  <c r="L331"/>
  <c r="B326"/>
  <c r="M326" s="1"/>
  <c r="N326"/>
  <c r="L326"/>
  <c r="B328"/>
  <c r="M328" s="1"/>
  <c r="N328"/>
  <c r="L328"/>
  <c r="B332"/>
  <c r="M332" s="1"/>
  <c r="N332"/>
  <c r="L332"/>
  <c r="B333"/>
  <c r="M333" s="1"/>
  <c r="N333"/>
  <c r="L333"/>
  <c r="B321"/>
  <c r="M321" s="1"/>
  <c r="N321"/>
  <c r="L321"/>
  <c r="B323"/>
  <c r="M323" s="1"/>
  <c r="N323"/>
  <c r="L323"/>
  <c r="B324"/>
  <c r="M324" s="1"/>
  <c r="N324"/>
  <c r="L324"/>
  <c r="B329"/>
  <c r="M329" s="1"/>
  <c r="N329"/>
  <c r="L329"/>
  <c r="B325"/>
  <c r="M325" s="1"/>
  <c r="N325"/>
  <c r="L325"/>
  <c r="B327"/>
  <c r="M327" s="1"/>
  <c r="N327"/>
  <c r="L327"/>
  <c r="B330"/>
  <c r="M330" s="1"/>
  <c r="N330"/>
  <c r="L330"/>
  <c r="B354"/>
  <c r="M354" s="1"/>
  <c r="N354"/>
  <c r="L354"/>
  <c r="B355"/>
  <c r="M355" s="1"/>
  <c r="N355"/>
  <c r="L355"/>
  <c r="B371"/>
  <c r="M371" s="1"/>
  <c r="N371"/>
  <c r="L371"/>
  <c r="B377"/>
  <c r="M377" s="1"/>
  <c r="N377"/>
  <c r="L377"/>
  <c r="B378"/>
  <c r="M378" s="1"/>
  <c r="N378"/>
  <c r="L378"/>
  <c r="B379"/>
  <c r="M379" s="1"/>
  <c r="N379"/>
  <c r="L379"/>
  <c r="B380"/>
  <c r="M380" s="1"/>
  <c r="N380"/>
  <c r="L380"/>
  <c r="B381"/>
  <c r="M381" s="1"/>
  <c r="N381"/>
  <c r="L381"/>
  <c r="B376"/>
  <c r="M376" s="1"/>
  <c r="N376"/>
  <c r="L376"/>
  <c r="B416"/>
  <c r="M416" s="1"/>
  <c r="N416"/>
  <c r="L416"/>
  <c r="B409"/>
  <c r="M409" s="1"/>
  <c r="N409"/>
  <c r="L409"/>
  <c r="B404"/>
  <c r="M404" s="1"/>
  <c r="N404"/>
  <c r="L404"/>
  <c r="B407"/>
  <c r="M407" s="1"/>
  <c r="N407"/>
  <c r="L407"/>
  <c r="B412"/>
  <c r="M412" s="1"/>
  <c r="N412"/>
  <c r="L412"/>
  <c r="B414"/>
  <c r="M414" s="1"/>
  <c r="N414"/>
  <c r="L414"/>
  <c r="B408"/>
  <c r="M408" s="1"/>
  <c r="N408"/>
  <c r="L408"/>
  <c r="B411"/>
  <c r="M411" s="1"/>
  <c r="N411"/>
  <c r="L411"/>
  <c r="B415"/>
  <c r="M415" s="1"/>
  <c r="N415"/>
  <c r="L415"/>
  <c r="B410"/>
  <c r="M410" s="1"/>
  <c r="N410"/>
  <c r="L410"/>
  <c r="B417"/>
  <c r="M417" s="1"/>
  <c r="N417"/>
  <c r="L417"/>
  <c r="B405"/>
  <c r="M405" s="1"/>
  <c r="N405"/>
  <c r="L405"/>
  <c r="B406"/>
  <c r="M406" s="1"/>
  <c r="N406"/>
  <c r="L406"/>
  <c r="B413"/>
  <c r="M413" s="1"/>
  <c r="N413"/>
  <c r="L413"/>
  <c r="B425"/>
  <c r="M425" s="1"/>
  <c r="N425"/>
  <c r="L425"/>
  <c r="B424"/>
  <c r="M424" s="1"/>
  <c r="N424"/>
  <c r="L424"/>
  <c r="B426"/>
  <c r="M426" s="1"/>
  <c r="N426"/>
  <c r="L426"/>
  <c r="B429"/>
  <c r="M429" s="1"/>
  <c r="N429"/>
  <c r="L429"/>
  <c r="B430"/>
  <c r="M430" s="1"/>
  <c r="N430"/>
  <c r="L430"/>
  <c r="B431"/>
  <c r="M431" s="1"/>
  <c r="N431"/>
  <c r="L431"/>
  <c r="B444"/>
  <c r="M444" s="1"/>
  <c r="N444"/>
  <c r="L444"/>
  <c r="B442"/>
  <c r="M442" s="1"/>
  <c r="N442"/>
  <c r="L442"/>
  <c r="B440"/>
  <c r="M440" s="1"/>
  <c r="N440"/>
  <c r="L440"/>
  <c r="B441"/>
  <c r="M441" s="1"/>
  <c r="N441"/>
  <c r="L441"/>
  <c r="B443"/>
  <c r="M443" s="1"/>
  <c r="N443"/>
  <c r="L443"/>
  <c r="B439"/>
  <c r="M439" s="1"/>
  <c r="N439"/>
  <c r="L439"/>
  <c r="B436"/>
  <c r="M436" s="1"/>
  <c r="N436"/>
  <c r="L436"/>
  <c r="B437"/>
  <c r="M437" s="1"/>
  <c r="N437"/>
  <c r="L437"/>
  <c r="B438"/>
  <c r="M438" s="1"/>
  <c r="N438"/>
  <c r="L438"/>
  <c r="B445"/>
  <c r="M445" s="1"/>
  <c r="N445"/>
  <c r="L445"/>
  <c r="B469"/>
  <c r="M469" s="1"/>
  <c r="N469"/>
  <c r="L469"/>
  <c r="B468"/>
  <c r="M468" s="1"/>
  <c r="N468"/>
  <c r="L468"/>
  <c r="B481"/>
  <c r="M481" s="1"/>
  <c r="N481"/>
  <c r="L481"/>
  <c r="B480"/>
  <c r="M480" s="1"/>
  <c r="N480"/>
  <c r="L480"/>
  <c r="B482"/>
  <c r="M482" s="1"/>
  <c r="N482"/>
  <c r="L482"/>
  <c r="B483"/>
  <c r="M483" s="1"/>
  <c r="N483"/>
  <c r="L483"/>
  <c r="B485"/>
  <c r="M485" s="1"/>
  <c r="N485"/>
  <c r="L485"/>
  <c r="B478"/>
  <c r="M478" s="1"/>
  <c r="N478"/>
  <c r="L478"/>
  <c r="B484"/>
  <c r="M484" s="1"/>
  <c r="N484"/>
  <c r="L484"/>
  <c r="B479"/>
  <c r="M479" s="1"/>
  <c r="N479"/>
  <c r="L479"/>
  <c r="B495"/>
  <c r="M495" s="1"/>
  <c r="N495"/>
  <c r="L495"/>
  <c r="B496"/>
  <c r="M496" s="1"/>
  <c r="N496"/>
  <c r="L496"/>
  <c r="B490"/>
  <c r="M490" s="1"/>
  <c r="N490"/>
  <c r="L490"/>
  <c r="B492"/>
  <c r="M492" s="1"/>
  <c r="N492"/>
  <c r="L492"/>
  <c r="B493"/>
  <c r="M493" s="1"/>
  <c r="N493"/>
  <c r="L493"/>
  <c r="B494"/>
  <c r="M494" s="1"/>
  <c r="N494"/>
  <c r="L494"/>
  <c r="B491"/>
  <c r="M491" s="1"/>
  <c r="N491"/>
  <c r="L491"/>
  <c r="B505"/>
  <c r="M505" s="1"/>
  <c r="N505"/>
  <c r="L505"/>
  <c r="B517"/>
  <c r="M517" s="1"/>
  <c r="N517"/>
  <c r="L517"/>
  <c r="B515"/>
  <c r="M515" s="1"/>
  <c r="N515"/>
  <c r="L515"/>
  <c r="B519"/>
  <c r="M519" s="1"/>
  <c r="N519"/>
  <c r="L519"/>
  <c r="B516"/>
  <c r="M516" s="1"/>
  <c r="N516"/>
  <c r="L516"/>
  <c r="B518"/>
  <c r="M518" s="1"/>
  <c r="N518"/>
  <c r="L518"/>
  <c r="B530"/>
  <c r="M530" s="1"/>
  <c r="N530"/>
  <c r="L530"/>
  <c r="B531"/>
  <c r="M531" s="1"/>
  <c r="N531"/>
  <c r="L531"/>
  <c r="B536"/>
  <c r="M536" s="1"/>
  <c r="N536"/>
  <c r="L536"/>
  <c r="B548"/>
  <c r="M548" s="1"/>
  <c r="N548"/>
  <c r="L548"/>
  <c r="B534"/>
  <c r="M534" s="1"/>
  <c r="N534"/>
  <c r="L534"/>
  <c r="B540"/>
  <c r="M540" s="1"/>
  <c r="N540"/>
  <c r="L540"/>
  <c r="B544"/>
  <c r="M544" s="1"/>
  <c r="N544"/>
  <c r="L544"/>
  <c r="B539"/>
  <c r="M539" s="1"/>
  <c r="N539"/>
  <c r="L539"/>
  <c r="B542"/>
  <c r="M542" s="1"/>
  <c r="N542"/>
  <c r="L542"/>
  <c r="B543"/>
  <c r="M543" s="1"/>
  <c r="N543"/>
  <c r="L543"/>
  <c r="B547"/>
  <c r="M547" s="1"/>
  <c r="N547"/>
  <c r="L547"/>
  <c r="B550"/>
  <c r="M550" s="1"/>
  <c r="N550"/>
  <c r="L550"/>
  <c r="B523"/>
  <c r="M523" s="1"/>
  <c r="N523"/>
  <c r="L523"/>
  <c r="B528"/>
  <c r="M528" s="1"/>
  <c r="N528"/>
  <c r="L528"/>
  <c r="B532"/>
  <c r="M532" s="1"/>
  <c r="N532"/>
  <c r="L532"/>
  <c r="B533"/>
  <c r="M533" s="1"/>
  <c r="N533"/>
  <c r="L533"/>
  <c r="B535"/>
  <c r="M535" s="1"/>
  <c r="N535"/>
  <c r="L535"/>
  <c r="B537"/>
  <c r="M537" s="1"/>
  <c r="N537"/>
  <c r="L537"/>
  <c r="B546"/>
  <c r="M546" s="1"/>
  <c r="N546"/>
  <c r="L546"/>
  <c r="B549"/>
  <c r="M549" s="1"/>
  <c r="N549"/>
  <c r="L549"/>
  <c r="B524"/>
  <c r="M524" s="1"/>
  <c r="N524"/>
  <c r="L524"/>
  <c r="B526"/>
  <c r="M526" s="1"/>
  <c r="N526"/>
  <c r="L526"/>
  <c r="B538"/>
  <c r="M538" s="1"/>
  <c r="N538"/>
  <c r="L538"/>
  <c r="B545"/>
  <c r="M545" s="1"/>
  <c r="N545"/>
  <c r="L545"/>
  <c r="B525"/>
  <c r="M525" s="1"/>
  <c r="N525"/>
  <c r="L525"/>
  <c r="B527"/>
  <c r="M527" s="1"/>
  <c r="N527"/>
  <c r="L527"/>
  <c r="B529"/>
  <c r="M529" s="1"/>
  <c r="N529"/>
  <c r="L529"/>
  <c r="B541"/>
  <c r="M541" s="1"/>
  <c r="N541"/>
  <c r="L541"/>
  <c r="B561"/>
  <c r="M561" s="1"/>
  <c r="N561"/>
  <c r="L561"/>
  <c r="B562"/>
  <c r="M562" s="1"/>
  <c r="N562"/>
  <c r="L562"/>
  <c r="B563"/>
  <c r="M563" s="1"/>
  <c r="N563"/>
  <c r="L563"/>
  <c r="B564"/>
  <c r="M564" s="1"/>
  <c r="N564"/>
  <c r="L564"/>
  <c r="B565"/>
  <c r="M565" s="1"/>
  <c r="N565"/>
  <c r="L565"/>
  <c r="B584"/>
  <c r="M584" s="1"/>
  <c r="N584"/>
  <c r="L584"/>
  <c r="B590"/>
  <c r="M590" s="1"/>
  <c r="N590"/>
  <c r="L590"/>
  <c r="B588"/>
  <c r="M588" s="1"/>
  <c r="N588"/>
  <c r="L588"/>
  <c r="B589"/>
  <c r="M589" s="1"/>
  <c r="N589"/>
  <c r="L589"/>
  <c r="B591"/>
  <c r="M591" s="1"/>
  <c r="N591"/>
  <c r="L591"/>
  <c r="B592"/>
  <c r="M592" s="1"/>
  <c r="N592"/>
  <c r="L592"/>
  <c r="B593"/>
  <c r="M593" s="1"/>
  <c r="N593"/>
  <c r="L593"/>
  <c r="B620"/>
  <c r="M620" s="1"/>
  <c r="N620"/>
  <c r="L620"/>
  <c r="B619"/>
  <c r="M619" s="1"/>
  <c r="N619"/>
  <c r="L619"/>
  <c r="B617"/>
  <c r="M617" s="1"/>
  <c r="N617"/>
  <c r="L617"/>
  <c r="B618"/>
  <c r="M618" s="1"/>
  <c r="N618"/>
  <c r="L618"/>
  <c r="B621"/>
  <c r="M621" s="1"/>
  <c r="N621"/>
  <c r="L621"/>
  <c r="B622"/>
  <c r="M622" s="1"/>
  <c r="N622"/>
  <c r="L622"/>
  <c r="B628"/>
  <c r="M628" s="1"/>
  <c r="N628"/>
  <c r="L628"/>
  <c r="B630"/>
  <c r="M630" s="1"/>
  <c r="N630"/>
  <c r="L630"/>
  <c r="B629"/>
  <c r="M629" s="1"/>
  <c r="N629"/>
  <c r="L629"/>
  <c r="B627"/>
  <c r="M627" s="1"/>
  <c r="N627"/>
  <c r="L627"/>
  <c r="B633"/>
  <c r="M633" s="1"/>
  <c r="N633"/>
  <c r="L633"/>
  <c r="B634"/>
  <c r="M634" s="1"/>
  <c r="N634"/>
  <c r="L634"/>
  <c r="B632"/>
  <c r="M632" s="1"/>
  <c r="N632"/>
  <c r="L632"/>
  <c r="B664"/>
  <c r="M664" s="1"/>
  <c r="N664"/>
  <c r="L664"/>
  <c r="B661"/>
  <c r="M661" s="1"/>
  <c r="N661"/>
  <c r="L661"/>
  <c r="B663"/>
  <c r="M663" s="1"/>
  <c r="N663"/>
  <c r="L663"/>
  <c r="B650"/>
  <c r="M650" s="1"/>
  <c r="N650"/>
  <c r="L650"/>
  <c r="B654"/>
  <c r="M654" s="1"/>
  <c r="N654"/>
  <c r="L654"/>
  <c r="B651"/>
  <c r="M651" s="1"/>
  <c r="N651"/>
  <c r="L651"/>
  <c r="B655"/>
  <c r="M655" s="1"/>
  <c r="N655"/>
  <c r="L655"/>
  <c r="B658"/>
  <c r="M658" s="1"/>
  <c r="N658"/>
  <c r="L658"/>
  <c r="B659"/>
  <c r="M659" s="1"/>
  <c r="N659"/>
  <c r="L659"/>
  <c r="B660"/>
  <c r="M660" s="1"/>
  <c r="N660"/>
  <c r="L660"/>
  <c r="B665"/>
  <c r="M665" s="1"/>
  <c r="N665"/>
  <c r="L665"/>
  <c r="B667"/>
  <c r="M667" s="1"/>
  <c r="N667"/>
  <c r="L667"/>
  <c r="B652"/>
  <c r="M652" s="1"/>
  <c r="N652"/>
  <c r="L652"/>
  <c r="B653"/>
  <c r="M653" s="1"/>
  <c r="N653"/>
  <c r="L653"/>
  <c r="B657"/>
  <c r="M657" s="1"/>
  <c r="N657"/>
  <c r="L657"/>
  <c r="B662"/>
  <c r="M662" s="1"/>
  <c r="N662"/>
  <c r="L662"/>
  <c r="B666"/>
  <c r="M666" s="1"/>
  <c r="N666"/>
  <c r="L666"/>
  <c r="B656"/>
  <c r="M656" s="1"/>
  <c r="N656"/>
  <c r="L656"/>
  <c r="B678"/>
  <c r="M678" s="1"/>
  <c r="N678"/>
  <c r="L678"/>
  <c r="B689"/>
  <c r="M689" s="1"/>
  <c r="N689"/>
  <c r="L689"/>
  <c r="B690"/>
  <c r="M690" s="1"/>
  <c r="N690"/>
  <c r="L690"/>
  <c r="B700"/>
  <c r="M700" s="1"/>
  <c r="N700"/>
  <c r="L700"/>
  <c r="B701"/>
  <c r="M701" s="1"/>
  <c r="N701"/>
  <c r="L701"/>
  <c r="B698"/>
  <c r="M698" s="1"/>
  <c r="N698"/>
  <c r="L698"/>
  <c r="B699"/>
  <c r="M699" s="1"/>
  <c r="N699"/>
  <c r="L699"/>
  <c r="N702"/>
  <c r="L702"/>
  <c r="N697"/>
  <c r="L697"/>
  <c r="N737"/>
  <c r="L737"/>
  <c r="N49"/>
  <c r="L49"/>
  <c r="N43"/>
  <c r="L43"/>
  <c r="N48"/>
  <c r="L48"/>
  <c r="N50"/>
  <c r="L50"/>
  <c r="N46"/>
  <c r="L46"/>
  <c r="L51"/>
  <c r="N63"/>
  <c r="L63"/>
  <c r="N72"/>
  <c r="L72"/>
  <c r="L84"/>
  <c r="L80"/>
  <c r="L79"/>
  <c r="L83"/>
  <c r="N82"/>
  <c r="L82"/>
  <c r="L78"/>
  <c r="L98"/>
  <c r="N118"/>
  <c r="L118"/>
  <c r="L117"/>
  <c r="L129"/>
  <c r="N138"/>
  <c r="L138"/>
  <c r="L88"/>
  <c r="N143"/>
  <c r="L143"/>
  <c r="N130"/>
  <c r="L130"/>
  <c r="L134"/>
  <c r="L133"/>
  <c r="L141"/>
  <c r="L87"/>
  <c r="L137"/>
  <c r="L131"/>
  <c r="L90"/>
  <c r="L136"/>
  <c r="N140"/>
  <c r="L140"/>
  <c r="L89"/>
  <c r="L124"/>
  <c r="L128"/>
  <c r="N91"/>
  <c r="L91"/>
  <c r="L85"/>
  <c r="N125"/>
  <c r="L125"/>
  <c r="L126"/>
  <c r="L27"/>
  <c r="N123"/>
  <c r="L123"/>
  <c r="N154"/>
  <c r="L154"/>
  <c r="N161"/>
  <c r="L161"/>
  <c r="N162"/>
  <c r="L162"/>
  <c r="N160"/>
  <c r="L160"/>
  <c r="N157"/>
  <c r="L157"/>
  <c r="N159"/>
  <c r="L159"/>
  <c r="N171"/>
  <c r="L171"/>
  <c r="N156"/>
  <c r="L156"/>
  <c r="N158"/>
  <c r="L158"/>
  <c r="N165"/>
  <c r="L165"/>
  <c r="N164"/>
  <c r="L164"/>
  <c r="N166"/>
  <c r="L166"/>
  <c r="N172"/>
  <c r="L172"/>
  <c r="N173"/>
  <c r="L173"/>
  <c r="N170"/>
  <c r="L170"/>
  <c r="N163"/>
  <c r="L163"/>
  <c r="N174"/>
  <c r="L174"/>
  <c r="N176"/>
  <c r="L176"/>
  <c r="N175"/>
  <c r="L175"/>
  <c r="N155"/>
  <c r="L155"/>
  <c r="N180"/>
  <c r="L180"/>
  <c r="N179"/>
  <c r="L179"/>
  <c r="N192"/>
  <c r="L192"/>
  <c r="N191"/>
  <c r="L191"/>
  <c r="N247"/>
  <c r="L247"/>
  <c r="N234"/>
  <c r="L234"/>
  <c r="N241"/>
  <c r="L241"/>
  <c r="N244"/>
  <c r="L244"/>
  <c r="N236"/>
  <c r="L236"/>
  <c r="N256"/>
  <c r="L256"/>
  <c r="N258"/>
  <c r="L258"/>
  <c r="N262"/>
  <c r="L262"/>
  <c r="N254"/>
  <c r="L254"/>
  <c r="N261"/>
  <c r="L261"/>
  <c r="N255"/>
  <c r="L255"/>
  <c r="N250"/>
  <c r="L250"/>
  <c r="N252"/>
  <c r="L252"/>
  <c r="N238"/>
  <c r="L238"/>
  <c r="N253"/>
  <c r="L253"/>
  <c r="N246"/>
  <c r="L246"/>
  <c r="N257"/>
  <c r="L257"/>
  <c r="N233"/>
  <c r="L233"/>
  <c r="N260"/>
  <c r="L260"/>
  <c r="N235"/>
  <c r="L235"/>
  <c r="N251"/>
  <c r="L251"/>
  <c r="N237"/>
  <c r="L237"/>
  <c r="N231"/>
  <c r="L231"/>
  <c r="N248"/>
  <c r="L248"/>
  <c r="N242"/>
  <c r="L242"/>
  <c r="N243"/>
  <c r="L243"/>
  <c r="N240"/>
  <c r="L240"/>
  <c r="N259"/>
  <c r="L259"/>
  <c r="N232"/>
  <c r="L232"/>
  <c r="N267"/>
  <c r="L267"/>
  <c r="N269"/>
  <c r="L269"/>
  <c r="N266"/>
  <c r="L266"/>
  <c r="N268"/>
  <c r="L268"/>
  <c r="N270"/>
  <c r="L270"/>
  <c r="N265"/>
  <c r="L265"/>
  <c r="N277"/>
  <c r="L277"/>
  <c r="N276"/>
  <c r="L276"/>
  <c r="N281"/>
  <c r="L281"/>
  <c r="N278"/>
  <c r="L278"/>
  <c r="N280"/>
  <c r="L280"/>
  <c r="N279"/>
  <c r="L279"/>
  <c r="N293"/>
  <c r="L293"/>
  <c r="N291"/>
  <c r="L291"/>
  <c r="N290"/>
  <c r="L290"/>
  <c r="N292"/>
  <c r="L292"/>
  <c r="N294"/>
  <c r="L294"/>
  <c r="N289"/>
  <c r="L289"/>
  <c r="N309"/>
  <c r="L309"/>
  <c r="N310"/>
  <c r="L310"/>
  <c r="N311"/>
  <c r="L311"/>
  <c r="N308"/>
  <c r="L308"/>
  <c r="N312"/>
  <c r="L312"/>
  <c r="N307"/>
  <c r="L307"/>
  <c r="N315"/>
  <c r="L315"/>
  <c r="N336"/>
  <c r="L336"/>
  <c r="N334"/>
  <c r="L334"/>
  <c r="N337"/>
  <c r="L337"/>
  <c r="N335"/>
  <c r="L335"/>
  <c r="N346"/>
  <c r="L346"/>
  <c r="N358"/>
  <c r="L358"/>
  <c r="N357"/>
  <c r="L357"/>
  <c r="N356"/>
  <c r="L356"/>
  <c r="N363"/>
  <c r="L363"/>
  <c r="N364"/>
  <c r="L364"/>
  <c r="N369"/>
  <c r="L369"/>
  <c r="N367"/>
  <c r="L367"/>
  <c r="N366"/>
  <c r="L366"/>
  <c r="N368"/>
  <c r="L368"/>
  <c r="N365"/>
  <c r="L365"/>
  <c r="N362"/>
  <c r="L362"/>
  <c r="N394"/>
  <c r="L394"/>
  <c r="N385"/>
  <c r="L385"/>
  <c r="N390"/>
  <c r="L390"/>
  <c r="N392"/>
  <c r="L392"/>
  <c r="N393"/>
  <c r="L393"/>
  <c r="N384"/>
  <c r="L384"/>
  <c r="N391"/>
  <c r="L391"/>
  <c r="N383"/>
  <c r="L383"/>
  <c r="N382"/>
  <c r="L382"/>
  <c r="N386"/>
  <c r="L386"/>
  <c r="N389"/>
  <c r="L389"/>
  <c r="N395"/>
  <c r="L395"/>
  <c r="N387"/>
  <c r="L387"/>
  <c r="N388"/>
  <c r="L388"/>
  <c r="N418"/>
  <c r="L418"/>
  <c r="N419"/>
  <c r="L419"/>
  <c r="N432"/>
  <c r="L432"/>
  <c r="N433"/>
  <c r="L433"/>
  <c r="N456"/>
  <c r="L456"/>
  <c r="N450"/>
  <c r="L450"/>
  <c r="N457"/>
  <c r="L457"/>
  <c r="N446"/>
  <c r="L446"/>
  <c r="N458"/>
  <c r="L458"/>
  <c r="N453"/>
  <c r="L453"/>
  <c r="N449"/>
  <c r="L449"/>
  <c r="N448"/>
  <c r="L448"/>
  <c r="N455"/>
  <c r="L455"/>
  <c r="N454"/>
  <c r="L454"/>
  <c r="N452"/>
  <c r="L452"/>
  <c r="N451"/>
  <c r="L451"/>
  <c r="N447"/>
  <c r="L447"/>
  <c r="N461"/>
  <c r="L461"/>
  <c r="N462"/>
  <c r="L462"/>
  <c r="N460"/>
  <c r="L460"/>
  <c r="N465"/>
  <c r="L465"/>
  <c r="N471"/>
  <c r="L471"/>
  <c r="N470"/>
  <c r="L470"/>
  <c r="N472"/>
  <c r="L472"/>
  <c r="N498"/>
  <c r="L498"/>
  <c r="N497"/>
  <c r="L497"/>
  <c r="N499"/>
  <c r="L499"/>
  <c r="N557"/>
  <c r="L557"/>
  <c r="N559"/>
  <c r="L559"/>
  <c r="N551"/>
  <c r="L551"/>
  <c r="N553"/>
  <c r="L553"/>
  <c r="N555"/>
  <c r="L555"/>
  <c r="N556"/>
  <c r="L556"/>
  <c r="N558"/>
  <c r="L558"/>
  <c r="N554"/>
  <c r="L554"/>
  <c r="N552"/>
  <c r="L552"/>
  <c r="N572"/>
  <c r="L572"/>
  <c r="N573"/>
  <c r="L573"/>
  <c r="N569"/>
  <c r="L569"/>
  <c r="N566"/>
  <c r="L566"/>
  <c r="N567"/>
  <c r="L567"/>
  <c r="N568"/>
  <c r="L568"/>
  <c r="N570"/>
  <c r="L570"/>
  <c r="N571"/>
  <c r="L571"/>
  <c r="N578"/>
  <c r="L578"/>
  <c r="N577"/>
  <c r="L577"/>
  <c r="N580"/>
  <c r="L580"/>
  <c r="N585"/>
  <c r="L585"/>
  <c r="N603"/>
  <c r="L603"/>
  <c r="N601"/>
  <c r="L601"/>
  <c r="N608"/>
  <c r="L608"/>
  <c r="N606"/>
  <c r="L606"/>
  <c r="N597"/>
  <c r="L597"/>
  <c r="N605"/>
  <c r="L605"/>
  <c r="N599"/>
  <c r="L599"/>
  <c r="N602"/>
  <c r="L602"/>
  <c r="N604"/>
  <c r="L604"/>
  <c r="N594"/>
  <c r="L594"/>
  <c r="N595"/>
  <c r="L595"/>
  <c r="N600"/>
  <c r="L600"/>
  <c r="N596"/>
  <c r="L596"/>
  <c r="N598"/>
  <c r="L598"/>
  <c r="N607"/>
  <c r="L607"/>
  <c r="N614"/>
  <c r="L614"/>
  <c r="N611"/>
  <c r="L611"/>
  <c r="N610"/>
  <c r="L610"/>
  <c r="N612"/>
  <c r="L612"/>
  <c r="N613"/>
  <c r="L613"/>
  <c r="N615"/>
  <c r="L615"/>
  <c r="N609"/>
  <c r="L609"/>
  <c r="N624"/>
  <c r="L624"/>
  <c r="N623"/>
  <c r="L623"/>
  <c r="N635"/>
  <c r="L635"/>
  <c r="N637"/>
  <c r="L637"/>
  <c r="N636"/>
  <c r="L636"/>
  <c r="N638"/>
  <c r="L638"/>
  <c r="N646"/>
  <c r="L646"/>
  <c r="N644"/>
  <c r="L644"/>
  <c r="N648"/>
  <c r="L648"/>
  <c r="N647"/>
  <c r="L647"/>
  <c r="N641"/>
  <c r="L641"/>
  <c r="N645"/>
  <c r="L645"/>
  <c r="N642"/>
  <c r="L642"/>
  <c r="N643"/>
  <c r="L643"/>
  <c r="N675"/>
  <c r="L675"/>
  <c r="N674"/>
  <c r="L674"/>
  <c r="N671"/>
  <c r="L671"/>
  <c r="N670"/>
  <c r="L670"/>
  <c r="N669"/>
  <c r="L669"/>
  <c r="N673"/>
  <c r="L673"/>
  <c r="N672"/>
  <c r="L672"/>
  <c r="N668"/>
  <c r="L668"/>
  <c r="N686"/>
  <c r="L686"/>
  <c r="N681"/>
  <c r="L681"/>
  <c r="N682"/>
  <c r="L682"/>
  <c r="N685"/>
  <c r="L685"/>
  <c r="N679"/>
  <c r="L679"/>
  <c r="N684"/>
  <c r="L684"/>
  <c r="N680"/>
  <c r="L680"/>
  <c r="N687"/>
  <c r="L687"/>
  <c r="N683"/>
  <c r="L683"/>
  <c r="N694"/>
  <c r="L694"/>
  <c r="N691"/>
  <c r="L691"/>
  <c r="N692"/>
  <c r="L692"/>
  <c r="N693"/>
  <c r="L693"/>
  <c r="N706"/>
  <c r="L706"/>
  <c r="N707"/>
  <c r="L707"/>
  <c r="N705"/>
  <c r="L705"/>
  <c r="N704"/>
  <c r="L704"/>
  <c r="N703"/>
  <c r="L703"/>
  <c r="N708"/>
  <c r="L708"/>
  <c r="N739"/>
  <c r="L739"/>
  <c r="N738"/>
  <c r="L738"/>
  <c r="N740"/>
  <c r="L740"/>
  <c r="N741"/>
  <c r="L741"/>
  <c r="N742"/>
  <c r="L742"/>
  <c r="N2"/>
  <c r="L2"/>
  <c r="N24"/>
  <c r="L24"/>
  <c r="L60"/>
  <c r="N62"/>
  <c r="L62"/>
  <c r="N64"/>
  <c r="L64"/>
  <c r="N65"/>
  <c r="L65"/>
  <c r="N66"/>
  <c r="L66"/>
  <c r="N67"/>
  <c r="L67"/>
  <c r="N71"/>
  <c r="L71"/>
  <c r="L92"/>
  <c r="L100"/>
  <c r="L99"/>
  <c r="C3" i="9"/>
  <c r="A1" i="10" s="1"/>
  <c r="I3" i="9"/>
  <c r="C4"/>
  <c r="C18" i="10" s="1"/>
  <c r="I4" i="9"/>
  <c r="C5"/>
  <c r="C6"/>
  <c r="B1" i="4"/>
  <c r="B3" i="6"/>
  <c r="B4"/>
  <c r="B5"/>
  <c r="N60" i="1"/>
  <c r="N41"/>
  <c r="C20" i="11"/>
  <c r="A1"/>
  <c r="L38" i="9"/>
  <c r="I30"/>
  <c r="C11"/>
  <c r="I21"/>
  <c r="I27"/>
  <c r="I22"/>
  <c r="I20"/>
  <c r="I31"/>
  <c r="B2" i="4"/>
  <c r="I24" i="9"/>
  <c r="C10"/>
  <c r="C13"/>
  <c r="I32"/>
  <c r="I26"/>
  <c r="C14"/>
  <c r="I19"/>
  <c r="B3" i="4"/>
  <c r="C56" s="1"/>
  <c r="I28" i="9"/>
  <c r="I29"/>
  <c r="C12"/>
  <c r="I17"/>
  <c r="I33"/>
  <c r="I23"/>
  <c r="I25"/>
  <c r="I18"/>
  <c r="I34"/>
  <c r="L39"/>
  <c r="C10" i="6"/>
  <c r="C12"/>
  <c r="C13"/>
  <c r="C11"/>
  <c r="C14"/>
  <c r="G35" i="4"/>
  <c r="B87" i="9" s="1"/>
  <c r="H55" i="4"/>
  <c r="H76"/>
  <c r="C27"/>
  <c r="I27"/>
  <c r="D39"/>
  <c r="A91" i="9"/>
  <c r="H50" i="4"/>
  <c r="D18"/>
  <c r="A70" i="9"/>
  <c r="D63" i="4"/>
  <c r="A115" i="9"/>
  <c r="G53" i="4"/>
  <c r="B105" i="9"/>
  <c r="C81" i="4"/>
  <c r="G61"/>
  <c r="B113" i="9"/>
  <c r="I36" i="4"/>
  <c r="D92"/>
  <c r="A52"/>
  <c r="H18"/>
  <c r="D87"/>
  <c r="H47"/>
  <c r="A45"/>
  <c r="J45" s="1"/>
  <c r="D62"/>
  <c r="A114" i="9"/>
  <c r="I88" i="4"/>
  <c r="E80"/>
  <c r="D22"/>
  <c r="A74" i="9" s="1"/>
  <c r="A27" i="4"/>
  <c r="J27" s="1"/>
  <c r="C37"/>
  <c r="C43"/>
  <c r="C26"/>
  <c r="G59"/>
  <c r="B111" i="9" s="1"/>
  <c r="E47" i="4"/>
  <c r="K99" i="9"/>
  <c r="D76" i="4"/>
  <c r="C93"/>
  <c r="D86"/>
  <c r="D80"/>
  <c r="H36"/>
  <c r="H49"/>
  <c r="C52"/>
  <c r="D79"/>
  <c r="I38"/>
  <c r="H31"/>
  <c r="D77"/>
  <c r="D52"/>
  <c r="A104" i="9" s="1"/>
  <c r="A30" i="4"/>
  <c r="C21"/>
  <c r="A46"/>
  <c r="C32"/>
  <c r="E39"/>
  <c r="K91" i="9"/>
  <c r="G58" i="4"/>
  <c r="B110" i="9"/>
  <c r="E55" i="4"/>
  <c r="K107" i="9" s="1"/>
  <c r="D88" i="4"/>
  <c r="A22"/>
  <c r="H62"/>
  <c r="I31"/>
  <c r="E71"/>
  <c r="A70"/>
  <c r="D85"/>
  <c r="H51"/>
  <c r="D55"/>
  <c r="A107" i="9" s="1"/>
  <c r="A93" i="4"/>
  <c r="J93"/>
  <c r="I34"/>
  <c r="C78"/>
  <c r="G21"/>
  <c r="B73" i="9" s="1"/>
  <c r="E77" i="4"/>
  <c r="H43"/>
  <c r="D56"/>
  <c r="A108" i="9" s="1"/>
  <c r="A47" i="4"/>
  <c r="J47" s="1"/>
  <c r="G52"/>
  <c r="B104" i="9" s="1"/>
  <c r="D91" i="4"/>
  <c r="E30"/>
  <c r="K82" i="9" s="1"/>
  <c r="M82" s="1"/>
  <c r="D72" i="4"/>
  <c r="G60"/>
  <c r="B112" i="9" s="1"/>
  <c r="I39" i="4"/>
  <c r="I82"/>
  <c r="E57"/>
  <c r="K109" i="9" s="1"/>
  <c r="D90" i="4"/>
  <c r="H19"/>
  <c r="I74"/>
  <c r="G44"/>
  <c r="B96" i="9" s="1"/>
  <c r="G96" s="1"/>
  <c r="G17" i="4"/>
  <c r="B69" i="9" s="1"/>
  <c r="G69" s="1"/>
  <c r="I61" i="4"/>
  <c r="C49"/>
  <c r="A56"/>
  <c r="G68"/>
  <c r="E40"/>
  <c r="K92" i="9"/>
  <c r="I17" i="4"/>
  <c r="H91"/>
  <c r="I55"/>
  <c r="G91"/>
  <c r="A85"/>
  <c r="J85" s="1"/>
  <c r="D82"/>
  <c r="I40"/>
  <c r="C72"/>
  <c r="A23"/>
  <c r="J23" s="1"/>
  <c r="C55"/>
  <c r="H27"/>
  <c r="D42"/>
  <c r="A94" i="9" s="1"/>
  <c r="E25" i="4"/>
  <c r="K77" i="9" s="1"/>
  <c r="M77" s="1"/>
  <c r="C25" i="4"/>
  <c r="G77"/>
  <c r="H48"/>
  <c r="I65"/>
  <c r="H37"/>
  <c r="G37"/>
  <c r="B89" i="9" s="1"/>
  <c r="D13" i="4"/>
  <c r="A65" i="9"/>
  <c r="E58" i="4"/>
  <c r="K110" i="9" s="1"/>
  <c r="A55" i="4"/>
  <c r="J55" s="1"/>
  <c r="E26"/>
  <c r="K78" i="9" s="1"/>
  <c r="E46" i="4"/>
  <c r="K98" i="9"/>
  <c r="C94" i="4"/>
  <c r="H59"/>
  <c r="D69"/>
  <c r="H61"/>
  <c r="A87"/>
  <c r="J87" s="1"/>
  <c r="I50"/>
  <c r="G38"/>
  <c r="B90" i="9"/>
  <c r="A72" i="4"/>
  <c r="I86"/>
  <c r="C65"/>
  <c r="G94"/>
  <c r="A80"/>
  <c r="E76"/>
  <c r="H54"/>
  <c r="G82"/>
  <c r="E63"/>
  <c r="K115" i="9" s="1"/>
  <c r="E44" i="4"/>
  <c r="K96" i="9"/>
  <c r="I68" i="4"/>
  <c r="H77"/>
  <c r="I33"/>
  <c r="C57"/>
  <c r="D58"/>
  <c r="A110" i="9" s="1"/>
  <c r="H66" i="4"/>
  <c r="E37"/>
  <c r="K89" i="9" s="1"/>
  <c r="A61" i="4"/>
  <c r="J61"/>
  <c r="C87"/>
  <c r="C66"/>
  <c r="E88"/>
  <c r="H22"/>
  <c r="A24"/>
  <c r="D70"/>
  <c r="D67"/>
  <c r="I79"/>
  <c r="I94"/>
  <c r="I63"/>
  <c r="H92"/>
  <c r="C48"/>
  <c r="G51"/>
  <c r="B103" i="9" s="1"/>
  <c r="H73" i="4"/>
  <c r="G74"/>
  <c r="C60"/>
  <c r="I57"/>
  <c r="E20"/>
  <c r="K72" i="9"/>
  <c r="C35" i="4"/>
  <c r="C83"/>
  <c r="E28"/>
  <c r="K80" i="9" s="1"/>
  <c r="D31" i="4"/>
  <c r="A83" i="9" s="1"/>
  <c r="I77" i="4"/>
  <c r="G64"/>
  <c r="B116" i="9" s="1"/>
  <c r="G116" s="1"/>
  <c r="C16" i="4"/>
  <c r="E75"/>
  <c r="I29"/>
  <c r="I76"/>
  <c r="C68"/>
  <c r="G45"/>
  <c r="B97" i="9"/>
  <c r="C41" i="4"/>
  <c r="G93"/>
  <c r="G25"/>
  <c r="B77" i="9"/>
  <c r="H72" i="4"/>
  <c r="E24"/>
  <c r="K76" i="9" s="1"/>
  <c r="M76" s="1"/>
  <c r="H63" i="4"/>
  <c r="A59"/>
  <c r="J59"/>
  <c r="I51"/>
  <c r="H74"/>
  <c r="A84"/>
  <c r="G76"/>
  <c r="E82"/>
  <c r="G80"/>
  <c r="A31"/>
  <c r="J31"/>
  <c r="G16"/>
  <c r="B68" i="9"/>
  <c r="G27" i="4"/>
  <c r="B79" i="9"/>
  <c r="E83" i="4"/>
  <c r="H78"/>
  <c r="A71"/>
  <c r="J71"/>
  <c r="H21"/>
  <c r="G49"/>
  <c r="B101" i="9" s="1"/>
  <c r="H85" i="4"/>
  <c r="G81"/>
  <c r="G78"/>
  <c r="C90"/>
  <c r="G41"/>
  <c r="B93" i="9" s="1"/>
  <c r="I75" i="4"/>
  <c r="I41"/>
  <c r="A34"/>
  <c r="G19"/>
  <c r="B71" i="9"/>
  <c r="I66" i="4"/>
  <c r="H80"/>
  <c r="E21"/>
  <c r="K73" i="9"/>
  <c r="I23" i="4"/>
  <c r="D35"/>
  <c r="A87" i="9" s="1"/>
  <c r="C70" i="4"/>
  <c r="G32"/>
  <c r="B84" i="9"/>
  <c r="E53" i="4"/>
  <c r="K105" i="9"/>
  <c r="A82" i="4"/>
  <c r="G30"/>
  <c r="B82" i="9" s="1"/>
  <c r="G82" s="1"/>
  <c r="I58" i="4"/>
  <c r="A50"/>
  <c r="D26"/>
  <c r="A78" i="9" s="1"/>
  <c r="H44" i="4"/>
  <c r="D94"/>
  <c r="D60"/>
  <c r="A112" i="9" s="1"/>
  <c r="A94" i="4"/>
  <c r="D89"/>
  <c r="C80"/>
  <c r="A74"/>
  <c r="I35"/>
  <c r="G43"/>
  <c r="B95" i="9"/>
  <c r="D17" i="4"/>
  <c r="A69" i="9"/>
  <c r="I44" i="4"/>
  <c r="G88"/>
  <c r="I21"/>
  <c r="E90"/>
  <c r="A17"/>
  <c r="J17"/>
  <c r="I81"/>
  <c r="E48"/>
  <c r="K100" i="9" s="1"/>
  <c r="D51" i="4"/>
  <c r="A103" i="9" s="1"/>
  <c r="H94" i="4"/>
  <c r="G89"/>
  <c r="I18"/>
  <c r="E34"/>
  <c r="K86" i="9"/>
  <c r="G63" i="4"/>
  <c r="B115" i="9"/>
  <c r="E72" i="4"/>
  <c r="H81"/>
  <c r="E49"/>
  <c r="K101" i="9"/>
  <c r="H57" i="4"/>
  <c r="A65"/>
  <c r="J65" s="1"/>
  <c r="C63"/>
  <c r="D71"/>
  <c r="I71"/>
  <c r="E54"/>
  <c r="K106" i="9"/>
  <c r="C74" i="4"/>
  <c r="A83"/>
  <c r="J83" s="1"/>
  <c r="H86"/>
  <c r="D34"/>
  <c r="A86" i="9"/>
  <c r="I32" i="4"/>
  <c r="E94"/>
  <c r="G90"/>
  <c r="E78"/>
  <c r="D43"/>
  <c r="A95" i="9"/>
  <c r="I90" i="4"/>
  <c r="I45"/>
  <c r="I30"/>
  <c r="C2"/>
  <c r="A8"/>
  <c r="A6"/>
  <c r="H6" s="1"/>
  <c r="A10"/>
  <c r="C13"/>
  <c r="D7"/>
  <c r="A59" i="9" s="1"/>
  <c r="D3" i="4"/>
  <c r="A55" i="9" s="1"/>
  <c r="C14" i="4"/>
  <c r="G13"/>
  <c r="B65" i="9"/>
  <c r="A2" i="4"/>
  <c r="G15"/>
  <c r="B67" i="9" s="1"/>
  <c r="G67" s="1"/>
  <c r="C8" i="4"/>
  <c r="C15"/>
  <c r="C9"/>
  <c r="G10"/>
  <c r="B62" i="9"/>
  <c r="D11" i="4"/>
  <c r="A63" i="9"/>
  <c r="A1" i="4"/>
  <c r="J1"/>
  <c r="A53"/>
  <c r="J53"/>
  <c r="H58"/>
  <c r="I60"/>
  <c r="E43"/>
  <c r="K95" i="9"/>
  <c r="D57" i="4"/>
  <c r="A109" i="9"/>
  <c r="A78" i="4"/>
  <c r="H65"/>
  <c r="A39"/>
  <c r="J39"/>
  <c r="D66"/>
  <c r="A118" i="9"/>
  <c r="L118" s="1"/>
  <c r="M118" s="1"/>
  <c r="G48" i="4"/>
  <c r="B100" i="9" s="1"/>
  <c r="D29" i="4"/>
  <c r="A81" i="9" s="1"/>
  <c r="I46" i="4"/>
  <c r="C59"/>
  <c r="G34"/>
  <c r="B86" i="9" s="1"/>
  <c r="G86" s="1"/>
  <c r="I72" i="4"/>
  <c r="E85"/>
  <c r="A86"/>
  <c r="D61"/>
  <c r="A113" i="9"/>
  <c r="A89" i="4"/>
  <c r="J89"/>
  <c r="A67"/>
  <c r="J67"/>
  <c r="A91"/>
  <c r="J91"/>
  <c r="G18"/>
  <c r="B70" i="9"/>
  <c r="D50" i="4"/>
  <c r="A102" i="9"/>
  <c r="E69" i="4"/>
  <c r="E62"/>
  <c r="K114" i="9" s="1"/>
  <c r="M114" s="1"/>
  <c r="G71" i="4"/>
  <c r="I89"/>
  <c r="D53"/>
  <c r="A105" i="9" s="1"/>
  <c r="C23" i="4"/>
  <c r="C46"/>
  <c r="D81"/>
  <c r="C54"/>
  <c r="C84"/>
  <c r="I80"/>
  <c r="A90"/>
  <c r="D93"/>
  <c r="G92"/>
  <c r="C50"/>
  <c r="I26"/>
  <c r="H16"/>
  <c r="H68"/>
  <c r="D30"/>
  <c r="A82" i="9"/>
  <c r="D84" i="4"/>
  <c r="C38"/>
  <c r="C58"/>
  <c r="D68"/>
  <c r="G54"/>
  <c r="B106" i="9"/>
  <c r="D74" i="4"/>
  <c r="C45"/>
  <c r="C92"/>
  <c r="A69"/>
  <c r="J69" s="1"/>
  <c r="C82"/>
  <c r="D44"/>
  <c r="A96" i="9"/>
  <c r="H24" i="4"/>
  <c r="I16"/>
  <c r="D20"/>
  <c r="A72" i="9"/>
  <c r="H88" i="4"/>
  <c r="C79"/>
  <c r="I56"/>
  <c r="A40"/>
  <c r="A68"/>
  <c r="G84"/>
  <c r="C36"/>
  <c r="A77"/>
  <c r="J77" s="1"/>
  <c r="D83"/>
  <c r="A48"/>
  <c r="C22"/>
  <c r="G86"/>
  <c r="E51"/>
  <c r="K103" i="9" s="1"/>
  <c r="I20" i="4"/>
  <c r="H84"/>
  <c r="I22"/>
  <c r="H26"/>
  <c r="E18"/>
  <c r="K70" i="9" s="1"/>
  <c r="M70" s="1"/>
  <c r="D21" i="4"/>
  <c r="A73" i="9" s="1"/>
  <c r="C33" i="4"/>
  <c r="G40"/>
  <c r="B92" i="9"/>
  <c r="E86" i="4"/>
  <c r="H30"/>
  <c r="A73"/>
  <c r="J73"/>
  <c r="E67"/>
  <c r="G79"/>
  <c r="C44"/>
  <c r="E60"/>
  <c r="K112" i="9" s="1"/>
  <c r="E41" i="4"/>
  <c r="K93" i="9" s="1"/>
  <c r="G22" i="4"/>
  <c r="B74" i="9" s="1"/>
  <c r="G74" s="1"/>
  <c r="H56" i="4"/>
  <c r="H45"/>
  <c r="A18"/>
  <c r="A12"/>
  <c r="E12"/>
  <c r="K64" i="9" s="1"/>
  <c r="M64" s="1"/>
  <c r="C7" i="4"/>
  <c r="E9"/>
  <c r="K61" i="9" s="1"/>
  <c r="G12" i="4"/>
  <c r="B64" i="9"/>
  <c r="A15" i="4"/>
  <c r="J15" s="1"/>
  <c r="D2"/>
  <c r="A54" i="9"/>
  <c r="D9" i="4"/>
  <c r="A61" i="9" s="1"/>
  <c r="D15" i="4"/>
  <c r="A67" i="9"/>
  <c r="A7" i="4"/>
  <c r="J7" s="1"/>
  <c r="I7" s="1"/>
  <c r="E6"/>
  <c r="K58" i="9"/>
  <c r="E8" i="4"/>
  <c r="K60" i="9" s="1"/>
  <c r="A14" i="4"/>
  <c r="E15"/>
  <c r="K67" i="9"/>
  <c r="A3" i="4"/>
  <c r="J3" s="1"/>
  <c r="I3" s="1"/>
  <c r="E4"/>
  <c r="K56" i="9"/>
  <c r="A5" i="4"/>
  <c r="J5" s="1"/>
  <c r="I5" s="1"/>
  <c r="C1"/>
  <c r="D14"/>
  <c r="A66" i="9" s="1"/>
  <c r="E14" i="4"/>
  <c r="K66" i="9"/>
  <c r="G11" i="4"/>
  <c r="B63" i="9" s="1"/>
  <c r="G63" s="1"/>
  <c r="C3" i="4"/>
  <c r="I78"/>
  <c r="D54"/>
  <c r="A106" i="9" s="1"/>
  <c r="D24" i="4"/>
  <c r="A76" i="9"/>
  <c r="H39" i="4"/>
  <c r="H20"/>
  <c r="C62"/>
  <c r="H25"/>
  <c r="I85"/>
  <c r="G87"/>
  <c r="C86"/>
  <c r="H53"/>
  <c r="H89"/>
  <c r="C53"/>
  <c r="I28"/>
  <c r="G47"/>
  <c r="B99" i="9"/>
  <c r="A37" i="4"/>
  <c r="J37" s="1"/>
  <c r="G65"/>
  <c r="B117" i="9"/>
  <c r="I53" i="4"/>
  <c r="A62"/>
  <c r="A60"/>
  <c r="C28"/>
  <c r="E84"/>
  <c r="C69"/>
  <c r="I87"/>
  <c r="G39"/>
  <c r="B91" i="9" s="1"/>
  <c r="G91" s="1"/>
  <c r="C67" i="4"/>
  <c r="D75"/>
  <c r="C73"/>
  <c r="G73"/>
  <c r="D33"/>
  <c r="A85" i="9"/>
  <c r="H60" i="4"/>
  <c r="H70"/>
  <c r="H42"/>
  <c r="C42"/>
  <c r="H82"/>
  <c r="I43"/>
  <c r="C91"/>
  <c r="G75"/>
  <c r="A57"/>
  <c r="J57" s="1"/>
  <c r="A29"/>
  <c r="J29"/>
  <c r="H28"/>
  <c r="H17"/>
  <c r="A75"/>
  <c r="J75"/>
  <c r="I84"/>
  <c r="D27"/>
  <c r="A79" i="9" s="1"/>
  <c r="H34" i="4"/>
  <c r="G69"/>
  <c r="C75"/>
  <c r="D40"/>
  <c r="A92" i="9"/>
  <c r="A35" i="4"/>
  <c r="J35" s="1"/>
  <c r="A36"/>
  <c r="C77"/>
  <c r="D38"/>
  <c r="A90" i="9" s="1"/>
  <c r="H75" i="4"/>
  <c r="E64"/>
  <c r="K116" i="9"/>
  <c r="E91" i="4"/>
  <c r="E70"/>
  <c r="E52"/>
  <c r="K104" i="9"/>
  <c r="E32" i="4"/>
  <c r="K84" i="9" s="1"/>
  <c r="M84" s="1"/>
  <c r="D47" i="4"/>
  <c r="A99" i="9"/>
  <c r="D37" i="4"/>
  <c r="A89" i="9" s="1"/>
  <c r="A16" i="4"/>
  <c r="I59"/>
  <c r="I52"/>
  <c r="E87"/>
  <c r="C85"/>
  <c r="G23"/>
  <c r="B75" i="9" s="1"/>
  <c r="G75" s="1"/>
  <c r="I93" i="4"/>
  <c r="E42"/>
  <c r="K94" i="9"/>
  <c r="E22" i="4"/>
  <c r="K74" i="9" s="1"/>
  <c r="M74" s="1"/>
  <c r="G26" i="4"/>
  <c r="B78" i="9"/>
  <c r="H79" i="4"/>
  <c r="A33"/>
  <c r="J33"/>
  <c r="E95"/>
  <c r="C34"/>
  <c r="G20"/>
  <c r="B72" i="9"/>
  <c r="I70" i="4"/>
  <c r="E61"/>
  <c r="K113" i="9" s="1"/>
  <c r="M113" s="1"/>
  <c r="I92" i="4"/>
  <c r="E93"/>
  <c r="A92"/>
  <c r="E27"/>
  <c r="K79" i="9"/>
  <c r="A21" i="4"/>
  <c r="J21" s="1"/>
  <c r="I91"/>
  <c r="D4"/>
  <c r="A56" i="9"/>
  <c r="G5" i="4"/>
  <c r="B57" i="9" s="1"/>
  <c r="A4" i="4"/>
  <c r="H4"/>
  <c r="C4"/>
  <c r="E7"/>
  <c r="K59" i="9"/>
  <c r="E11" i="4"/>
  <c r="K63" i="9" s="1"/>
  <c r="M63" s="1"/>
  <c r="D6" i="4"/>
  <c r="A58" i="9"/>
  <c r="C11" i="4"/>
  <c r="G14"/>
  <c r="B66" i="9" s="1"/>
  <c r="G4" i="4"/>
  <c r="B56" i="9"/>
  <c r="C10" i="4"/>
  <c r="E2"/>
  <c r="K54" i="9"/>
  <c r="D5" i="4"/>
  <c r="A57" i="9" s="1"/>
  <c r="D1" i="4"/>
  <c r="A53" i="9"/>
  <c r="D41" i="4"/>
  <c r="A93" i="9" s="1"/>
  <c r="E56" i="4"/>
  <c r="K108" i="9"/>
  <c r="C31" i="4"/>
  <c r="G85"/>
  <c r="A26"/>
  <c r="D23"/>
  <c r="A75" i="9"/>
  <c r="I64" i="4"/>
  <c r="A58"/>
  <c r="D32"/>
  <c r="A84" i="9"/>
  <c r="H33" i="4"/>
  <c r="C71"/>
  <c r="C17"/>
  <c r="G42"/>
  <c r="B94" i="9" s="1"/>
  <c r="E66" i="4"/>
  <c r="K118" i="9"/>
  <c r="D16" i="4"/>
  <c r="A68" i="9" s="1"/>
  <c r="H35" i="4"/>
  <c r="I69"/>
  <c r="I83"/>
  <c r="G67"/>
  <c r="H90"/>
  <c r="E38"/>
  <c r="K90" i="9" s="1"/>
  <c r="D10" i="4"/>
  <c r="A62" i="9"/>
  <c r="D8" i="4"/>
  <c r="A60" i="9" s="1"/>
  <c r="D12" i="4"/>
  <c r="A64" i="9"/>
  <c r="C5" i="4"/>
  <c r="E1"/>
  <c r="K53" i="9" s="1"/>
  <c r="M53" s="1"/>
  <c r="G1" i="4"/>
  <c r="B53" i="9"/>
  <c r="H29" i="4"/>
  <c r="H71"/>
  <c r="E89"/>
  <c r="I67"/>
  <c r="E31"/>
  <c r="K83" i="9" s="1"/>
  <c r="M83" s="1"/>
  <c r="E81" i="4"/>
  <c r="H87"/>
  <c r="G55"/>
  <c r="B107" i="9" s="1"/>
  <c r="G107" s="1"/>
  <c r="D64" i="4"/>
  <c r="A116" i="9"/>
  <c r="G50" i="4"/>
  <c r="B102" i="9" s="1"/>
  <c r="G102" s="1"/>
  <c r="A28" i="4"/>
  <c r="D78"/>
  <c r="H40"/>
  <c r="A32"/>
  <c r="I37"/>
  <c r="D59"/>
  <c r="A111" i="9" s="1"/>
  <c r="H32" i="4"/>
  <c r="C18"/>
  <c r="E74"/>
  <c r="G7"/>
  <c r="B59" i="9" s="1"/>
  <c r="C12" i="4"/>
  <c r="G9"/>
  <c r="B61" i="9" s="1"/>
  <c r="G6" i="4"/>
  <c r="B58" i="9"/>
  <c r="A9" i="4"/>
  <c r="J9" s="1"/>
  <c r="I9" s="1"/>
  <c r="H8"/>
  <c r="A76"/>
  <c r="E59"/>
  <c r="K111" i="9" s="1"/>
  <c r="C51" i="4"/>
  <c r="I25"/>
  <c r="E19"/>
  <c r="K71" i="9" s="1"/>
  <c r="H38" i="4"/>
  <c r="E17"/>
  <c r="K69" i="9"/>
  <c r="A43" i="4"/>
  <c r="J43"/>
  <c r="C61"/>
  <c r="A25"/>
  <c r="J25" s="1"/>
  <c r="E45"/>
  <c r="K97" i="9" s="1"/>
  <c r="D45" i="4"/>
  <c r="A97" i="9" s="1"/>
  <c r="C30" i="4"/>
  <c r="I49"/>
  <c r="I24"/>
  <c r="G72"/>
  <c r="A54"/>
  <c r="C64"/>
  <c r="A20"/>
  <c r="D25"/>
  <c r="A77" i="9"/>
  <c r="C19" i="4"/>
  <c r="A19"/>
  <c r="J19" s="1"/>
  <c r="A13"/>
  <c r="J13" s="1"/>
  <c r="A11"/>
  <c r="J11" s="1"/>
  <c r="E10"/>
  <c r="K62" i="9" s="1"/>
  <c r="M62" s="1"/>
  <c r="C6" i="4"/>
  <c r="G2"/>
  <c r="B54" i="9"/>
  <c r="E13" i="4"/>
  <c r="K65" i="9"/>
  <c r="G8" i="4"/>
  <c r="B60" i="9"/>
  <c r="I15" i="4"/>
  <c r="H2"/>
  <c r="H3"/>
  <c r="D65"/>
  <c r="A117" i="9" s="1"/>
  <c r="E16" i="4"/>
  <c r="K68" i="9" s="1"/>
  <c r="A42" i="4"/>
  <c r="A64"/>
  <c r="H69"/>
  <c r="A63"/>
  <c r="J63"/>
  <c r="C76"/>
  <c r="G3"/>
  <c r="B55" i="9" s="1"/>
  <c r="H10" i="4"/>
  <c r="H12"/>
  <c r="I13"/>
  <c r="E23"/>
  <c r="K75" i="9"/>
  <c r="I42" i="4"/>
  <c r="H93"/>
  <c r="G29"/>
  <c r="B81" i="9"/>
  <c r="E5" i="4"/>
  <c r="K57" i="9"/>
  <c r="H1" i="4"/>
  <c r="H7"/>
  <c r="I12"/>
  <c r="I14"/>
  <c r="E65"/>
  <c r="K117" i="9"/>
  <c r="G57" i="4"/>
  <c r="B109" i="9" s="1"/>
  <c r="G109" s="1"/>
  <c r="A81" i="4"/>
  <c r="J81"/>
  <c r="G83"/>
  <c r="C20"/>
  <c r="I11"/>
  <c r="H13"/>
  <c r="H46"/>
  <c r="A66"/>
  <c r="A51"/>
  <c r="J51" s="1"/>
  <c r="E3"/>
  <c r="K55" i="9" s="1"/>
  <c r="H14" i="4"/>
  <c r="H11"/>
  <c r="H15"/>
  <c r="I1"/>
  <c r="F53" i="9" s="1"/>
  <c r="I10" i="4"/>
  <c r="H9"/>
  <c r="L43" i="9"/>
  <c r="L46"/>
  <c r="L13" s="1"/>
  <c r="K45"/>
  <c r="K40"/>
  <c r="B38" s="1"/>
  <c r="L41"/>
  <c r="N41"/>
  <c r="D40" s="1"/>
  <c r="D42" s="1"/>
  <c r="T41"/>
  <c r="L11"/>
  <c r="P41"/>
  <c r="R41"/>
  <c r="L42"/>
  <c r="N42" s="1"/>
  <c r="J66" i="4"/>
  <c r="L67"/>
  <c r="E77" i="9"/>
  <c r="I77"/>
  <c r="L77"/>
  <c r="F77"/>
  <c r="D77"/>
  <c r="C77"/>
  <c r="G77"/>
  <c r="J40"/>
  <c r="L21" i="4"/>
  <c r="J20"/>
  <c r="C56" i="9"/>
  <c r="L56"/>
  <c r="M56" s="1"/>
  <c r="J92" i="4"/>
  <c r="L93"/>
  <c r="F92" i="9"/>
  <c r="L92"/>
  <c r="E92"/>
  <c r="D92"/>
  <c r="G92"/>
  <c r="I92"/>
  <c r="C92"/>
  <c r="C54"/>
  <c r="L54"/>
  <c r="M54" s="1"/>
  <c r="L41" i="4"/>
  <c r="J40"/>
  <c r="F72" i="9"/>
  <c r="I72"/>
  <c r="L72"/>
  <c r="E72"/>
  <c r="C72"/>
  <c r="D72"/>
  <c r="J72" s="1"/>
  <c r="E95"/>
  <c r="I95"/>
  <c r="L95"/>
  <c r="M95" s="1"/>
  <c r="C95"/>
  <c r="D95"/>
  <c r="J95" s="1"/>
  <c r="F95"/>
  <c r="J24" i="4"/>
  <c r="L25"/>
  <c r="J56"/>
  <c r="L57"/>
  <c r="J30"/>
  <c r="L31"/>
  <c r="L74" i="9"/>
  <c r="C74"/>
  <c r="I74"/>
  <c r="F74"/>
  <c r="E74"/>
  <c r="D74"/>
  <c r="J74" s="1"/>
  <c r="F114"/>
  <c r="C114"/>
  <c r="J114" s="1"/>
  <c r="I114"/>
  <c r="E114"/>
  <c r="L114"/>
  <c r="D114"/>
  <c r="L53" i="4"/>
  <c r="J52"/>
  <c r="R46" i="9"/>
  <c r="T46"/>
  <c r="H5" i="4"/>
  <c r="J28"/>
  <c r="L29"/>
  <c r="E62" i="9"/>
  <c r="D62"/>
  <c r="J62"/>
  <c r="C62"/>
  <c r="I62"/>
  <c r="F62"/>
  <c r="L62"/>
  <c r="I75"/>
  <c r="E75"/>
  <c r="C75"/>
  <c r="L75"/>
  <c r="M75" s="1"/>
  <c r="D75"/>
  <c r="J75" s="1"/>
  <c r="F75"/>
  <c r="D99"/>
  <c r="J99" s="1"/>
  <c r="C99"/>
  <c r="E99"/>
  <c r="F99"/>
  <c r="I99"/>
  <c r="L99"/>
  <c r="M99" s="1"/>
  <c r="J60" i="4"/>
  <c r="L61"/>
  <c r="L91"/>
  <c r="J90"/>
  <c r="L102" i="9"/>
  <c r="C102"/>
  <c r="D102"/>
  <c r="I102"/>
  <c r="F102"/>
  <c r="E102"/>
  <c r="L63"/>
  <c r="F63"/>
  <c r="D63"/>
  <c r="I63"/>
  <c r="E63"/>
  <c r="C63"/>
  <c r="J10" i="4"/>
  <c r="L11"/>
  <c r="C86" i="9"/>
  <c r="F86"/>
  <c r="I86"/>
  <c r="L86"/>
  <c r="D86"/>
  <c r="E86"/>
  <c r="J94" i="4"/>
  <c r="L95"/>
  <c r="J82"/>
  <c r="L83"/>
  <c r="L83" i="9"/>
  <c r="I83"/>
  <c r="E83"/>
  <c r="C83"/>
  <c r="F83"/>
  <c r="D83"/>
  <c r="J83" s="1"/>
  <c r="L81" i="4"/>
  <c r="J80"/>
  <c r="M92" i="9"/>
  <c r="E108"/>
  <c r="L108"/>
  <c r="M108"/>
  <c r="I108"/>
  <c r="C108"/>
  <c r="F108"/>
  <c r="D108"/>
  <c r="J108" s="1"/>
  <c r="L107"/>
  <c r="M107" s="1"/>
  <c r="I107"/>
  <c r="C107"/>
  <c r="J107" s="1"/>
  <c r="D107"/>
  <c r="F107"/>
  <c r="E107"/>
  <c r="J70" i="4"/>
  <c r="L71"/>
  <c r="I104" i="9"/>
  <c r="C104"/>
  <c r="E104"/>
  <c r="L104"/>
  <c r="F104"/>
  <c r="D104"/>
  <c r="J104" s="1"/>
  <c r="C115"/>
  <c r="E115"/>
  <c r="D115"/>
  <c r="J115" s="1"/>
  <c r="L115"/>
  <c r="F115"/>
  <c r="I115"/>
  <c r="L65" i="4"/>
  <c r="J64"/>
  <c r="J54"/>
  <c r="L55"/>
  <c r="J76"/>
  <c r="L77"/>
  <c r="J32"/>
  <c r="L33"/>
  <c r="F84" i="9"/>
  <c r="L84"/>
  <c r="I84"/>
  <c r="D84"/>
  <c r="J84" s="1"/>
  <c r="E84"/>
  <c r="C84"/>
  <c r="L27" i="4"/>
  <c r="J26"/>
  <c r="L58" i="9"/>
  <c r="M58" s="1"/>
  <c r="C58"/>
  <c r="L5" i="4"/>
  <c r="J4"/>
  <c r="I4" s="1"/>
  <c r="L37"/>
  <c r="J36"/>
  <c r="J62"/>
  <c r="L63"/>
  <c r="D76" i="9"/>
  <c r="J76" s="1"/>
  <c r="I76"/>
  <c r="F76"/>
  <c r="E76"/>
  <c r="C76"/>
  <c r="L76"/>
  <c r="J14" i="4"/>
  <c r="L15"/>
  <c r="D67" i="9"/>
  <c r="L67"/>
  <c r="M67" s="1"/>
  <c r="E67"/>
  <c r="F67"/>
  <c r="I67"/>
  <c r="C67"/>
  <c r="J12" i="4"/>
  <c r="L13"/>
  <c r="J48"/>
  <c r="L49"/>
  <c r="C82" i="9"/>
  <c r="L82"/>
  <c r="D82"/>
  <c r="J82" s="1"/>
  <c r="I82"/>
  <c r="E82"/>
  <c r="F82"/>
  <c r="E113"/>
  <c r="F113"/>
  <c r="L113"/>
  <c r="C113"/>
  <c r="D113"/>
  <c r="G113"/>
  <c r="I113"/>
  <c r="J78" i="4"/>
  <c r="L79"/>
  <c r="L7"/>
  <c r="J6"/>
  <c r="I6" s="1"/>
  <c r="F58" i="9" s="1"/>
  <c r="L75" i="4"/>
  <c r="J74"/>
  <c r="J50"/>
  <c r="L51"/>
  <c r="J84"/>
  <c r="L85"/>
  <c r="M96" i="9"/>
  <c r="J72" i="4"/>
  <c r="L73"/>
  <c r="C65" i="9"/>
  <c r="L65"/>
  <c r="M65" s="1"/>
  <c r="D65"/>
  <c r="J65" s="1"/>
  <c r="F65"/>
  <c r="E65"/>
  <c r="I65"/>
  <c r="J22" i="4"/>
  <c r="L23"/>
  <c r="L47"/>
  <c r="J46"/>
  <c r="C91" i="9"/>
  <c r="E91"/>
  <c r="I91"/>
  <c r="F91"/>
  <c r="D91"/>
  <c r="J91" s="1"/>
  <c r="L91"/>
  <c r="M91" s="1"/>
  <c r="I39"/>
  <c r="F39" s="1"/>
  <c r="H39"/>
  <c r="J42" i="4"/>
  <c r="L43"/>
  <c r="E116" i="9"/>
  <c r="C116"/>
  <c r="I116"/>
  <c r="L116"/>
  <c r="M116" s="1"/>
  <c r="F116"/>
  <c r="D116"/>
  <c r="J116"/>
  <c r="C64"/>
  <c r="D64"/>
  <c r="F64"/>
  <c r="I64"/>
  <c r="L64"/>
  <c r="E64"/>
  <c r="J58" i="4"/>
  <c r="L59"/>
  <c r="C53" i="9"/>
  <c r="L53"/>
  <c r="J16" i="4"/>
  <c r="L17"/>
  <c r="M104" i="9"/>
  <c r="L85"/>
  <c r="I85"/>
  <c r="D85"/>
  <c r="J85" s="1"/>
  <c r="F85"/>
  <c r="E85"/>
  <c r="C85"/>
  <c r="J18" i="4"/>
  <c r="L19"/>
  <c r="J68"/>
  <c r="L69"/>
  <c r="D96" i="9"/>
  <c r="J96" s="1"/>
  <c r="E96"/>
  <c r="L96"/>
  <c r="I96"/>
  <c r="C96"/>
  <c r="F96"/>
  <c r="L87" i="4"/>
  <c r="J86"/>
  <c r="L109" i="9"/>
  <c r="M109" s="1"/>
  <c r="F109"/>
  <c r="E109"/>
  <c r="C109"/>
  <c r="I109"/>
  <c r="D109"/>
  <c r="L3" i="4"/>
  <c r="J2"/>
  <c r="I2" s="1"/>
  <c r="L9"/>
  <c r="J8"/>
  <c r="I8" s="1"/>
  <c r="M86" i="9"/>
  <c r="D69"/>
  <c r="J69" s="1"/>
  <c r="F69"/>
  <c r="C69"/>
  <c r="I69"/>
  <c r="L69"/>
  <c r="M69"/>
  <c r="E69"/>
  <c r="L35" i="4"/>
  <c r="J34"/>
  <c r="M72" i="9"/>
  <c r="M115"/>
  <c r="D70"/>
  <c r="J70" s="1"/>
  <c r="C70"/>
  <c r="L70"/>
  <c r="I70"/>
  <c r="E70"/>
  <c r="F70"/>
  <c r="C15" i="6"/>
  <c r="J77" i="9"/>
  <c r="C39"/>
  <c r="T42"/>
  <c r="P42"/>
  <c r="E40" s="1"/>
  <c r="E42" s="1"/>
  <c r="J102"/>
  <c r="J67"/>
  <c r="J113"/>
  <c r="J63"/>
  <c r="J109"/>
  <c r="G99"/>
  <c r="J86"/>
  <c r="J92"/>
  <c r="L97" l="1"/>
  <c r="M97" s="1"/>
  <c r="D97"/>
  <c r="I97"/>
  <c r="E97"/>
  <c r="C97"/>
  <c r="F97"/>
  <c r="F111"/>
  <c r="D111"/>
  <c r="J111" s="1"/>
  <c r="E111"/>
  <c r="C111"/>
  <c r="L111"/>
  <c r="I111"/>
  <c r="C68"/>
  <c r="G68" s="1"/>
  <c r="D68"/>
  <c r="E68"/>
  <c r="F68"/>
  <c r="L68"/>
  <c r="M68" s="1"/>
  <c r="I68"/>
  <c r="C89"/>
  <c r="E89"/>
  <c r="I89"/>
  <c r="D89"/>
  <c r="F89"/>
  <c r="L89"/>
  <c r="M89" s="1"/>
  <c r="C79"/>
  <c r="F79"/>
  <c r="E79"/>
  <c r="D79"/>
  <c r="I79"/>
  <c r="L79"/>
  <c r="M79" s="1"/>
  <c r="F117"/>
  <c r="I117"/>
  <c r="D117"/>
  <c r="J117" s="1"/>
  <c r="C117"/>
  <c r="L117"/>
  <c r="M117" s="1"/>
  <c r="E117"/>
  <c r="D105"/>
  <c r="J105" s="1"/>
  <c r="L105"/>
  <c r="M105" s="1"/>
  <c r="E105"/>
  <c r="C105"/>
  <c r="F105"/>
  <c r="I105"/>
  <c r="L103"/>
  <c r="M103" s="1"/>
  <c r="F103"/>
  <c r="C103"/>
  <c r="D103"/>
  <c r="I103"/>
  <c r="E103"/>
  <c r="D94"/>
  <c r="J94" s="1"/>
  <c r="C94"/>
  <c r="L94"/>
  <c r="M94" s="1"/>
  <c r="E94"/>
  <c r="F94"/>
  <c r="I94"/>
  <c r="G81"/>
  <c r="M111"/>
  <c r="I73"/>
  <c r="C73"/>
  <c r="L73"/>
  <c r="M73" s="1"/>
  <c r="D73"/>
  <c r="J73" s="1"/>
  <c r="E73"/>
  <c r="F73"/>
  <c r="L55"/>
  <c r="M55" s="1"/>
  <c r="C55"/>
  <c r="D55"/>
  <c r="F55"/>
  <c r="D56"/>
  <c r="F56"/>
  <c r="F60"/>
  <c r="C60"/>
  <c r="D60"/>
  <c r="J60" s="1"/>
  <c r="L60"/>
  <c r="C90"/>
  <c r="G90" s="1"/>
  <c r="I90"/>
  <c r="L90"/>
  <c r="D90"/>
  <c r="F90"/>
  <c r="E90"/>
  <c r="I66"/>
  <c r="L66"/>
  <c r="M66" s="1"/>
  <c r="E66"/>
  <c r="F66"/>
  <c r="D66"/>
  <c r="J66" s="1"/>
  <c r="C66"/>
  <c r="E93"/>
  <c r="C93"/>
  <c r="F93"/>
  <c r="L93"/>
  <c r="I93"/>
  <c r="D93"/>
  <c r="J93" s="1"/>
  <c r="L61"/>
  <c r="M61" s="1"/>
  <c r="C61"/>
  <c r="F61"/>
  <c r="D61"/>
  <c r="J61" s="1"/>
  <c r="E81"/>
  <c r="C81"/>
  <c r="I81"/>
  <c r="L81"/>
  <c r="F81"/>
  <c r="D81"/>
  <c r="J81" s="1"/>
  <c r="I87"/>
  <c r="E87"/>
  <c r="F87"/>
  <c r="C87"/>
  <c r="D87"/>
  <c r="J87" s="1"/>
  <c r="L87"/>
  <c r="M60"/>
  <c r="M93"/>
  <c r="G94"/>
  <c r="G66"/>
  <c r="G61"/>
  <c r="M90"/>
  <c r="D78"/>
  <c r="J78" s="1"/>
  <c r="E78"/>
  <c r="L78"/>
  <c r="M78" s="1"/>
  <c r="C78"/>
  <c r="F78"/>
  <c r="I78"/>
  <c r="F54"/>
  <c r="D54"/>
  <c r="C57"/>
  <c r="F57"/>
  <c r="D57"/>
  <c r="J57" s="1"/>
  <c r="L57"/>
  <c r="M57" s="1"/>
  <c r="E106"/>
  <c r="L106"/>
  <c r="M106" s="1"/>
  <c r="I106"/>
  <c r="C106"/>
  <c r="D106"/>
  <c r="J106" s="1"/>
  <c r="F106"/>
  <c r="C59"/>
  <c r="G59" s="1"/>
  <c r="D59"/>
  <c r="L59"/>
  <c r="M59" s="1"/>
  <c r="F59"/>
  <c r="I112"/>
  <c r="L112"/>
  <c r="E112"/>
  <c r="C112"/>
  <c r="F112"/>
  <c r="D112"/>
  <c r="J112" s="1"/>
  <c r="F110"/>
  <c r="D110"/>
  <c r="I110"/>
  <c r="E110"/>
  <c r="C110"/>
  <c r="G110" s="1"/>
  <c r="L110"/>
  <c r="M110" s="1"/>
  <c r="D58"/>
  <c r="G58" s="1"/>
  <c r="G87"/>
  <c r="M112"/>
  <c r="G93"/>
  <c r="G70"/>
  <c r="N46"/>
  <c r="G95"/>
  <c r="D53"/>
  <c r="G60"/>
  <c r="L47"/>
  <c r="I44"/>
  <c r="C40"/>
  <c r="C41" s="1"/>
  <c r="B43"/>
  <c r="G65"/>
  <c r="G73"/>
  <c r="G112"/>
  <c r="G115"/>
  <c r="L12"/>
  <c r="R42"/>
  <c r="F40" s="1"/>
  <c r="D39"/>
  <c r="D41" s="1"/>
  <c r="G106"/>
  <c r="G103"/>
  <c r="G72"/>
  <c r="G105"/>
  <c r="G39"/>
  <c r="E39"/>
  <c r="E41" s="1"/>
  <c r="G64"/>
  <c r="P46"/>
  <c r="G79"/>
  <c r="G89"/>
  <c r="G111"/>
  <c r="G97"/>
  <c r="G117"/>
  <c r="G62"/>
  <c r="G104"/>
  <c r="G84"/>
  <c r="E79" i="4"/>
  <c r="I54"/>
  <c r="A79"/>
  <c r="J79" s="1"/>
  <c r="A44"/>
  <c r="D49"/>
  <c r="A101" i="9" s="1"/>
  <c r="G56" i="4"/>
  <c r="B108" i="9" s="1"/>
  <c r="G108" s="1"/>
  <c r="I73" i="4"/>
  <c r="E73"/>
  <c r="E36"/>
  <c r="K88" i="9" s="1"/>
  <c r="D48" i="4"/>
  <c r="A100" i="9" s="1"/>
  <c r="E50" i="4"/>
  <c r="K102" i="9" s="1"/>
  <c r="M102" s="1"/>
  <c r="C29" i="4"/>
  <c r="G28"/>
  <c r="B80" i="9" s="1"/>
  <c r="G62" i="4"/>
  <c r="B114" i="9" s="1"/>
  <c r="G114" s="1"/>
  <c r="C47" i="4"/>
  <c r="E33"/>
  <c r="K85" i="9" s="1"/>
  <c r="M85" s="1"/>
  <c r="C89" i="4"/>
  <c r="D73"/>
  <c r="D28"/>
  <c r="A80" i="9" s="1"/>
  <c r="E29" i="4"/>
  <c r="K81" i="9" s="1"/>
  <c r="M81" s="1"/>
  <c r="H41" i="4"/>
  <c r="H64"/>
  <c r="G70"/>
  <c r="H23"/>
  <c r="D19"/>
  <c r="A71" i="9" s="1"/>
  <c r="C39" i="4"/>
  <c r="I48"/>
  <c r="G46"/>
  <c r="B98" i="9" s="1"/>
  <c r="C40" i="4"/>
  <c r="D46"/>
  <c r="A98" i="9" s="1"/>
  <c r="G24" i="4"/>
  <c r="B76" i="9" s="1"/>
  <c r="G76" s="1"/>
  <c r="G31" i="4"/>
  <c r="B83" i="9" s="1"/>
  <c r="G83" s="1"/>
  <c r="H83" i="4"/>
  <c r="C88"/>
  <c r="H67"/>
  <c r="I47"/>
  <c r="E68"/>
  <c r="I19"/>
  <c r="A41"/>
  <c r="J41" s="1"/>
  <c r="A88"/>
  <c r="H52"/>
  <c r="G36"/>
  <c r="B88" i="9" s="1"/>
  <c r="A38" i="4"/>
  <c r="G66"/>
  <c r="G33"/>
  <c r="B85" i="9" s="1"/>
  <c r="G85" s="1"/>
  <c r="E35" i="4"/>
  <c r="K87" i="9" s="1"/>
  <c r="M87" s="1"/>
  <c r="C24" i="4"/>
  <c r="I62"/>
  <c r="A49"/>
  <c r="J49" s="1"/>
  <c r="D36"/>
  <c r="A88" i="9" s="1"/>
  <c r="E92" i="4"/>
  <c r="F41" i="9" l="1"/>
  <c r="F42"/>
  <c r="F118"/>
  <c r="L89" i="4"/>
  <c r="J88"/>
  <c r="J44"/>
  <c r="L45"/>
  <c r="L71" i="9"/>
  <c r="M71" s="1"/>
  <c r="E71"/>
  <c r="F71"/>
  <c r="I71"/>
  <c r="C71"/>
  <c r="D71"/>
  <c r="J71" s="1"/>
  <c r="D101"/>
  <c r="E101"/>
  <c r="I101"/>
  <c r="L101"/>
  <c r="M101" s="1"/>
  <c r="F101"/>
  <c r="C101"/>
  <c r="G101" s="1"/>
  <c r="I88"/>
  <c r="F88"/>
  <c r="L88"/>
  <c r="C88"/>
  <c r="G88" s="1"/>
  <c r="D88"/>
  <c r="E88"/>
  <c r="C98"/>
  <c r="G98" s="1"/>
  <c r="D98"/>
  <c r="J98" s="1"/>
  <c r="E98"/>
  <c r="I98"/>
  <c r="F98"/>
  <c r="L98"/>
  <c r="M98" s="1"/>
  <c r="I100"/>
  <c r="D100"/>
  <c r="J100" s="1"/>
  <c r="L100"/>
  <c r="M100" s="1"/>
  <c r="F100"/>
  <c r="C100"/>
  <c r="E100"/>
  <c r="R47"/>
  <c r="F45" s="1"/>
  <c r="L14"/>
  <c r="T47"/>
  <c r="P47"/>
  <c r="N47"/>
  <c r="J56"/>
  <c r="E56"/>
  <c r="J38" i="4"/>
  <c r="L39"/>
  <c r="F80" i="9"/>
  <c r="C80"/>
  <c r="E80"/>
  <c r="D80"/>
  <c r="J80" s="1"/>
  <c r="L80"/>
  <c r="M80" s="1"/>
  <c r="I80"/>
  <c r="E53"/>
  <c r="J53"/>
  <c r="E45"/>
  <c r="E47" s="1"/>
  <c r="G80"/>
  <c r="M88"/>
  <c r="E57"/>
  <c r="C118"/>
  <c r="C45"/>
  <c r="J110"/>
  <c r="J59"/>
  <c r="E61"/>
  <c r="I61" s="1"/>
  <c r="J55"/>
  <c r="J89"/>
  <c r="J68"/>
  <c r="J97"/>
  <c r="F44"/>
  <c r="E44"/>
  <c r="E46" s="1"/>
  <c r="C44"/>
  <c r="G44" s="1"/>
  <c r="D44"/>
  <c r="E58"/>
  <c r="I58" s="1"/>
  <c r="J58"/>
  <c r="D45"/>
  <c r="D47" s="1"/>
  <c r="H45"/>
  <c r="G45" s="1"/>
  <c r="E60"/>
  <c r="I60" s="1"/>
  <c r="H44"/>
  <c r="C42"/>
  <c r="H40"/>
  <c r="E54"/>
  <c r="J54"/>
  <c r="G54"/>
  <c r="I54" s="1"/>
  <c r="G78"/>
  <c r="G56"/>
  <c r="I56" s="1"/>
  <c r="G57"/>
  <c r="I57" s="1"/>
  <c r="E59"/>
  <c r="I59" s="1"/>
  <c r="J90"/>
  <c r="E55"/>
  <c r="J103"/>
  <c r="G55"/>
  <c r="I55" s="1"/>
  <c r="J79"/>
  <c r="G46" l="1"/>
  <c r="G47"/>
  <c r="I45"/>
  <c r="C47"/>
  <c r="F46"/>
  <c r="F47"/>
  <c r="G100"/>
  <c r="J88"/>
  <c r="G71"/>
  <c r="H41"/>
  <c r="G40"/>
  <c r="H42"/>
  <c r="H46"/>
  <c r="H47"/>
  <c r="D46"/>
  <c r="E118"/>
  <c r="C46"/>
  <c r="D118"/>
  <c r="J118" s="1"/>
  <c r="J101"/>
  <c r="G42" l="1"/>
  <c r="I42" s="1"/>
  <c r="I40"/>
  <c r="G41"/>
  <c r="I47"/>
  <c r="I41" l="1"/>
  <c r="K41" s="1"/>
  <c r="K42"/>
  <c r="G53" s="1"/>
  <c r="E11"/>
  <c r="D11" s="1"/>
  <c r="K47"/>
  <c r="J42" s="1"/>
  <c r="I46"/>
  <c r="K46" s="1"/>
  <c r="J41" s="1"/>
  <c r="G118" l="1"/>
  <c r="I53"/>
  <c r="I118" s="1"/>
  <c r="E10"/>
  <c r="D10" s="1"/>
  <c r="E13"/>
  <c r="D13" s="1"/>
  <c r="E12"/>
  <c r="D12" s="1"/>
  <c r="E14"/>
  <c r="D14"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<sst xmlns="http://schemas.openxmlformats.org/spreadsheetml/2006/main" count="5057" uniqueCount="2269">
  <si>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</si>
  <si>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</si>
  <si>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</si>
  <si>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</si>
  <si>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</si>
  <si>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</si>
  <si>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</si>
  <si>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</si>
  <si>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</si>
  <si>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</si>
  <si>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</si>
  <si>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</si>
  <si>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</si>
  <si>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</si>
  <si>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</si>
  <si>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</si>
  <si>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</si>
  <si>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</si>
  <si>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</si>
  <si>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</si>
  <si>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</si>
  <si>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</si>
  <si>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</si>
  <si>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</si>
  <si>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</si>
  <si>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</si>
  <si>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</si>
  <si>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</si>
  <si>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</si>
  <si>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</si>
  <si>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</si>
  <si>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</si>
  <si>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</si>
  <si>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</si>
  <si>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</si>
  <si>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</si>
  <si>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</si>
  <si>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</si>
  <si>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</si>
  <si>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</si>
  <si>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</si>
  <si>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</si>
  <si>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</si>
  <si>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</si>
  <si>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</si>
  <si>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</si>
  <si>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</si>
  <si>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</si>
  <si>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</si>
  <si>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</si>
  <si>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</si>
  <si>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</si>
  <si>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</si>
  <si>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</si>
  <si>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</si>
  <si>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</si>
  <si>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</si>
  <si>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</si>
  <si>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</si>
  <si>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</si>
  <si>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</si>
  <si>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</si>
  <si>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</si>
  <si>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</si>
  <si>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</si>
  <si>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</si>
  <si>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</si>
  <si>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</si>
  <si>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</si>
  <si>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</si>
  <si>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</si>
  <si>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</si>
  <si>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</si>
  <si>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</si>
  <si>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</si>
  <si>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</si>
  <si>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</si>
  <si>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</si>
  <si>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</si>
  <si>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</si>
  <si>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</si>
  <si>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</si>
  <si>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</si>
  <si>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</si>
  <si>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</si>
  <si>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</si>
  <si>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</si>
  <si>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</si>
  <si>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</si>
  <si>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</si>
  <si>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</si>
  <si>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</si>
  <si>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</si>
  <si>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</si>
  <si>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</si>
  <si>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</si>
  <si>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</si>
  <si>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</si>
  <si>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</si>
  <si>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</si>
  <si>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</si>
  <si>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</si>
  <si>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</si>
  <si>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</si>
  <si>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</si>
  <si>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</si>
  <si>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</si>
  <si>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</si>
  <si>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</si>
  <si>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</si>
  <si>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</si>
  <si>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</si>
  <si>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</si>
  <si>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</si>
  <si>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</si>
  <si>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</si>
  <si>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</si>
  <si>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</si>
  <si>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</si>
  <si>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</si>
  <si>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</si>
  <si>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</si>
  <si>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</si>
  <si>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</si>
  <si>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</si>
  <si>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</si>
  <si>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</si>
  <si>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</si>
  <si>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</si>
  <si>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</si>
  <si>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</si>
  <si>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</si>
  <si>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</si>
  <si>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</si>
  <si>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</si>
  <si>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</si>
  <si>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</si>
  <si>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</si>
  <si>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</si>
  <si>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</si>
  <si>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</si>
  <si>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</si>
  <si>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</si>
  <si>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</si>
  <si>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</si>
  <si>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</si>
  <si>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</si>
  <si>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</si>
  <si>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</si>
  <si>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</si>
  <si>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</si>
  <si>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</si>
  <si>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</si>
  <si>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</si>
  <si>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</si>
  <si>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</si>
  <si>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</si>
  <si>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</si>
  <si>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</si>
  <si>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</si>
  <si>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</si>
  <si>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</si>
  <si>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</si>
  <si>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</si>
  <si>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</si>
  <si>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</si>
  <si>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</si>
  <si>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</si>
  <si>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</si>
  <si>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</si>
  <si>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</si>
  <si>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</si>
  <si>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</si>
  <si>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</si>
  <si>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</si>
  <si>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</si>
  <si>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</si>
  <si>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</si>
  <si>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</si>
  <si>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</si>
  <si>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</si>
  <si>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</si>
  <si>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</si>
  <si>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</si>
  <si>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</si>
  <si>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</si>
  <si>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</si>
  <si>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</si>
  <si>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</si>
  <si>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</si>
  <si>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</si>
  <si>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</si>
  <si>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</si>
  <si>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</si>
  <si>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</si>
  <si>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</si>
  <si>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</si>
  <si>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</si>
  <si>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</si>
  <si>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</si>
  <si>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</si>
  <si>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</si>
  <si>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</si>
  <si>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</si>
  <si>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</si>
  <si>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</si>
  <si>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</si>
  <si>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</si>
  <si>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</si>
  <si>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</si>
  <si>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</si>
  <si>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</si>
  <si>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</si>
  <si>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</si>
  <si>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</si>
  <si>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</si>
  <si>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</si>
  <si>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</si>
  <si>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</si>
  <si>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</si>
  <si>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</si>
  <si>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</si>
  <si>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</si>
  <si>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</si>
  <si>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</si>
  <si>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</si>
  <si>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</si>
  <si>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</si>
  <si>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</si>
  <si>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</si>
  <si>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</si>
  <si>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</si>
  <si>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</si>
  <si>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</si>
  <si>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</si>
  <si>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</si>
  <si>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</si>
  <si>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</si>
  <si>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</si>
  <si>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</si>
  <si>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</si>
  <si>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</si>
  <si>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</si>
  <si>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</si>
  <si>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</si>
  <si>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</si>
  <si>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</si>
  <si>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</si>
  <si>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</si>
  <si>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</si>
  <si>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</si>
  <si>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</si>
  <si>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</si>
  <si>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</si>
  <si>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</si>
  <si>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</si>
  <si>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</si>
  <si>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</si>
  <si>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</si>
  <si>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</si>
  <si>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</si>
  <si>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</si>
  <si>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</si>
  <si>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</si>
  <si>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</si>
  <si>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</si>
  <si>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</si>
  <si>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</si>
  <si>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</si>
  <si>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</si>
  <si>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</si>
  <si>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</si>
  <si>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</si>
  <si>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</si>
  <si>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</si>
  <si>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</si>
  <si>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</si>
  <si>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</si>
  <si>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</si>
  <si>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</si>
  <si>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</si>
  <si>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</si>
  <si>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</si>
  <si>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</si>
  <si>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</si>
  <si>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</si>
  <si>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</si>
  <si>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</si>
  <si>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</si>
  <si>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</si>
  <si>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</si>
  <si>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</si>
  <si>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</si>
  <si>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</si>
  <si>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</si>
  <si>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</si>
  <si>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</si>
  <si>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</si>
  <si>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</si>
  <si>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</si>
  <si>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</si>
  <si>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</si>
  <si>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</si>
  <si>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</si>
  <si>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</si>
  <si>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</si>
  <si>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</si>
  <si>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</si>
  <si>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</si>
  <si>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</si>
  <si>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</si>
  <si>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</si>
  <si>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</si>
  <si>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</si>
  <si>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</si>
  <si>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</si>
  <si>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</si>
  <si>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</si>
  <si>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</si>
  <si>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</si>
  <si>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</si>
  <si>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</si>
  <si>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</si>
  <si>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</si>
  <si>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</si>
  <si>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</si>
  <si>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</si>
  <si>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</si>
  <si>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</si>
  <si>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</si>
  <si>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</si>
  <si>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</si>
  <si>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</si>
  <si>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</si>
  <si>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</si>
  <si>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</si>
  <si>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</si>
  <si>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</si>
  <si>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</si>
  <si>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</si>
  <si>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</si>
  <si>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</si>
  <si>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</si>
  <si>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</si>
  <si>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</si>
  <si>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</si>
  <si>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</si>
  <si>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</si>
  <si>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</si>
  <si>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</si>
  <si>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</si>
  <si>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</si>
  <si>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</si>
  <si>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</si>
  <si>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</si>
  <si>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</si>
  <si>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</si>
  <si>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</si>
  <si>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</si>
  <si>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</si>
  <si>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</si>
  <si>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</si>
  <si>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</si>
  <si>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</si>
  <si>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</si>
  <si>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</si>
  <si>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</si>
  <si>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</si>
  <si>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</si>
  <si>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</si>
  <si>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</si>
  <si>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</si>
  <si>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</si>
  <si>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</si>
  <si>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</si>
  <si>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</si>
  <si>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</si>
  <si>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</si>
  <si>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</si>
  <si>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</si>
  <si>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</si>
  <si>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</si>
  <si>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</si>
  <si>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</si>
  <si>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</si>
  <si>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</si>
  <si>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</si>
  <si>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</si>
  <si>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</si>
  <si>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</si>
  <si>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</si>
  <si>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</si>
  <si>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</si>
  <si>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</si>
  <si>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</si>
  <si>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</si>
  <si>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</si>
  <si>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</si>
  <si>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</si>
  <si>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</si>
  <si>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</si>
  <si>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</si>
  <si>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</si>
  <si>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</si>
  <si>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</si>
  <si>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</si>
  <si>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</si>
  <si>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</si>
  <si>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</si>
  <si>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</si>
  <si>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</si>
  <si>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</si>
  <si>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</si>
  <si>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</si>
  <si>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</si>
  <si>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</si>
  <si>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</si>
  <si>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</si>
  <si>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</si>
  <si>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</si>
  <si>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</si>
  <si>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</si>
  <si>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</si>
  <si>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</si>
  <si>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</si>
  <si>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</si>
  <si>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</si>
  <si>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</si>
  <si>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</si>
  <si>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</si>
  <si>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</si>
  <si>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</si>
  <si>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</si>
  <si>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</si>
  <si>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</si>
  <si>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</si>
  <si>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</si>
  <si>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</si>
  <si>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</si>
  <si>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</si>
  <si>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</si>
  <si>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</si>
  <si>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</si>
  <si>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</si>
  <si>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</si>
  <si>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</si>
  <si>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</si>
  <si>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</si>
  <si>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</si>
  <si>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</si>
  <si>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</si>
  <si>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</si>
  <si>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</si>
  <si>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</si>
  <si>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</si>
  <si>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</si>
  <si>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</si>
  <si>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</si>
  <si>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</si>
  <si>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</si>
  <si>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</si>
  <si>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</si>
  <si>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</si>
  <si>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</si>
  <si>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</si>
  <si>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</si>
  <si>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</si>
  <si>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</si>
  <si>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</si>
  <si>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</si>
  <si>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</si>
  <si>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</si>
  <si>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</si>
  <si>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</si>
  <si>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</si>
  <si>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</si>
  <si>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</si>
  <si>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</si>
  <si>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</si>
  <si>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</si>
  <si>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</si>
  <si>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</si>
  <si>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</si>
  <si>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</si>
  <si>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</si>
  <si>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</si>
  <si>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</si>
  <si>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</si>
  <si>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</si>
  <si>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</si>
  <si>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</si>
  <si>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</si>
  <si>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</si>
  <si>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</si>
  <si>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</si>
  <si>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</si>
  <si>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</si>
  <si>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</si>
  <si>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</si>
  <si>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</si>
  <si>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</si>
  <si>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</si>
  <si>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</si>
  <si>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</si>
  <si>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</si>
  <si>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</si>
  <si>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</si>
  <si>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</si>
  <si>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</si>
  <si>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</si>
  <si>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</si>
  <si>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</si>
  <si>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</si>
  <si>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</si>
  <si>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</si>
  <si>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</si>
  <si>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</si>
  <si>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</si>
  <si>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</si>
  <si>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</si>
  <si>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</si>
  <si>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</si>
  <si>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</si>
  <si>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</si>
  <si>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</si>
  <si>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</si>
  <si>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</si>
  <si>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</si>
  <si>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</si>
  <si>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</si>
  <si>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</si>
  <si>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</si>
  <si>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</si>
  <si>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</si>
  <si>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</si>
  <si>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</si>
  <si>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</si>
  <si>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</si>
  <si>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</si>
  <si>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</si>
  <si>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</si>
  <si>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</si>
  <si>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</si>
  <si>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</si>
  <si>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</si>
  <si>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</si>
  <si>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</si>
  <si>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</si>
  <si>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</si>
  <si>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</si>
  <si>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</si>
  <si>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</si>
  <si>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</si>
  <si>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</si>
  <si>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</si>
  <si>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</si>
  <si>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</si>
  <si>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</si>
  <si>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</si>
  <si>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</si>
  <si>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</si>
  <si>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</si>
  <si>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</si>
  <si>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</si>
  <si>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</si>
  <si>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</si>
  <si>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</si>
  <si>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</si>
  <si>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</si>
  <si>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</si>
  <si>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</si>
  <si>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</si>
  <si>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</si>
  <si>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</si>
  <si>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</si>
  <si>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</si>
  <si>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</si>
  <si>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</si>
  <si>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</si>
  <si>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</si>
  <si>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</si>
  <si>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</si>
  <si>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</si>
  <si>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</si>
  <si>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</si>
  <si>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</si>
  <si>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</si>
  <si>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</si>
  <si>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</si>
  <si>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</si>
  <si>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</si>
  <si>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</si>
  <si>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</si>
  <si>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</si>
  <si>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</si>
  <si>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</si>
  <si>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</si>
  <si>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</si>
  <si>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</si>
  <si>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</si>
  <si>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</si>
  <si>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</si>
  <si>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</si>
  <si>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</si>
  <si>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</si>
  <si>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</si>
  <si>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</si>
  <si>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</si>
  <si>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</si>
  <si>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</si>
  <si>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</si>
  <si>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</si>
  <si>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</si>
  <si>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</si>
  <si>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</si>
  <si>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</si>
  <si>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</si>
  <si>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</si>
  <si>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</si>
  <si>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</si>
  <si>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</si>
  <si>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</si>
  <si>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</si>
  <si>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</si>
  <si>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</si>
  <si>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</si>
  <si>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</si>
  <si>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</si>
  <si>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</si>
  <si>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</si>
  <si>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</si>
  <si>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</si>
  <si>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</si>
  <si>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</si>
  <si>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</si>
  <si>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</si>
  <si>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</si>
  <si>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</si>
  <si>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</si>
  <si>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</si>
  <si>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</si>
  <si>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</si>
  <si>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</si>
  <si>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</si>
  <si>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</si>
  <si>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</si>
  <si>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</si>
  <si>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</si>
  <si>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</si>
  <si>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</si>
  <si>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</si>
  <si>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</si>
  <si>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</si>
  <si>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</si>
  <si>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</si>
  <si>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</si>
  <si>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</si>
  <si>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</si>
  <si>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</si>
  <si>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</si>
  <si>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</si>
  <si>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</si>
  <si>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</si>
  <si>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</si>
  <si>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</si>
  <si>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</si>
  <si>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</si>
  <si>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</si>
  <si>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</si>
  <si>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</si>
  <si>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</si>
  <si>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</si>
  <si>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</si>
  <si>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</si>
  <si>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</si>
  <si>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</si>
  <si>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</si>
  <si>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</si>
  <si>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</si>
  <si>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</si>
  <si>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</si>
  <si>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</si>
  <si>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</si>
  <si>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</si>
  <si>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</si>
  <si>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</si>
  <si>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</si>
  <si>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</si>
  <si>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</si>
  <si>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</si>
  <si>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</si>
  <si>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</si>
  <si>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</si>
  <si>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</si>
  <si>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</si>
  <si>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</si>
  <si>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</si>
  <si>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</si>
  <si>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</si>
  <si>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</si>
  <si>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</si>
  <si>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</si>
  <si>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</si>
  <si>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</si>
  <si>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</si>
  <si>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</si>
  <si>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</si>
  <si>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</si>
  <si>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</si>
  <si>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</si>
  <si>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</si>
  <si>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</si>
  <si>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</si>
  <si>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</si>
  <si>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</si>
  <si>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</si>
  <si>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</si>
  <si>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</si>
  <si>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</si>
  <si>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</si>
  <si>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</si>
  <si>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</si>
  <si>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</si>
  <si>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</si>
  <si>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</si>
  <si>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</si>
  <si>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</si>
  <si>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</si>
  <si>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</si>
  <si>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</si>
  <si>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</si>
  <si>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</si>
  <si>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</si>
  <si>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</si>
  <si>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</si>
  <si>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</si>
  <si>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</si>
  <si>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</si>
  <si>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</si>
  <si>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</si>
  <si>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</si>
  <si>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</si>
  <si>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</si>
  <si>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</si>
  <si>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</si>
  <si>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</si>
  <si>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</si>
  <si>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</si>
  <si>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</si>
  <si>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</si>
  <si>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</si>
  <si>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</si>
  <si>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</si>
  <si>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</si>
  <si>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</si>
  <si>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</si>
  <si>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</si>
  <si>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</si>
  <si>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</si>
  <si>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</si>
  <si>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</si>
  <si>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</si>
  <si>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</si>
  <si>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</si>
  <si>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</si>
  <si>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</si>
  <si>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</si>
  <si>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</si>
  <si>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</si>
  <si>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</si>
  <si>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</si>
  <si>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</si>
  <si>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</si>
  <si>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</si>
  <si>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</si>
  <si>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</si>
  <si>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</si>
  <si>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</si>
  <si>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</si>
  <si>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</si>
  <si>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</si>
  <si>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</si>
  <si>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</si>
  <si>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</si>
  <si>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</si>
  <si>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</si>
  <si>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</si>
  <si>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</si>
  <si>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</si>
  <si>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</si>
  <si>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</si>
  <si>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</si>
  <si>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</si>
  <si>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</si>
  <si>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</si>
  <si>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</si>
  <si>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</si>
  <si>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</si>
  <si>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</si>
  <si>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</si>
  <si>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</si>
  <si>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</si>
  <si>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</si>
  <si>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</si>
  <si>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</si>
  <si>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</si>
  <si>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</si>
  <si>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</si>
  <si>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</si>
  <si>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</si>
  <si>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</si>
  <si>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</si>
  <si>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</si>
  <si>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</si>
  <si>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</si>
  <si>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</si>
  <si>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</si>
  <si>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</si>
  <si>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</si>
  <si>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</si>
  <si>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</si>
  <si>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</si>
  <si>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</si>
  <si>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</si>
  <si>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</si>
  <si>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</si>
  <si>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</si>
  <si>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</si>
  <si>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</si>
  <si>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</si>
  <si>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</si>
  <si>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</si>
  <si>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</si>
  <si>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</si>
  <si>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</si>
  <si>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</si>
  <si>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</si>
  <si>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</si>
  <si>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</si>
  <si>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</si>
  <si>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</si>
  <si>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</si>
  <si>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</si>
  <si>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</si>
  <si>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</si>
  <si>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</si>
  <si>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</si>
  <si>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</si>
  <si>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</si>
  <si>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</si>
  <si>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</si>
  <si>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</si>
  <si>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</si>
  <si>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</si>
  <si>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</si>
  <si>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</si>
  <si>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</si>
  <si>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</si>
  <si>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</si>
  <si>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</si>
  <si>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</si>
  <si>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</si>
  <si>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</si>
  <si>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</si>
  <si>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</si>
  <si>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</si>
  <si>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</si>
  <si>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</si>
  <si>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</si>
  <si>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</si>
  <si>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</si>
  <si>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</si>
  <si>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</si>
  <si>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</si>
  <si>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</si>
  <si>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</si>
  <si>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</si>
  <si>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</si>
  <si>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</si>
  <si>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</si>
  <si>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</si>
  <si>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</si>
  <si>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</si>
  <si>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</si>
  <si>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</si>
  <si>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</si>
  <si>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</si>
  <si>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</si>
  <si>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</si>
  <si>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</si>
  <si>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</si>
  <si>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</si>
  <si>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</si>
  <si>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</si>
  <si>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</si>
  <si>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</si>
  <si>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</si>
  <si>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</si>
  <si>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</si>
  <si>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</si>
  <si>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</si>
  <si>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</si>
  <si>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</si>
  <si>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</si>
  <si>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</si>
  <si>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</si>
  <si>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</si>
  <si>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</si>
  <si>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</si>
  <si>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</si>
  <si>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</si>
  <si>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</si>
  <si>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</si>
  <si>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</si>
  <si>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</si>
  <si>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</si>
  <si>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</si>
  <si>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</si>
  <si>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</si>
  <si>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</si>
  <si>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</si>
  <si>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</si>
  <si>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</si>
  <si>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</si>
  <si>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</si>
  <si>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</si>
  <si>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</si>
  <si>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</si>
  <si>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</si>
  <si>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</si>
  <si>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</si>
  <si>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</si>
  <si>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</si>
  <si>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</si>
  <si>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</si>
  <si>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</si>
  <si>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</si>
  <si>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</si>
  <si>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</si>
  <si>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</si>
  <si>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</si>
  <si>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</si>
  <si>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</si>
  <si>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</si>
  <si>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</si>
  <si>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</si>
  <si>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</si>
  <si>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</si>
  <si>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</si>
  <si>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</si>
  <si>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</si>
  <si>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</si>
  <si>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</si>
  <si>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</si>
  <si>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</si>
  <si>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</si>
  <si>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</si>
  <si>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</si>
  <si>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</si>
  <si>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</si>
  <si>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</si>
  <si>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</si>
  <si>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</si>
  <si>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</si>
  <si>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</si>
  <si>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</si>
  <si>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</si>
  <si>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</si>
  <si>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</si>
  <si>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</si>
  <si>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</si>
  <si>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</si>
  <si>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</si>
  <si>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</si>
  <si>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</si>
  <si>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</si>
  <si>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</si>
  <si>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</si>
  <si>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</si>
  <si>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</si>
  <si>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</si>
  <si>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</si>
  <si>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</si>
  <si>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</si>
  <si>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</si>
  <si>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</si>
  <si>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</si>
  <si>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</si>
  <si>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</si>
  <si>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</si>
  <si>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</si>
  <si>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</si>
  <si>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</si>
  <si>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</si>
  <si>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</si>
  <si>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</si>
  <si>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</si>
  <si>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</si>
  <si>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</si>
  <si>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</si>
  <si>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</si>
  <si>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</si>
  <si>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</si>
  <si>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</si>
  <si>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</si>
  <si>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</si>
  <si>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</si>
  <si>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</si>
  <si>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</si>
  <si>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</si>
  <si>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</si>
  <si>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</si>
  <si>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</si>
  <si>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</si>
  <si>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</si>
  <si>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</si>
  <si>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</si>
  <si>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</si>
  <si>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</si>
  <si>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</si>
  <si>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</si>
  <si>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</si>
  <si>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</si>
  <si>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</si>
  <si>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</si>
  <si>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</si>
  <si>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</si>
  <si>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</si>
  <si>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</si>
  <si>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</si>
  <si>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</si>
  <si>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</si>
  <si>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</si>
  <si>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</si>
  <si>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</si>
  <si>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</si>
  <si>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</si>
  <si>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</si>
  <si>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</si>
  <si>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</si>
  <si>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</si>
  <si>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</si>
  <si>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</si>
  <si>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</si>
  <si>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</si>
  <si>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</si>
  <si>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</si>
  <si>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</si>
  <si>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</si>
  <si>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</si>
  <si>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</si>
  <si>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</si>
  <si>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</si>
  <si>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</si>
  <si>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</si>
  <si>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</si>
  <si>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</si>
  <si>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</si>
  <si>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</si>
  <si>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</si>
  <si>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</si>
  <si>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</si>
  <si>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</si>
  <si>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</si>
  <si>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</si>
  <si>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</si>
  <si>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</si>
  <si>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</si>
  <si>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</si>
  <si>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</si>
  <si>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</si>
  <si>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</si>
  <si>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</si>
  <si>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</si>
  <si>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</si>
  <si>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</si>
  <si>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</si>
  <si>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</si>
  <si>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</si>
  <si>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</si>
  <si>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</si>
  <si>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</si>
  <si>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</si>
  <si>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</si>
  <si>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</si>
  <si>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</si>
  <si>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</si>
  <si>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</si>
  <si>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</si>
  <si>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</si>
  <si>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</si>
  <si>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</si>
  <si>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</si>
  <si>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</si>
  <si>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</si>
  <si>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</si>
  <si>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</si>
  <si>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</si>
  <si>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</si>
  <si>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</si>
  <si>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</si>
  <si>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</si>
  <si>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</si>
  <si>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</si>
  <si>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</si>
  <si>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</si>
  <si>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</si>
  <si>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</si>
  <si>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</si>
  <si>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</si>
  <si>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</si>
  <si>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</si>
  <si>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</si>
  <si>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</si>
  <si>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</si>
  <si>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</si>
  <si>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</si>
  <si>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</si>
  <si>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</si>
  <si>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</si>
  <si>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</si>
  <si>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</si>
  <si>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</si>
  <si>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</si>
  <si>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</si>
  <si>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</si>
  <si>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</si>
  <si>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</si>
  <si>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</si>
  <si>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</si>
  <si>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</si>
  <si>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</si>
  <si>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</si>
  <si>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</si>
  <si>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</si>
  <si>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</si>
  <si>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</si>
  <si>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</si>
  <si>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</si>
  <si>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</si>
  <si>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</si>
  <si>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</si>
  <si>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</si>
  <si>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</si>
  <si>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</si>
  <si>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</si>
  <si>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</si>
  <si>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</si>
  <si>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</si>
  <si>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</si>
  <si>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</si>
  <si>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</si>
  <si>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</si>
  <si>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</si>
  <si>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</si>
  <si>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</si>
  <si>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</si>
  <si>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</si>
  <si>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</si>
  <si>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</si>
  <si>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</si>
  <si>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</si>
  <si>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</si>
  <si>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</si>
  <si>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</si>
  <si>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</si>
  <si>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</si>
  <si>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</si>
  <si>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</si>
  <si>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</si>
  <si>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</si>
  <si>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</si>
  <si>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</si>
  <si>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</si>
  <si>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</si>
  <si>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</si>
  <si>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</si>
  <si>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</si>
  <si>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</si>
  <si>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</si>
  <si>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</si>
  <si>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</si>
  <si>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</si>
  <si>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</si>
  <si>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</si>
  <si>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</si>
  <si>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</si>
  <si>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</si>
  <si>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</si>
  <si>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</si>
  <si>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</si>
  <si>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</si>
  <si>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</si>
  <si>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</si>
  <si>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</si>
  <si>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</si>
  <si>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</si>
  <si>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</si>
  <si>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</si>
  <si>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</si>
  <si>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</si>
  <si>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</si>
  <si>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</si>
  <si>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</si>
  <si>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</si>
  <si>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</si>
  <si>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</si>
  <si>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</si>
  <si>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</si>
  <si>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</si>
  <si>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</si>
  <si>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</si>
  <si>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</si>
  <si>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</si>
  <si>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</si>
  <si>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</si>
  <si>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</si>
  <si>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</si>
  <si>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</si>
  <si>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</si>
  <si>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</si>
  <si>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</si>
  <si>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</si>
  <si>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</si>
  <si>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</si>
  <si>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</si>
  <si>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</si>
  <si>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</si>
  <si>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</si>
  <si>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</si>
  <si>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</si>
  <si>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</si>
  <si>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</si>
  <si>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</si>
  <si>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</si>
  <si>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</si>
  <si>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</si>
  <si>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</si>
  <si>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</si>
  <si>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</si>
  <si>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</si>
  <si>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</si>
  <si>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</si>
  <si>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</si>
  <si>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</si>
  <si>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</si>
  <si>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</si>
  <si>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</si>
  <si>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</si>
  <si>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</si>
  <si>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</si>
  <si>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</si>
  <si>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</si>
  <si>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</si>
  <si>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</si>
  <si>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</si>
  <si>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</si>
  <si>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</si>
  <si>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</si>
  <si>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</si>
  <si>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</si>
  <si>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</si>
  <si>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</si>
  <si>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</si>
  <si>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</si>
  <si>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</si>
  <si>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</si>
  <si>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</si>
  <si>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</si>
  <si>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</si>
  <si>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</si>
  <si>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</si>
  <si>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</si>
  <si>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</si>
  <si>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</si>
  <si>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</si>
  <si>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</si>
  <si>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</si>
  <si>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</si>
  <si>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</si>
  <si>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</si>
  <si>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</si>
  <si>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</si>
  <si>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</si>
  <si>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</si>
  <si>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</si>
  <si>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</si>
  <si>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</si>
  <si>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</si>
  <si>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</si>
  <si>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</si>
  <si>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</si>
  <si>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</si>
  <si>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</si>
  <si>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</si>
  <si>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</si>
  <si>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</si>
  <si>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</si>
  <si>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</si>
  <si>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</si>
  <si>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</si>
  <si>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</si>
  <si>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</si>
  <si>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</si>
  <si>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</si>
  <si>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</si>
  <si>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</si>
  <si>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</si>
  <si>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</si>
  <si>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</si>
  <si>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</si>
  <si>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</si>
  <si>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</si>
  <si>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</si>
  <si>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</si>
  <si>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</si>
  <si>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</si>
  <si>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</si>
  <si>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</si>
  <si>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</si>
  <si>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</si>
  <si>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</si>
  <si>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</si>
  <si>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</si>
  <si>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</si>
  <si>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</si>
  <si>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</si>
  <si>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</si>
  <si>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</si>
  <si>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</si>
  <si>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</si>
  <si>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</si>
  <si>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</si>
  <si>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</si>
  <si>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</si>
  <si>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</si>
  <si>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</si>
  <si>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</si>
  <si>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</si>
  <si>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</si>
  <si>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</si>
  <si>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</si>
  <si>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</si>
  <si>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</si>
  <si>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</si>
  <si>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</si>
  <si>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</si>
  <si>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</si>
  <si>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</si>
  <si>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</si>
  <si>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</si>
  <si>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</si>
  <si>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</si>
  <si>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</si>
  <si>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</si>
  <si>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</si>
  <si>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</si>
  <si>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</si>
  <si>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</si>
  <si>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</si>
  <si>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</si>
  <si>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</si>
  <si>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</si>
  <si>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</si>
  <si>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</si>
  <si>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</si>
  <si>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</si>
  <si>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</si>
  <si>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</si>
  <si>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</si>
  <si>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</si>
  <si>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</si>
  <si>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</si>
  <si>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</si>
  <si>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</si>
  <si>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</si>
  <si>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</si>
  <si>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</si>
  <si>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</si>
  <si>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</si>
  <si>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</si>
  <si>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</si>
  <si>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</si>
  <si>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</si>
  <si>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</si>
  <si>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</si>
  <si>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</si>
  <si>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</si>
  <si>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</si>
  <si>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</si>
  <si>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</si>
  <si>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</si>
  <si>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</si>
  <si>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</si>
  <si>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</si>
  <si>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</si>
  <si>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</si>
  <si>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</si>
  <si>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</si>
  <si>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</si>
  <si>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</si>
  <si>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</si>
  <si>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</si>
  <si>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</si>
  <si>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</si>
  <si>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</si>
  <si>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</si>
  <si>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</si>
  <si>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</si>
  <si>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</si>
  <si>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</si>
  <si>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</si>
  <si>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</si>
  <si>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</si>
  <si>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</si>
  <si>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</si>
  <si>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</si>
  <si>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</si>
  <si>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</si>
  <si>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</si>
  <si>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</si>
  <si>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</si>
  <si>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</si>
  <si>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</si>
  <si>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</si>
  <si>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</si>
  <si>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</si>
  <si>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</si>
  <si>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</si>
  <si>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</si>
  <si>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</si>
  <si>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</si>
  <si>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</si>
  <si>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</si>
  <si>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</si>
  <si>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</si>
  <si>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</si>
  <si>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</si>
  <si>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</si>
  <si>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</si>
  <si>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</si>
  <si>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</si>
  <si>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</si>
  <si>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</si>
  <si>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</si>
  <si>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</si>
  <si>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</si>
  <si>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</si>
  <si>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</si>
  <si>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</si>
  <si>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</si>
  <si>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</si>
  <si>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</si>
  <si>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</si>
  <si>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</si>
  <si>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</si>
  <si>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</si>
  <si>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</si>
  <si>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</si>
  <si>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</si>
  <si>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</si>
  <si>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</si>
  <si>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</si>
  <si>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</si>
  <si>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</si>
  <si>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</si>
  <si>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</si>
  <si>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</si>
  <si>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</si>
  <si>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</si>
  <si>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</si>
  <si>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</si>
  <si>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</si>
  <si>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</si>
  <si>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</si>
  <si>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</si>
  <si>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</si>
  <si>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</si>
  <si>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</si>
  <si>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</si>
  <si>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</si>
  <si>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</si>
  <si>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</si>
  <si>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</si>
  <si>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</si>
  <si>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</si>
  <si>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</si>
  <si>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</si>
  <si>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</si>
  <si>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</si>
  <si>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</si>
  <si>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</si>
  <si>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</si>
  <si>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</si>
  <si>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</si>
  <si>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</si>
  <si>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</si>
  <si>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</si>
  <si>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</si>
  <si>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</si>
  <si>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</si>
  <si>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</si>
  <si>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</si>
  <si>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</si>
  <si>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</si>
  <si>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</si>
  <si>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</si>
  <si>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</si>
  <si>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</si>
  <si>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</si>
  <si>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</si>
  <si>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</si>
  <si>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</si>
  <si>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</si>
  <si>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</si>
  <si>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</si>
  <si>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</si>
  <si>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</si>
  <si>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</si>
  <si>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</si>
  <si>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</si>
  <si>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</si>
  <si>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</si>
  <si>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</si>
  <si>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</si>
  <si>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</si>
  <si>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</si>
  <si>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</si>
  <si>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</si>
  <si>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</si>
  <si>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</si>
  <si>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</si>
  <si>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</si>
  <si>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</si>
  <si>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</si>
  <si>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</si>
  <si>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</si>
  <si>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</si>
  <si>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</si>
  <si>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</si>
  <si>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</si>
  <si>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</si>
  <si>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</si>
  <si>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</si>
  <si>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</si>
  <si>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</si>
  <si>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</si>
  <si>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</si>
  <si>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</si>
  <si>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</si>
  <si>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</si>
  <si>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</si>
  <si>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</si>
  <si>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</si>
  <si>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</si>
  <si>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</si>
  <si>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</si>
  <si>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</si>
  <si>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</si>
  <si>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</si>
  <si>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</si>
  <si>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</si>
  <si>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</si>
  <si>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</si>
  <si>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</si>
  <si>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</si>
  <si>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</si>
  <si>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</si>
  <si>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</si>
  <si>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</si>
  <si>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</si>
  <si>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</si>
  <si>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</si>
  <si>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</si>
  <si>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</si>
  <si>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</si>
  <si>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</si>
  <si>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</si>
  <si>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</si>
  <si>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</si>
  <si>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</si>
  <si>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</si>
  <si>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</si>
  <si>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</si>
  <si>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</si>
  <si>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</si>
  <si>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</si>
  <si>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</si>
  <si>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</si>
  <si>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</si>
  <si>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</si>
  <si>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</si>
  <si>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</si>
  <si>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</si>
  <si>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</si>
  <si>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</si>
  <si>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</si>
  <si>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</si>
  <si>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</si>
  <si>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</si>
  <si>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</si>
  <si>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</si>
  <si>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</si>
  <si>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</si>
  <si>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</si>
  <si>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</si>
  <si>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</si>
  <si>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</si>
  <si>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</si>
  <si>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</si>
  <si>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</si>
  <si>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</si>
  <si>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</si>
  <si>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</si>
  <si>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</si>
  <si>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</si>
  <si>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</si>
  <si>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</si>
  <si>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</si>
  <si>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</si>
  <si>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</si>
  <si>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</si>
  <si>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</si>
  <si>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</si>
  <si>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</si>
  <si>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</si>
  <si>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</si>
  <si>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</si>
  <si>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</si>
  <si>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</si>
  <si>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</si>
  <si>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</si>
  <si>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</si>
  <si>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</si>
  <si>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</si>
  <si>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</si>
  <si>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</si>
  <si>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</si>
  <si>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</si>
  <si>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</si>
  <si>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</si>
  <si>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</si>
  <si>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</si>
  <si>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</si>
  <si>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</si>
  <si>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</si>
  <si>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</si>
  <si>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</si>
  <si>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</si>
  <si>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</si>
  <si>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</si>
  <si>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</si>
  <si>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</si>
  <si>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</si>
  <si>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</si>
  <si>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</si>
  <si>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</si>
  <si>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</si>
  <si>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</si>
  <si>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</si>
  <si>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</si>
  <si>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</si>
  <si>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</si>
  <si>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</si>
  <si>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</si>
  <si>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</si>
  <si>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</si>
  <si>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</si>
  <si>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</si>
  <si>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</si>
  <si>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</si>
  <si>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</si>
  <si>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</si>
  <si>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</si>
  <si>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</si>
  <si>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</si>
  <si>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</si>
  <si>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</si>
  <si>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</si>
  <si>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</si>
  <si>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</si>
  <si>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</si>
  <si>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</si>
  <si>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</si>
  <si>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</si>
  <si>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</si>
  <si>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</si>
  <si>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</si>
  <si>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</si>
  <si>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</si>
  <si>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</si>
  <si>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</si>
  <si>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</si>
  <si>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</si>
  <si>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</si>
  <si>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</si>
  <si>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</si>
  <si>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</si>
  <si>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</si>
  <si>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</si>
  <si>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</si>
  <si>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</si>
  <si>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</si>
  <si>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</si>
  <si>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</si>
  <si>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</si>
  <si>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</si>
  <si>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</si>
  <si>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</si>
  <si>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</si>
  <si>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</si>
  <si>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</si>
  <si>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</si>
  <si>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</si>
  <si>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</si>
  <si>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</si>
  <si>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</si>
  <si>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</si>
  <si>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</si>
  <si>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</si>
  <si>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</si>
  <si>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</si>
  <si>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</si>
  <si>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</si>
  <si>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</si>
  <si>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</si>
  <si>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</si>
  <si>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</si>
  <si>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</si>
  <si>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</si>
  <si>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</si>
  <si>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</si>
  <si>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</si>
  <si>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</si>
  <si>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</si>
  <si>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</si>
  <si>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</si>
  <si>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</si>
  <si>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V2</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</si>
  <si>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21.06.2021.</t>
    </r>
  </si>
  <si>
    <t>a - biatlon - bežné transfery</t>
  </si>
  <si>
    <t>215011</t>
  </si>
  <si>
    <t>24-121300018</t>
  </si>
  <si>
    <t>Pracovná cesta
Názov: Svetový pohár
Termín: 18.-25.1.2021
Miesto - mesto a štát: Anterselva, Taliansko
Spôsob dopravy: OA
Počet všetkých osôb na pracovnej ceste: 5
z toho:
- športovci: 3
- tréneri + fyzioterapeut: 2
- ostatné osoby: 0                                             ubytovanie so stravou</t>
  </si>
  <si>
    <t>02970790214</t>
  </si>
  <si>
    <t>FALKENSTEINER HOTELS SUEDTIROL GMBH</t>
  </si>
  <si>
    <t>215015</t>
  </si>
  <si>
    <t>FA/61/01/2021</t>
  </si>
  <si>
    <t>Pracovná cesta
Názov: Otvorené Majstrovstvá Európy
Termín: 24.-31.1.2021
Miesto - mesto a štát: Duszniki-Zdrój, Poľsko
Spôsob dopravy: OA
Počet všetkých osôb na pracovnej ceste: 20
z toho:
- športovci: 12
- tréneri + fyzioterapeut + servismani: 8
- ostatné osoby: 0                                          ubytovanie so stravou</t>
  </si>
  <si>
    <t>8831808602</t>
  </si>
  <si>
    <t>MIEJSKI OŚRODEK KULTURY I SPORTU W DUSZNIKACH-ZDROJU</t>
  </si>
  <si>
    <t>DF20210008</t>
  </si>
  <si>
    <t>2007006035</t>
  </si>
  <si>
    <t>havarijné poistenie - Kasko za obdobie 2.2.2021 - 2.5.2021</t>
  </si>
  <si>
    <t>00653501</t>
  </si>
  <si>
    <t>UNIQA poisťovňa, a.s.</t>
  </si>
  <si>
    <t>DF20210006</t>
  </si>
  <si>
    <t>210100003</t>
  </si>
  <si>
    <t>sada rýchlospojky</t>
  </si>
  <si>
    <t>44809441</t>
  </si>
  <si>
    <t>SNOWSERVICE, s.r.o.</t>
  </si>
  <si>
    <t>DF20210002</t>
  </si>
  <si>
    <t>2021014</t>
  </si>
  <si>
    <t>Poskytovanie služieb zodpovednej osoby za obdobie január 2021</t>
  </si>
  <si>
    <t>51297876</t>
  </si>
  <si>
    <t>Personal Data, s.r.o.</t>
  </si>
  <si>
    <t>215007</t>
  </si>
  <si>
    <t>10011</t>
  </si>
  <si>
    <t>Pracovná cesta
Názov: IBU Pohár 1 &amp; 2
Termín: 12.-24.1.2021
Miesto - mesto a štát: Arber, Nemecko
Spôsob dopravy: OA
Počet všetkých osôb na pracovnej ceste: 12
z toho:
- športovci: 8
- tréneri + servismani): 4
- ostatné osoby: 0                                     ubytovanie so stravou</t>
  </si>
  <si>
    <t>292681338</t>
  </si>
  <si>
    <t>ARBERLAND REGio GmbH, Bayerischer Wald</t>
  </si>
  <si>
    <t>DF20210024</t>
  </si>
  <si>
    <t>012021</t>
  </si>
  <si>
    <t>servis lyží pre slovenskú reprezentáciu za obdobie január 2021</t>
  </si>
  <si>
    <t>53388828</t>
  </si>
  <si>
    <t>Samuel Závalec</t>
  </si>
  <si>
    <t>215017</t>
  </si>
  <si>
    <t>1</t>
  </si>
  <si>
    <t>Pracovná cesta
Názov: Svetový pohár
Termín: 18.-24.1.2021
Miesto - mesto a štát: Anterselva, Taliansko
Spôsob dopravy: OA
Počet všetkých osôb na pracovnej ceste: 9
z toho:
- športovci: 4
- tréneri + servismani: 5
- ostatné osoby: 0                                             ubytovanie so stravou</t>
  </si>
  <si>
    <t>01023360215</t>
  </si>
  <si>
    <t>BRUNNER EDUARD</t>
  </si>
  <si>
    <t>IDV20210001</t>
  </si>
  <si>
    <t>PŠ/2020/01</t>
  </si>
  <si>
    <t>Zmluva o profesionálnom vykonávaní športu - odmena za obdobie január 2021</t>
  </si>
  <si>
    <t>Bc. Šimon Bartko</t>
  </si>
  <si>
    <t>Dohoda o vykonaní práce za obdobie január 2021</t>
  </si>
  <si>
    <t>Mgr. Jakub Hudák</t>
  </si>
  <si>
    <t>Dohoda o brigádnickej práci študentov za obdobie január 2021</t>
  </si>
  <si>
    <t>Veronika Machyniaková</t>
  </si>
  <si>
    <t>Matej Baloga</t>
  </si>
  <si>
    <t>čisté mzdy vyplatené osobám (zamestnancom) bez odvodov zamestnávateľa
počet fyzických osôb:4
obdobie: január</t>
  </si>
  <si>
    <t>osoba 1-4</t>
  </si>
  <si>
    <t>DF20210034</t>
  </si>
  <si>
    <t>2021/01</t>
  </si>
  <si>
    <t>údržba prevádzky NBC Osrblie za obdobie január 2021</t>
  </si>
  <si>
    <t>41274083</t>
  </si>
  <si>
    <t>Peter Strelec</t>
  </si>
  <si>
    <t>IDX02004</t>
  </si>
  <si>
    <t>dialničné poplatky BB036GG - cesta na Svetový pohár 7 Anterselva, Taliansko</t>
  </si>
  <si>
    <t>Dušan Otčenáš</t>
  </si>
  <si>
    <t>DF20210036</t>
  </si>
  <si>
    <t>02/2021</t>
  </si>
  <si>
    <t>52035778</t>
  </si>
  <si>
    <t>Miroslav Leitner</t>
  </si>
  <si>
    <t>DF20210041</t>
  </si>
  <si>
    <t>2218007</t>
  </si>
  <si>
    <t>Výmena HDD za SSD - notebook Lenovo B50-80</t>
  </si>
  <si>
    <t>45935254</t>
  </si>
  <si>
    <t>ULTRAFIX, s.r.o.</t>
  </si>
  <si>
    <t>DF20210048</t>
  </si>
  <si>
    <t>20-210647</t>
  </si>
  <si>
    <t>športové potreby - obaly na zbrane 3 ks</t>
  </si>
  <si>
    <t>31341616</t>
  </si>
  <si>
    <t>SPORT und FREIZEIT, spol. s r. o.</t>
  </si>
  <si>
    <t>DF20210017</t>
  </si>
  <si>
    <t>20213001</t>
  </si>
  <si>
    <t>lieky na MS</t>
  </si>
  <si>
    <t>36040576</t>
  </si>
  <si>
    <t>Radvanská lekáreň, spol. s r.o.</t>
  </si>
  <si>
    <t>DF20210115</t>
  </si>
  <si>
    <t>102021003</t>
  </si>
  <si>
    <t>spracovanie personalistiky, miezd, vykazníctva za obdobie január 2021, vedenie účtovníctva, evidencie DPH, daňové priznanie na DPH, vyúčtovanie dotácií z MŠ SR za obdobie január 2021</t>
  </si>
  <si>
    <t>52432459</t>
  </si>
  <si>
    <t>FortisDuo, s. r. o.</t>
  </si>
  <si>
    <t>215012</t>
  </si>
  <si>
    <t>2140000465</t>
  </si>
  <si>
    <t>vosky - servis</t>
  </si>
  <si>
    <t>815381918</t>
  </si>
  <si>
    <t>Holmenkol GmbH</t>
  </si>
  <si>
    <t>DF20210042</t>
  </si>
  <si>
    <t>210103016</t>
  </si>
  <si>
    <t>46186450</t>
  </si>
  <si>
    <t>VELON s. r. o.</t>
  </si>
  <si>
    <t>215019</t>
  </si>
  <si>
    <t>47/2021</t>
  </si>
  <si>
    <t>nákup voskov</t>
  </si>
  <si>
    <t>02837770128</t>
  </si>
  <si>
    <t>MIXAM DI AKOPOVA TATIANA</t>
  </si>
  <si>
    <t>215009</t>
  </si>
  <si>
    <t>87</t>
  </si>
  <si>
    <t>rádio frekvencia Biathlon Worldcup 2021 Atholz</t>
  </si>
  <si>
    <t>00910680214</t>
  </si>
  <si>
    <t>BIATHLON WELTCUP KOMITEE</t>
  </si>
  <si>
    <t>DF20210094</t>
  </si>
  <si>
    <t>2021/001</t>
  </si>
  <si>
    <t>trénerské služby za obdobie január 2021</t>
  </si>
  <si>
    <t>46224599</t>
  </si>
  <si>
    <t>Mgr. Anna Murínová</t>
  </si>
  <si>
    <t>DF20210032</t>
  </si>
  <si>
    <t>8277084380</t>
  </si>
  <si>
    <t>Poplatky za telekomunikačné služby za 01/2021</t>
  </si>
  <si>
    <t>35763469</t>
  </si>
  <si>
    <t>Slovak Telekom, a.s.</t>
  </si>
  <si>
    <t>DF20210033</t>
  </si>
  <si>
    <t>8276957949</t>
  </si>
  <si>
    <t>IDX01025</t>
  </si>
  <si>
    <t>TM/2020/04</t>
  </si>
  <si>
    <t>Zmluva o príprave talentovaného športovca - odmena za obdobie január 2021</t>
  </si>
  <si>
    <t>IDX01024</t>
  </si>
  <si>
    <t>TM/2020/03</t>
  </si>
  <si>
    <t>Mária Remeňová</t>
  </si>
  <si>
    <t>IDX01026</t>
  </si>
  <si>
    <t>TM/2020/02</t>
  </si>
  <si>
    <t>Lukáš Ottinger</t>
  </si>
  <si>
    <t>IDX01023</t>
  </si>
  <si>
    <t>TM/2020/01</t>
  </si>
  <si>
    <t>Henrieta Horvátová</t>
  </si>
  <si>
    <t>DF20210009</t>
  </si>
  <si>
    <t>210100040</t>
  </si>
  <si>
    <t>materiál pre servis</t>
  </si>
  <si>
    <t>45724148</t>
  </si>
  <si>
    <t>LEMI BB s.r.o.</t>
  </si>
  <si>
    <t>DF20210051</t>
  </si>
  <si>
    <t>210100249</t>
  </si>
  <si>
    <t>DF20210058</t>
  </si>
  <si>
    <t>006/2021</t>
  </si>
  <si>
    <t>údržba areálu - odhŕňanie snehu za obdobie 20.1.2021 a 30.1.2021</t>
  </si>
  <si>
    <t>10831088</t>
  </si>
  <si>
    <t>Jozef Lóh - Klampiarstvo</t>
  </si>
  <si>
    <t>DF20210063</t>
  </si>
  <si>
    <t>2021004</t>
  </si>
  <si>
    <t>servis športových potrieb za obdobie január 2021</t>
  </si>
  <si>
    <t>52413594</t>
  </si>
  <si>
    <t>fialky s. r. o.</t>
  </si>
  <si>
    <t>DF20210050</t>
  </si>
  <si>
    <t>30/1/2021</t>
  </si>
  <si>
    <t>výkon trénerskej činnosti za obdobie január 2021</t>
  </si>
  <si>
    <t>51974932</t>
  </si>
  <si>
    <t>Filip Kramla</t>
  </si>
  <si>
    <t>DF20210039</t>
  </si>
  <si>
    <t>002/2021</t>
  </si>
  <si>
    <t>vykonávanie trénerských služieb pre SZB - CTM Podbrezová za obdobie január 2021</t>
  </si>
  <si>
    <t>44445041</t>
  </si>
  <si>
    <t>Mgr. Peter Kazár</t>
  </si>
  <si>
    <t>DF20210026</t>
  </si>
  <si>
    <t>servis lyží za obdobie január 2021</t>
  </si>
  <si>
    <t>32875215</t>
  </si>
  <si>
    <t>Dušan Otčenáš - MARTEK SPORT</t>
  </si>
  <si>
    <t>DF20210056</t>
  </si>
  <si>
    <t>20210001</t>
  </si>
  <si>
    <t>výžiové doplnky</t>
  </si>
  <si>
    <t>51224119</t>
  </si>
  <si>
    <t>Jonathan Puding s.r.o.</t>
  </si>
  <si>
    <t>DF20210066</t>
  </si>
  <si>
    <t>9010008</t>
  </si>
  <si>
    <t>prenájom auta Ford Transit Custom Van za obdobie január 2021</t>
  </si>
  <si>
    <t>30229766</t>
  </si>
  <si>
    <t>J.M.MARTIN, spol. s r.o.</t>
  </si>
  <si>
    <t>DF20210028</t>
  </si>
  <si>
    <t>2021006</t>
  </si>
  <si>
    <t>servis výťahov za obdobie január 2021</t>
  </si>
  <si>
    <t>31574581</t>
  </si>
  <si>
    <t>LiftMont, spol. s r.o.</t>
  </si>
  <si>
    <t>215016</t>
  </si>
  <si>
    <t>1/21</t>
  </si>
  <si>
    <t>Trénerská činnosť za obdobie január 2021</t>
  </si>
  <si>
    <t>187671231165</t>
  </si>
  <si>
    <t>Tomáš Kos</t>
  </si>
  <si>
    <t>DF20210067</t>
  </si>
  <si>
    <t>001/2021</t>
  </si>
  <si>
    <t>53241690</t>
  </si>
  <si>
    <t>Anežka Smarkoňová</t>
  </si>
  <si>
    <t>DF20210025</t>
  </si>
  <si>
    <t>01/2021</t>
  </si>
  <si>
    <t>DF20210069</t>
  </si>
  <si>
    <t>2021030</t>
  </si>
  <si>
    <t>Poskytovanie služieb zodpovednej osoby za obdobie február 2021</t>
  </si>
  <si>
    <t>DF20210142</t>
  </si>
  <si>
    <t>VF21004</t>
  </si>
  <si>
    <t>gastronomické služby</t>
  </si>
  <si>
    <t>50467948</t>
  </si>
  <si>
    <t>RISTORANTE s.r.o.</t>
  </si>
  <si>
    <t>DF20210074</t>
  </si>
  <si>
    <t>41863038</t>
  </si>
  <si>
    <t>Peter Vranský</t>
  </si>
  <si>
    <t>DF20210102</t>
  </si>
  <si>
    <t>20210010</t>
  </si>
  <si>
    <t>45459371</t>
  </si>
  <si>
    <t>Litvor, s. r. o.</t>
  </si>
  <si>
    <t>215018</t>
  </si>
  <si>
    <t>2-2/21</t>
  </si>
  <si>
    <t>v súlade s dodatkom č. 1 k Zmluve o výkone trénerskej činnosti - iné náklady</t>
  </si>
  <si>
    <t>IDV20210002</t>
  </si>
  <si>
    <t>Dohoda o brigádnickej práci študentov za obdobie február 2021</t>
  </si>
  <si>
    <t>Dohoda o pracovnej činnosti za obdobie február 2021</t>
  </si>
  <si>
    <t>Milan Dziad</t>
  </si>
  <si>
    <t>Dohoda o vykonaní práce za obdobie február 2021</t>
  </si>
  <si>
    <t>Zmluva o profesionálnom vykonávaní športu - odmena za obdobie február 2021</t>
  </si>
  <si>
    <t>čisté mzdy vyplatené osobám (zamestnancom) bez odvodov zamestnávateľa
počet fyzických osôb:5
obdobie: február</t>
  </si>
  <si>
    <t>osoba 1-5</t>
  </si>
  <si>
    <t>DF20210096</t>
  </si>
  <si>
    <t>102021013</t>
  </si>
  <si>
    <t>spracovanie personalistiky, miezd, vykazníctva za obdobie február 2021, vedenie účtovníctva, evidencie DPH, daňové priznanie na DPH, vyúčtovanie dotácií z MŠ SR za obdobie február 2021</t>
  </si>
  <si>
    <t>DF20210111</t>
  </si>
  <si>
    <t>11210233</t>
  </si>
  <si>
    <t>prenájom Reanault Trafic za obdobie 22.2.2021 - 7.3.2021</t>
  </si>
  <si>
    <t>36623687</t>
  </si>
  <si>
    <t>DESTACAR s.r.o.</t>
  </si>
  <si>
    <t>DF20210071</t>
  </si>
  <si>
    <t>21030547</t>
  </si>
  <si>
    <t>vyšetrenia na COVID</t>
  </si>
  <si>
    <t>31647758</t>
  </si>
  <si>
    <t>Unilabs Slovensko, s. r. o.</t>
  </si>
  <si>
    <t>215026</t>
  </si>
  <si>
    <t>IT/FV/001026/2021</t>
  </si>
  <si>
    <t>poplatky za trajekt</t>
  </si>
  <si>
    <t>6701100702</t>
  </si>
  <si>
    <t>POLSKA ŻEGLUGA BAŁTYCKA SPÓŁKA AKCYJNA</t>
  </si>
  <si>
    <t>215025</t>
  </si>
  <si>
    <t>01/21</t>
  </si>
  <si>
    <t>HAUS WALDFRIEDEN</t>
  </si>
  <si>
    <t>IDX02035</t>
  </si>
  <si>
    <t>strava - Obertilliach</t>
  </si>
  <si>
    <t>U24963706</t>
  </si>
  <si>
    <t>HOFER KG</t>
  </si>
  <si>
    <t>IDX02036</t>
  </si>
  <si>
    <t>Spar Markt Obertilliach</t>
  </si>
  <si>
    <t>DF20210140</t>
  </si>
  <si>
    <t>03/2021</t>
  </si>
  <si>
    <t>údržba prevádzky NBC Osrblie za obdobie február 2021</t>
  </si>
  <si>
    <t>DF20210141</t>
  </si>
  <si>
    <t>2021044</t>
  </si>
  <si>
    <t>Poskytovanie služieb zodpovednej osoby za obdobie marec 2021</t>
  </si>
  <si>
    <t>DF20210108</t>
  </si>
  <si>
    <t>8278804931</t>
  </si>
  <si>
    <t>Poplatky za telekomunikačné služby za obdobie február 2021</t>
  </si>
  <si>
    <t>DF20210145</t>
  </si>
  <si>
    <t>2/2021</t>
  </si>
  <si>
    <t>preprava osôb Brezno - Obertilliach a späť v dňoch 16.2.2021 - 7.3.2021</t>
  </si>
  <si>
    <t>37888986</t>
  </si>
  <si>
    <t>Klub biatlonu Brezno</t>
  </si>
  <si>
    <t>IDX03002</t>
  </si>
  <si>
    <t>refundácia nákladov - prenájom servisná bunka - Štrbské Pleso</t>
  </si>
  <si>
    <t>Peter Kazár</t>
  </si>
  <si>
    <t>DF20210118</t>
  </si>
  <si>
    <t>202100047</t>
  </si>
  <si>
    <t>36780979</t>
  </si>
  <si>
    <t>PERLA GASTRO, s.r.o.</t>
  </si>
  <si>
    <t>IDX02041</t>
  </si>
  <si>
    <t>prenájom strelnice</t>
  </si>
  <si>
    <t>U55455402</t>
  </si>
  <si>
    <t>Langlauf- u. Biathlonzentrum Osttirol Ges.m.b.H.</t>
  </si>
  <si>
    <t>DF20210152</t>
  </si>
  <si>
    <t>2021008</t>
  </si>
  <si>
    <t>zabezpečenie servisu športových potrieb za obdobie február 2021</t>
  </si>
  <si>
    <t>215030</t>
  </si>
  <si>
    <t>241</t>
  </si>
  <si>
    <t>1690655</t>
  </si>
  <si>
    <t>ŠPORTNO DRUŠTVO POKLJUKA</t>
  </si>
  <si>
    <t>IDX02040</t>
  </si>
  <si>
    <t>U61717244</t>
  </si>
  <si>
    <t>Hotel Gasthof Unterwoger</t>
  </si>
  <si>
    <t>215028</t>
  </si>
  <si>
    <t>20192172</t>
  </si>
  <si>
    <t>U66844105</t>
  </si>
  <si>
    <t>Scherer Magdalena</t>
  </si>
  <si>
    <t>215021</t>
  </si>
  <si>
    <t>68</t>
  </si>
  <si>
    <t>DF20210059</t>
  </si>
  <si>
    <t>8100210314</t>
  </si>
  <si>
    <t>poistenie za obdobie 24.3.2021 - 24.9.2021 firma a ochrana</t>
  </si>
  <si>
    <t>DF20210061</t>
  </si>
  <si>
    <t>9127001961</t>
  </si>
  <si>
    <t>poistenie priemyselných rizík za obdobie 24.3.2021 - 24.9.2021</t>
  </si>
  <si>
    <t>DF20210100</t>
  </si>
  <si>
    <t>1/2021</t>
  </si>
  <si>
    <t>prevoz osôob z Brezna do BB - Štrbské Pleso a Spišská Nová Ves a späť</t>
  </si>
  <si>
    <t>IDX02023</t>
  </si>
  <si>
    <t>Zmluva o príprave talentovaného športovca - odmena za obdobie február 2021</t>
  </si>
  <si>
    <t>IDX02026</t>
  </si>
  <si>
    <t>IDX02024</t>
  </si>
  <si>
    <t>IDX02025</t>
  </si>
  <si>
    <t>DF20210099</t>
  </si>
  <si>
    <t>vykonávanie trénerských služieb pre SZB - CTM Podbrezová za obdobie február 2021</t>
  </si>
  <si>
    <t>DF20210095</t>
  </si>
  <si>
    <t>022021</t>
  </si>
  <si>
    <t>servis lyží za obdobie február 2021</t>
  </si>
  <si>
    <t>DF20210098</t>
  </si>
  <si>
    <t>202103</t>
  </si>
  <si>
    <t>servis lyží MSJ Obertilliach</t>
  </si>
  <si>
    <t>51188767</t>
  </si>
  <si>
    <t>Matúš Ondrejka</t>
  </si>
  <si>
    <t>DF20210169</t>
  </si>
  <si>
    <t>2021/002</t>
  </si>
  <si>
    <t>trénerské služby za obdobie február 2021</t>
  </si>
  <si>
    <t>215023</t>
  </si>
  <si>
    <t>2/21</t>
  </si>
  <si>
    <t>trénerska činnosť za obdobie február 2021</t>
  </si>
  <si>
    <t>DF20210149</t>
  </si>
  <si>
    <t>210100050</t>
  </si>
  <si>
    <t>kontrola tlaku na prítlak frézy a na čerpadlo frézy</t>
  </si>
  <si>
    <t>DF20210180</t>
  </si>
  <si>
    <t>202102</t>
  </si>
  <si>
    <t>servis lyží ME Duszniki</t>
  </si>
  <si>
    <t>IDV20210003</t>
  </si>
  <si>
    <t>Dohoda o brigádnickej práci študentov za obdobie marec 2021</t>
  </si>
  <si>
    <t>DF20210123</t>
  </si>
  <si>
    <t>04/2021</t>
  </si>
  <si>
    <t>servis lyží za odbodie február 2021</t>
  </si>
  <si>
    <t>DF20210189</t>
  </si>
  <si>
    <t>údržba prevádzky NBC Osrblie za obdobie marec 2021</t>
  </si>
  <si>
    <t>DF20210158</t>
  </si>
  <si>
    <t>10210001</t>
  </si>
  <si>
    <t>účelová dotácia CTM za obdobia január, február 2021</t>
  </si>
  <si>
    <t>52759989</t>
  </si>
  <si>
    <t>UMB BIATHLON TEAM n. o.</t>
  </si>
  <si>
    <t>DF20210178</t>
  </si>
  <si>
    <t>1210315</t>
  </si>
  <si>
    <t>BOZP a OPP za obdobie 1.Q.2021 a PZS za obdobie 1.Q.2021</t>
  </si>
  <si>
    <t>36644048</t>
  </si>
  <si>
    <t>PYROBOSS, s.r.o.</t>
  </si>
  <si>
    <t>DF20210197</t>
  </si>
  <si>
    <t>2021059</t>
  </si>
  <si>
    <t>Poskytovanie služieb zodpovednej osoby za obdobie apríl 2021</t>
  </si>
  <si>
    <t>215034</t>
  </si>
  <si>
    <t>2021056</t>
  </si>
  <si>
    <t>Pracovná cesta
Názov: Zahraničné sústredenie
Termín: 16.-24.2.2021
Miesto - mesto a štát: Obertilliach/AUT
Spôsob dopravy: OA
Počet všetkých osôb na pracovnej ceste: 23
z toho:
- športovci: 17
- tréneri + masér + kuchár + servisman: 6
- ostatné osoby: 0                                       prenájom tratí a strelnice</t>
  </si>
  <si>
    <t>DF20210188</t>
  </si>
  <si>
    <t>Trénerská činnosť za obdobie február 2021</t>
  </si>
  <si>
    <t>DF20210194</t>
  </si>
  <si>
    <t>12021</t>
  </si>
  <si>
    <t>trénerské služby za obdobia január, február a marec 2021</t>
  </si>
  <si>
    <t>48220451</t>
  </si>
  <si>
    <t>Mgr. Jakub Leščinský</t>
  </si>
  <si>
    <t>DF20210208</t>
  </si>
  <si>
    <t>05/2021</t>
  </si>
  <si>
    <t xml:space="preserve">realizácia verejného obstarávania </t>
  </si>
  <si>
    <t>45604738</t>
  </si>
  <si>
    <t>V.O.V.S., s.r.o.</t>
  </si>
  <si>
    <t>IDX04005</t>
  </si>
  <si>
    <t>Svetový pohár Oestersund - letenka domov pre servismana: Stockholm - Ljubljana</t>
  </si>
  <si>
    <t>M. Plahutnik</t>
  </si>
  <si>
    <t>DF20210203</t>
  </si>
  <si>
    <t>refundácia opravnených výdavkov pre prípravu športovcov CTM</t>
  </si>
  <si>
    <t>51833115</t>
  </si>
  <si>
    <t>FAN TEAM občianske združenie</t>
  </si>
  <si>
    <t>DF20210160</t>
  </si>
  <si>
    <t>004/2021</t>
  </si>
  <si>
    <t>vykonávanie trénerskych služieb pre SZB - CTM Podbrezová za obdobie február 2021</t>
  </si>
  <si>
    <t>DF20210175</t>
  </si>
  <si>
    <t>102021024</t>
  </si>
  <si>
    <t>spracovanie personalistiky, miezd, vykazníctva za obdobie marec 2021, vedenie účtovníctva, evidencie DPH, daňové priznanie na DPH, vyúčtovanie dotácií z MŠ SR za obdobie marec 2021</t>
  </si>
  <si>
    <t>DF20210192</t>
  </si>
  <si>
    <t>2021/03</t>
  </si>
  <si>
    <t>DF20210217</t>
  </si>
  <si>
    <t>32/3/2021</t>
  </si>
  <si>
    <t>výkon trénerskej činnosti za obdobie marec 2021</t>
  </si>
  <si>
    <t>DF20210218</t>
  </si>
  <si>
    <t>VF21/010</t>
  </si>
  <si>
    <t>refundácia nákladov na prípravu talentovaných športovcov CTM</t>
  </si>
  <si>
    <t>17060117</t>
  </si>
  <si>
    <t>Športový klub polície Banská Bystrica</t>
  </si>
  <si>
    <t>DF20210219</t>
  </si>
  <si>
    <t>5/2021</t>
  </si>
  <si>
    <t>refundácia nákladov určených na pripravu talentovaných športovcov</t>
  </si>
  <si>
    <t>DF20210215</t>
  </si>
  <si>
    <t>003/2021</t>
  </si>
  <si>
    <t>vykonávanie trénerskych služieb pre SZB - CTM Podbrezová za obdobie marec 2021</t>
  </si>
  <si>
    <t>215042</t>
  </si>
  <si>
    <t>4/21</t>
  </si>
  <si>
    <t>Trénerská činnosť za obdobie apríl 2021</t>
  </si>
  <si>
    <t>215036</t>
  </si>
  <si>
    <t>3/21</t>
  </si>
  <si>
    <t>Trénerská činnosť za obdobie marec 2021</t>
  </si>
  <si>
    <t>DF20210201</t>
  </si>
  <si>
    <t>2021/003</t>
  </si>
  <si>
    <t>trénerské služby za obdobie marec 2021</t>
  </si>
  <si>
    <t>DF20210205</t>
  </si>
  <si>
    <t>DF20210186</t>
  </si>
  <si>
    <t>servis lyží za odbodie marec 2021</t>
  </si>
  <si>
    <t>DF20210187</t>
  </si>
  <si>
    <t>06/2021</t>
  </si>
  <si>
    <t>DF20210177</t>
  </si>
  <si>
    <t>032021</t>
  </si>
  <si>
    <t>servis lyží za obdobie marec 2021</t>
  </si>
  <si>
    <t>IDX03020</t>
  </si>
  <si>
    <t>Zmluva o príprave talentovaného športovca - odmena za obdobie marec 2021</t>
  </si>
  <si>
    <t>IDX03019</t>
  </si>
  <si>
    <t>IDX03021</t>
  </si>
  <si>
    <t>IDX03018</t>
  </si>
  <si>
    <t>IDV20210004</t>
  </si>
  <si>
    <t>čisté mzdy vyplatené osobám (zamestnancom) bez odvodov zamestnávateľa
počet fyzických osôb:4
obdobie: apríl</t>
  </si>
  <si>
    <t>Dohoda o brigádnickej práci študentov za obdobie apríl 2021</t>
  </si>
  <si>
    <t>Zmluva o profesionálnom vykonávaní športu - odmena za obdobie apríl 2021</t>
  </si>
  <si>
    <t>DF20210223</t>
  </si>
  <si>
    <t>102021036</t>
  </si>
  <si>
    <t>spracovanie personalistiky, miezd, vykazníctva za obdobie apríl 2021, vedenie účtovníctva, evidencie DPH, daňové priznanie na DPH, vyúčtovanie dotácií z MŠ SR za obdobie apríl 2021</t>
  </si>
  <si>
    <t>DF20210239</t>
  </si>
  <si>
    <t>2021/04</t>
  </si>
  <si>
    <t>údržba prevádzky NBC Osrblie za obdobie apríl 2021</t>
  </si>
  <si>
    <t>DF20210222</t>
  </si>
  <si>
    <t>21VF007</t>
  </si>
  <si>
    <t>služby spojené s tlačou a viazaním brožúr</t>
  </si>
  <si>
    <t>52294871</t>
  </si>
  <si>
    <t>Gravure Point, s. r. o.</t>
  </si>
  <si>
    <t>DF20210225</t>
  </si>
  <si>
    <t>9210178</t>
  </si>
  <si>
    <t>Kontrola hasiacich prístrojov</t>
  </si>
  <si>
    <t>DF20210229</t>
  </si>
  <si>
    <t>8282485247</t>
  </si>
  <si>
    <t>Poplatky za telekomunikačné služby za obdobie apríl 2021</t>
  </si>
  <si>
    <t>DF20210224</t>
  </si>
  <si>
    <t>zabezpečenie servisu športových potrieb za obdobie marec 2021</t>
  </si>
  <si>
    <t>DF20210231</t>
  </si>
  <si>
    <t>DF20210228</t>
  </si>
  <si>
    <t>2021/005</t>
  </si>
  <si>
    <t>trénerské služby za obdobie apríl 2021</t>
  </si>
  <si>
    <t>DF20210227</t>
  </si>
  <si>
    <t>042021</t>
  </si>
  <si>
    <t>servis lyží za odbdobie apríl 2021</t>
  </si>
  <si>
    <t>DF20210230</t>
  </si>
  <si>
    <t>2211095283</t>
  </si>
  <si>
    <t xml:space="preserve">vodné, stočné </t>
  </si>
  <si>
    <t>36644030</t>
  </si>
  <si>
    <t>Stredoslovenská vodárenská prevádzková spoločnosť, a.s.</t>
  </si>
  <si>
    <t>DF20210244</t>
  </si>
  <si>
    <t>2021075</t>
  </si>
  <si>
    <t>Poskytovanie služieb zodpovednej osoby za obdobie máj 2021</t>
  </si>
  <si>
    <t>DF20210226</t>
  </si>
  <si>
    <t>7/2021</t>
  </si>
  <si>
    <t>servis lyží za obdobie apríl 2021</t>
  </si>
  <si>
    <t>DF20210248</t>
  </si>
  <si>
    <t>vykonávanie trénerských služieb pre SZB - CTM Podbrezová za obdobie apríl 2021</t>
  </si>
  <si>
    <t>DF20210246</t>
  </si>
  <si>
    <t>33/4/2021</t>
  </si>
  <si>
    <t>výkon trénerskej činnosti za obdobie apríl 2021</t>
  </si>
  <si>
    <t>DF20210236</t>
  </si>
  <si>
    <t>2021/004</t>
  </si>
  <si>
    <t>DF20210241</t>
  </si>
  <si>
    <t>010/2021</t>
  </si>
  <si>
    <t>IDX04012</t>
  </si>
  <si>
    <t>Zmluva o príprave talentovaného športovca - odmena za obdobie apríl 2021</t>
  </si>
  <si>
    <t>IDX04015</t>
  </si>
  <si>
    <t>IDX04013</t>
  </si>
  <si>
    <t>IDX04014</t>
  </si>
  <si>
    <t>IDV20210005</t>
  </si>
  <si>
    <t>osoba 1-3</t>
  </si>
  <si>
    <t>čisté mzdy vyplatené osobám (zamestnancom) bez odvodov zamestnávateľa
počet fyzických osôb:3
obdobie: máj</t>
  </si>
  <si>
    <t>spracovanie personalistiky, miezd, vykazníctva za obdobie máj 2021, vedenie účtovníctva, evidencie DPH, daňové priznanie na DPH, vyúčtovanie dotácií z MŠ SR za obdobie máj 2021</t>
  </si>
  <si>
    <t>Zmluva o príprave talentovaného športovca - odmena za obdobie máj 2021</t>
  </si>
  <si>
    <t>IDX05018</t>
  </si>
  <si>
    <t>IDX05019</t>
  </si>
  <si>
    <t>IDX05020</t>
  </si>
  <si>
    <t>IDX05021</t>
  </si>
  <si>
    <t>DF20210261</t>
  </si>
  <si>
    <t>102021047</t>
  </si>
  <si>
    <t>Zmluva o profesionálnom vykonávaní športu - odmena za obdobie máj 2021</t>
  </si>
  <si>
    <t>Dohoda o brigádnickej práci študentov za obdobie máj 2021</t>
  </si>
  <si>
    <t>DF20210256</t>
  </si>
  <si>
    <t>20210002</t>
  </si>
  <si>
    <t>tlač a viazanie brožúr v počte 100ks</t>
  </si>
  <si>
    <t>DF20210253</t>
  </si>
  <si>
    <t>10210002</t>
  </si>
  <si>
    <t>účelová dotácia CTM za obdobia marec, apríl 2021</t>
  </si>
  <si>
    <t>DF20210257</t>
  </si>
  <si>
    <t>20210007</t>
  </si>
  <si>
    <t>služby kondičného trénera za obdobie máj 2021</t>
  </si>
  <si>
    <t>Akadémia telocviku s.r.o.</t>
  </si>
  <si>
    <t>53109651</t>
  </si>
  <si>
    <t>d - Paulína Fialková</t>
  </si>
  <si>
    <t>DF20210281</t>
  </si>
  <si>
    <t>d - štafeta - ženy</t>
  </si>
  <si>
    <t>2021017</t>
  </si>
  <si>
    <t>Roman Svantner - STRENGTH &amp; CONDITIONING s.r.o.</t>
  </si>
  <si>
    <t>53025440</t>
  </si>
  <si>
    <t>testovanie pohybových schopností</t>
  </si>
  <si>
    <t>DF20210267</t>
  </si>
  <si>
    <t>8284332556</t>
  </si>
  <si>
    <t>poplatky za telekomunikačné služby za obdobie máj 2021</t>
  </si>
  <si>
    <t>DF20210268</t>
  </si>
  <si>
    <t>8284465792</t>
  </si>
  <si>
    <t>DF20210277</t>
  </si>
  <si>
    <t>9210334</t>
  </si>
  <si>
    <t>Kontrola hasiacich prístrojov/PHP</t>
  </si>
  <si>
    <t>DF20210286</t>
  </si>
  <si>
    <t>2021090</t>
  </si>
  <si>
    <t>Poskytovanie služieb zodpovednej osoby za obdobie jún 2021</t>
  </si>
  <si>
    <t>DF20210287</t>
  </si>
  <si>
    <t>trénerská činnosť za obdobie máj 2021</t>
  </si>
  <si>
    <t>DF20210301</t>
  </si>
  <si>
    <t>210103189</t>
  </si>
  <si>
    <t>výživové doplnky</t>
  </si>
  <si>
    <t>DF20210300</t>
  </si>
  <si>
    <t>210103187</t>
  </si>
  <si>
    <t>DF20210294</t>
  </si>
  <si>
    <t>012/2021</t>
  </si>
  <si>
    <t>vykonávanie trénerských služieb pre SZB - CTM Podbrezová za obbdobie máj 2021</t>
  </si>
  <si>
    <t>DF20210292</t>
  </si>
  <si>
    <t>10210035</t>
  </si>
  <si>
    <t>Bi-Obal na pušku BIATLON 96</t>
  </si>
  <si>
    <t>Ondrej Kosztolányi - ANP - 2</t>
  </si>
  <si>
    <t>34608877</t>
  </si>
  <si>
    <t>DF20210304</t>
  </si>
  <si>
    <t>Klub biatlonu Valaská - Osrblie</t>
  </si>
  <si>
    <t>31936938</t>
  </si>
  <si>
    <t>202107</t>
  </si>
  <si>
    <t>organizovanie podujatia - 1.kolo Viessmann pohár v letnom biatlone za obdobie 12-13.6.2021</t>
  </si>
  <si>
    <t>DF20210296</t>
  </si>
  <si>
    <t>2021/06/02</t>
  </si>
  <si>
    <t>Rastislav Hrbáček HRDO ŠPORT</t>
  </si>
  <si>
    <t>43223672</t>
  </si>
  <si>
    <t>doprava, obsluha a prevádzkovanie časomiery - 1. kolo Viessmann pohára v letnom biatlone za obdobie 12-13.6.2021</t>
  </si>
  <si>
    <t>DF20210303</t>
  </si>
  <si>
    <t>005/2021</t>
  </si>
  <si>
    <t>DF20210311</t>
  </si>
  <si>
    <t>21063021</t>
  </si>
  <si>
    <t>Redigo Systems, s. r. o.</t>
  </si>
  <si>
    <t>45858594</t>
  </si>
  <si>
    <t>Garmin + pulzomer</t>
  </si>
</sst>
</file>

<file path=xl/styles.xml><?xml version="1.0" encoding="utf-8"?>
<styleSheet xmlns="http://schemas.openxmlformats.org/spreadsheetml/2006/main">
  <numFmts count="3">
    <numFmt numFmtId="167" formatCode="dd/mm/yy;@"/>
    <numFmt numFmtId="168" formatCode="dd/mm/yyyy;@"/>
    <numFmt numFmtId="172" formatCode="#,##0.0"/>
  </numFmts>
  <fonts count="8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7">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172" fontId="1" fillId="5" borderId="1" xfId="0" applyNumberFormat="1" applyFont="1" applyFill="1" applyBorder="1" applyAlignment="1" applyProtection="1">
      <alignment vertical="top" wrapText="1"/>
    </xf>
    <xf numFmtId="49" fontId="1" fillId="3" borderId="0" xfId="0" applyNumberFormat="1" applyFont="1" applyFill="1" applyAlignment="1" applyProtection="1">
      <alignment vertical="top" wrapText="1"/>
      <protection locked="0"/>
    </xf>
    <xf numFmtId="167"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660082</xdr:colOff>
      <xdr:row>14</xdr:row>
      <xdr:rowOff>4764</xdr:rowOff>
    </xdr:from>
    <xdr:to>
      <xdr:col>4</xdr:col>
      <xdr:colOff>513440</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13</xdr:row>
      <xdr:rowOff>540069</xdr:rowOff>
    </xdr:from>
    <xdr:to>
      <xdr:col>4</xdr:col>
      <xdr:colOff>439193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474952</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election activeCell="A23" sqref="A23"/>
    </sheetView>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40" t="s">
        <v>520</v>
      </c>
      <c r="D1" s="340"/>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1422</v>
      </c>
      <c r="C14" s="24"/>
    </row>
    <row r="15" spans="1:4" ht="3" customHeight="1">
      <c r="A15" s="87"/>
      <c r="C15" s="24"/>
    </row>
    <row r="16" spans="1:4" ht="178.5">
      <c r="A16" s="88" t="s">
        <v>1450</v>
      </c>
      <c r="C16" s="24"/>
    </row>
    <row r="17" spans="1:4" ht="13.5" thickBot="1">
      <c r="A17" s="85"/>
      <c r="C17" s="24"/>
    </row>
    <row r="18" spans="1:4" ht="38.25">
      <c r="A18" s="22" t="s">
        <v>1423</v>
      </c>
      <c r="C18" s="341" t="s">
        <v>521</v>
      </c>
      <c r="D18" s="342"/>
    </row>
    <row r="19" spans="1:4" ht="13.5" thickBot="1">
      <c r="C19" s="338">
        <v>1</v>
      </c>
      <c r="D19" s="339"/>
    </row>
    <row r="20" spans="1:4" ht="78" customHeight="1">
      <c r="A20" s="30" t="s">
        <v>804</v>
      </c>
      <c r="C20" s="25">
        <v>0.65</v>
      </c>
      <c r="D20" s="26">
        <v>0.35</v>
      </c>
    </row>
    <row r="21" spans="1:4" ht="13.5" thickBot="1">
      <c r="C21" s="338">
        <v>1</v>
      </c>
      <c r="D21" s="339"/>
    </row>
    <row r="22" spans="1:4" ht="41.25" customHeight="1">
      <c r="A22" s="22" t="s">
        <v>1739</v>
      </c>
    </row>
    <row r="23" spans="1:4">
      <c r="A23" s="27"/>
    </row>
    <row r="24" spans="1:4" ht="25.5">
      <c r="A24" s="22" t="s">
        <v>1424</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1425</v>
      </c>
      <c r="C40" s="28"/>
    </row>
    <row r="41" spans="1:3" ht="43.5" customHeight="1">
      <c r="A41" s="326" t="s">
        <v>1451</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1426</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1452</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1453</v>
      </c>
    </row>
    <row r="132" spans="1:1">
      <c r="A132" s="86" t="s">
        <v>963</v>
      </c>
    </row>
    <row r="133" spans="1:1" ht="127.5">
      <c r="A133" s="275" t="s">
        <v>1143</v>
      </c>
    </row>
    <row r="135" spans="1:1" ht="114.75">
      <c r="A135" s="327" t="s">
        <v>1427</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c r="A1" s="389" t="str">
        <f>Spolu!C3&amp;", "&amp;Spolu!C6</f>
        <v>Slovenský zväz biatlonu, Partizánska cesta č. 3501/71, Banská Bystrica, 974 01</v>
      </c>
      <c r="B1" s="389"/>
      <c r="C1" s="389"/>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90" t="s">
        <v>842</v>
      </c>
      <c r="F3" s="391"/>
      <c r="N3" s="173" t="str">
        <f t="shared" si="0"/>
        <v>c - príspevok Slovenskému paralympijskému výboru</v>
      </c>
      <c r="O3" s="173" t="s">
        <v>206</v>
      </c>
      <c r="P3" s="173" t="s">
        <v>954</v>
      </c>
    </row>
    <row r="4" spans="1:16" ht="45.75" customHeight="1">
      <c r="E4" s="391"/>
      <c r="F4" s="391"/>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2" t="s">
        <v>826</v>
      </c>
      <c r="B12" s="392"/>
      <c r="C12" s="392"/>
      <c r="D12" s="174"/>
      <c r="E12" s="174"/>
      <c r="F12" s="234" t="s">
        <v>1363</v>
      </c>
      <c r="G12" s="174"/>
      <c r="N12" s="173" t="str">
        <f t="shared" si="0"/>
        <v>l - podpora zdravotne postihnutých športovcov</v>
      </c>
      <c r="O12" s="173" t="s">
        <v>215</v>
      </c>
      <c r="P12" s="173" t="s">
        <v>1154</v>
      </c>
    </row>
    <row r="13" spans="1:16" ht="45" customHeight="1">
      <c r="F13" s="234" t="s">
        <v>1364</v>
      </c>
      <c r="N13" s="173" t="str">
        <f t="shared" si="0"/>
        <v>m - plnenie úloh verejného záujmu v športe národnými športovými organizáciami</v>
      </c>
      <c r="O13" s="173" t="s">
        <v>216</v>
      </c>
      <c r="P13" s="173" t="s">
        <v>1155</v>
      </c>
    </row>
    <row r="14" spans="1:16" ht="51.75" customHeight="1">
      <c r="A14" s="393"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3"/>
      <c r="C14" s="393"/>
      <c r="F14" s="235" t="s">
        <v>836</v>
      </c>
      <c r="N14" s="173" t="str">
        <f t="shared" si="0"/>
        <v>n - organizovanie významnej súťaže podľa § 55 ods. 1 písm. b)</v>
      </c>
      <c r="O14" s="173" t="s">
        <v>217</v>
      </c>
      <c r="P14" s="173" t="s">
        <v>1020</v>
      </c>
    </row>
    <row r="15" spans="1:16" ht="32.1" customHeight="1" thickBot="1">
      <c r="A15" s="175" t="s">
        <v>827</v>
      </c>
      <c r="B15" s="394"/>
      <c r="C15" s="395"/>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94"/>
      <c r="C16" s="395"/>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35656743</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8" t="s">
        <v>844</v>
      </c>
      <c r="C23" s="388"/>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6" t="s">
        <v>709</v>
      </c>
      <c r="B2" s="396"/>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H2" sqref="H2:I2"/>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43" t="s">
        <v>545</v>
      </c>
      <c r="B1" s="343"/>
      <c r="C1" s="343"/>
      <c r="D1" s="343"/>
      <c r="E1" s="343"/>
      <c r="F1" s="343"/>
      <c r="G1" s="343"/>
      <c r="H1" s="343"/>
      <c r="I1" s="70"/>
      <c r="J1" s="48"/>
    </row>
    <row r="2" spans="1:11" s="49" customFormat="1" ht="15.75">
      <c r="A2" s="349" t="s">
        <v>1328</v>
      </c>
      <c r="B2" s="349"/>
      <c r="C2" s="349"/>
      <c r="D2" s="349"/>
      <c r="E2" s="349"/>
      <c r="F2" s="349"/>
      <c r="G2" s="349"/>
      <c r="H2" s="347" t="str">
        <f>+Doklady!H100</f>
        <v>V2</v>
      </c>
      <c r="I2" s="347"/>
      <c r="J2" s="50"/>
    </row>
    <row r="3" spans="1:11" s="49" customFormat="1" ht="15">
      <c r="A3" s="51"/>
      <c r="B3" s="52"/>
      <c r="C3" s="52"/>
      <c r="D3" s="51"/>
      <c r="E3" s="51"/>
      <c r="F3" s="51"/>
      <c r="G3" s="53"/>
      <c r="H3" s="348">
        <f>+Doklady!H101</f>
        <v>44368</v>
      </c>
      <c r="I3" s="348"/>
      <c r="J3" s="50"/>
    </row>
    <row r="4" spans="1:11" s="49" customFormat="1" ht="15.75" customHeight="1">
      <c r="A4" s="54" t="s">
        <v>510</v>
      </c>
      <c r="B4" s="344" t="s">
        <v>546</v>
      </c>
      <c r="C4" s="345"/>
      <c r="D4" s="345"/>
      <c r="E4" s="346"/>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1329</v>
      </c>
      <c r="F8" s="189"/>
      <c r="G8" s="189"/>
      <c r="H8" s="190"/>
      <c r="I8" s="191"/>
      <c r="J8" s="58"/>
    </row>
    <row r="9" spans="1:11" ht="45">
      <c r="A9" s="61" t="s">
        <v>700</v>
      </c>
      <c r="B9" s="62" t="s">
        <v>1454</v>
      </c>
      <c r="C9" s="62" t="s">
        <v>547</v>
      </c>
      <c r="D9" s="63">
        <v>44318</v>
      </c>
      <c r="E9" s="61" t="s">
        <v>548</v>
      </c>
      <c r="F9" s="61"/>
      <c r="G9" s="61" t="s">
        <v>549</v>
      </c>
      <c r="H9" s="64">
        <v>400</v>
      </c>
      <c r="I9" s="73">
        <v>3</v>
      </c>
      <c r="J9" s="58"/>
    </row>
    <row r="10" spans="1:11" ht="22.5">
      <c r="A10" s="61" t="s">
        <v>700</v>
      </c>
      <c r="B10" s="62" t="s">
        <v>1455</v>
      </c>
      <c r="C10" s="62" t="s">
        <v>550</v>
      </c>
      <c r="D10" s="63">
        <v>44319</v>
      </c>
      <c r="E10" s="61" t="s">
        <v>551</v>
      </c>
      <c r="F10" s="61"/>
      <c r="G10" s="61" t="s">
        <v>552</v>
      </c>
      <c r="H10" s="64"/>
      <c r="I10" s="73">
        <v>3</v>
      </c>
      <c r="J10" s="58"/>
    </row>
    <row r="11" spans="1:11" ht="12.75">
      <c r="A11" s="61" t="s">
        <v>700</v>
      </c>
      <c r="B11" s="62" t="s">
        <v>1456</v>
      </c>
      <c r="C11" s="62" t="s">
        <v>553</v>
      </c>
      <c r="D11" s="63">
        <v>44320</v>
      </c>
      <c r="E11" s="61" t="s">
        <v>554</v>
      </c>
      <c r="F11" s="61"/>
      <c r="G11" s="61" t="s">
        <v>555</v>
      </c>
      <c r="H11" s="64">
        <v>100</v>
      </c>
      <c r="I11" s="73">
        <v>3</v>
      </c>
      <c r="J11" s="58"/>
    </row>
    <row r="12" spans="1:11" ht="22.5">
      <c r="A12" s="61" t="s">
        <v>700</v>
      </c>
      <c r="B12" s="62" t="s">
        <v>1457</v>
      </c>
      <c r="C12" s="62" t="s">
        <v>556</v>
      </c>
      <c r="D12" s="63">
        <v>44321</v>
      </c>
      <c r="E12" s="61" t="s">
        <v>557</v>
      </c>
      <c r="F12" s="61"/>
      <c r="G12" s="61" t="s">
        <v>558</v>
      </c>
      <c r="H12" s="64">
        <v>50</v>
      </c>
      <c r="I12" s="73">
        <v>3</v>
      </c>
      <c r="J12" s="58"/>
    </row>
    <row r="13" spans="1:11" ht="12.75">
      <c r="A13" s="61" t="s">
        <v>700</v>
      </c>
      <c r="B13" s="62" t="s">
        <v>1458</v>
      </c>
      <c r="C13" s="62" t="s">
        <v>559</v>
      </c>
      <c r="D13" s="63">
        <v>44322</v>
      </c>
      <c r="E13" s="61" t="s">
        <v>560</v>
      </c>
      <c r="F13" s="61"/>
      <c r="G13" s="61" t="s">
        <v>561</v>
      </c>
      <c r="H13" s="64">
        <v>200</v>
      </c>
      <c r="I13" s="73">
        <v>3</v>
      </c>
      <c r="J13" s="58"/>
    </row>
    <row r="14" spans="1:11" ht="12.75">
      <c r="A14" s="61" t="s">
        <v>700</v>
      </c>
      <c r="B14" s="62" t="s">
        <v>1459</v>
      </c>
      <c r="C14" s="62" t="s">
        <v>562</v>
      </c>
      <c r="D14" s="63">
        <v>44323</v>
      </c>
      <c r="E14" s="61" t="s">
        <v>563</v>
      </c>
      <c r="F14" s="61"/>
      <c r="G14" s="61" t="s">
        <v>564</v>
      </c>
      <c r="H14" s="64"/>
      <c r="I14" s="73">
        <v>3</v>
      </c>
      <c r="J14" s="58"/>
    </row>
    <row r="15" spans="1:11" ht="12.75">
      <c r="A15" s="61" t="s">
        <v>700</v>
      </c>
      <c r="B15" s="62" t="s">
        <v>1460</v>
      </c>
      <c r="C15" s="62" t="s">
        <v>565</v>
      </c>
      <c r="D15" s="63">
        <v>44324</v>
      </c>
      <c r="E15" s="61" t="s">
        <v>566</v>
      </c>
      <c r="F15" s="61"/>
      <c r="G15" s="61" t="s">
        <v>567</v>
      </c>
      <c r="H15" s="64">
        <v>505</v>
      </c>
      <c r="I15" s="73">
        <v>3</v>
      </c>
      <c r="J15" s="58"/>
    </row>
    <row r="16" spans="1:11" ht="146.25">
      <c r="A16" s="61" t="s">
        <v>700</v>
      </c>
      <c r="B16" s="192"/>
      <c r="C16" s="192"/>
      <c r="D16" s="63">
        <v>44325</v>
      </c>
      <c r="E16" s="193" t="s">
        <v>1330</v>
      </c>
      <c r="F16" s="193"/>
      <c r="G16" s="193"/>
      <c r="H16" s="194"/>
      <c r="I16" s="195"/>
      <c r="J16" s="58"/>
    </row>
    <row r="17" spans="1:18" ht="12.75">
      <c r="A17" s="61" t="s">
        <v>700</v>
      </c>
      <c r="B17" s="62" t="s">
        <v>1461</v>
      </c>
      <c r="C17" s="62" t="s">
        <v>568</v>
      </c>
      <c r="D17" s="63">
        <v>44326</v>
      </c>
      <c r="E17" s="61" t="s">
        <v>569</v>
      </c>
      <c r="F17" s="61"/>
      <c r="G17" s="61" t="s">
        <v>570</v>
      </c>
      <c r="H17" s="64"/>
      <c r="I17" s="73">
        <v>2</v>
      </c>
      <c r="J17" s="58"/>
    </row>
    <row r="18" spans="1:18" ht="22.5">
      <c r="A18" s="61" t="s">
        <v>700</v>
      </c>
      <c r="B18" s="62" t="s">
        <v>1462</v>
      </c>
      <c r="C18" s="62" t="s">
        <v>1136</v>
      </c>
      <c r="D18" s="63">
        <v>44327</v>
      </c>
      <c r="E18" s="61" t="s">
        <v>571</v>
      </c>
      <c r="F18" s="61"/>
      <c r="G18" s="61" t="s">
        <v>572</v>
      </c>
      <c r="H18" s="64"/>
      <c r="I18" s="73">
        <v>2</v>
      </c>
      <c r="J18" s="58"/>
    </row>
    <row r="19" spans="1:18" ht="22.5">
      <c r="A19" s="61" t="s">
        <v>700</v>
      </c>
      <c r="B19" s="62" t="s">
        <v>1463</v>
      </c>
      <c r="C19" s="62" t="s">
        <v>573</v>
      </c>
      <c r="D19" s="63">
        <v>44328</v>
      </c>
      <c r="E19" s="61" t="s">
        <v>574</v>
      </c>
      <c r="F19" s="61"/>
      <c r="G19" s="61" t="s">
        <v>575</v>
      </c>
      <c r="H19" s="64">
        <v>1000</v>
      </c>
      <c r="I19" s="73">
        <v>2</v>
      </c>
      <c r="J19" s="58"/>
    </row>
    <row r="20" spans="1:18" ht="12.75">
      <c r="A20" s="61" t="s">
        <v>700</v>
      </c>
      <c r="B20" s="62" t="s">
        <v>1464</v>
      </c>
      <c r="C20" s="62" t="s">
        <v>576</v>
      </c>
      <c r="D20" s="63">
        <v>44329</v>
      </c>
      <c r="E20" s="61" t="s">
        <v>577</v>
      </c>
      <c r="F20" s="61"/>
      <c r="G20" s="61" t="s">
        <v>578</v>
      </c>
      <c r="H20" s="64">
        <v>300</v>
      </c>
      <c r="I20" s="73">
        <v>2</v>
      </c>
      <c r="J20" s="58"/>
    </row>
    <row r="21" spans="1:18" ht="12.75">
      <c r="A21" s="61" t="s">
        <v>700</v>
      </c>
      <c r="B21" s="62" t="s">
        <v>1465</v>
      </c>
      <c r="C21" s="62" t="s">
        <v>579</v>
      </c>
      <c r="D21" s="63">
        <v>44330</v>
      </c>
      <c r="E21" s="61" t="s">
        <v>580</v>
      </c>
      <c r="F21" s="61"/>
      <c r="G21" s="61" t="s">
        <v>581</v>
      </c>
      <c r="H21" s="64">
        <v>600</v>
      </c>
      <c r="I21" s="73">
        <v>2</v>
      </c>
      <c r="J21" s="58"/>
    </row>
    <row r="22" spans="1:18" ht="22.5">
      <c r="A22" s="61" t="s">
        <v>700</v>
      </c>
      <c r="B22" s="62" t="s">
        <v>1466</v>
      </c>
      <c r="C22" s="62" t="s">
        <v>582</v>
      </c>
      <c r="D22" s="63">
        <v>44331</v>
      </c>
      <c r="E22" s="61" t="s">
        <v>1331</v>
      </c>
      <c r="F22" s="61"/>
      <c r="G22" s="61" t="s">
        <v>583</v>
      </c>
      <c r="H22" s="64">
        <v>25.9</v>
      </c>
      <c r="I22" s="73">
        <v>2</v>
      </c>
      <c r="J22" s="58"/>
    </row>
    <row r="23" spans="1:18" ht="12.75">
      <c r="A23" s="61" t="s">
        <v>700</v>
      </c>
      <c r="B23" s="62" t="s">
        <v>1467</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1332</v>
      </c>
      <c r="F25" s="61"/>
      <c r="G25" s="61" t="s">
        <v>589</v>
      </c>
      <c r="H25" s="64"/>
      <c r="I25" s="73">
        <v>4</v>
      </c>
      <c r="J25" s="58"/>
      <c r="M25" s="66"/>
      <c r="N25" s="66"/>
      <c r="O25" s="66"/>
      <c r="P25" s="66"/>
      <c r="Q25" s="66"/>
      <c r="R25" s="66"/>
    </row>
    <row r="26" spans="1:18" ht="12.75">
      <c r="A26" s="61" t="s">
        <v>700</v>
      </c>
      <c r="B26" s="62" t="s">
        <v>1468</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1469</v>
      </c>
      <c r="C27" s="62">
        <v>1213275</v>
      </c>
      <c r="D27" s="63">
        <v>44336</v>
      </c>
      <c r="E27" s="61" t="s">
        <v>593</v>
      </c>
      <c r="F27" s="61"/>
      <c r="G27" s="61" t="s">
        <v>594</v>
      </c>
      <c r="H27" s="64">
        <v>19.100000000000001</v>
      </c>
      <c r="I27" s="73">
        <v>2</v>
      </c>
      <c r="J27" s="58"/>
      <c r="O27" s="66"/>
      <c r="P27" s="66"/>
      <c r="Q27" s="66"/>
      <c r="R27" s="66"/>
    </row>
    <row r="28" spans="1:18" ht="12.75">
      <c r="A28" s="61" t="s">
        <v>700</v>
      </c>
      <c r="B28" s="62" t="s">
        <v>1470</v>
      </c>
      <c r="C28" s="62">
        <v>2007006035</v>
      </c>
      <c r="D28" s="63">
        <v>44337</v>
      </c>
      <c r="E28" s="61" t="s">
        <v>1333</v>
      </c>
      <c r="F28" s="61"/>
      <c r="G28" s="61" t="s">
        <v>595</v>
      </c>
      <c r="H28" s="64">
        <v>277.74</v>
      </c>
      <c r="I28" s="73">
        <v>4</v>
      </c>
      <c r="J28" s="58"/>
      <c r="O28" s="66"/>
      <c r="P28" s="66"/>
      <c r="Q28" s="66"/>
      <c r="R28" s="66"/>
    </row>
    <row r="29" spans="1:18" ht="12.75">
      <c r="A29" s="61" t="s">
        <v>700</v>
      </c>
      <c r="B29" s="67">
        <v>44531</v>
      </c>
      <c r="C29" s="62" t="s">
        <v>590</v>
      </c>
      <c r="D29" s="63">
        <v>44338</v>
      </c>
      <c r="E29" s="61" t="s">
        <v>1334</v>
      </c>
      <c r="F29" s="61"/>
      <c r="G29" s="61" t="s">
        <v>596</v>
      </c>
      <c r="H29" s="64">
        <v>50</v>
      </c>
      <c r="I29" s="73">
        <v>4</v>
      </c>
      <c r="J29" s="58"/>
      <c r="O29" s="66"/>
      <c r="P29" s="66"/>
      <c r="Q29" s="66"/>
      <c r="R29" s="66"/>
    </row>
    <row r="30" spans="1:18" ht="12.75">
      <c r="A30" s="61" t="s">
        <v>700</v>
      </c>
      <c r="B30" s="62" t="s">
        <v>1471</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1335</v>
      </c>
      <c r="F31" s="61"/>
      <c r="G31" s="61" t="s">
        <v>601</v>
      </c>
      <c r="H31" s="64">
        <v>10</v>
      </c>
      <c r="I31" s="73">
        <v>4</v>
      </c>
      <c r="J31" s="58"/>
      <c r="O31" s="66"/>
      <c r="P31" s="66"/>
      <c r="Q31" s="66"/>
      <c r="R31" s="66"/>
    </row>
    <row r="32" spans="1:18" ht="22.5">
      <c r="A32" s="61" t="s">
        <v>700</v>
      </c>
      <c r="B32" s="62" t="s">
        <v>602</v>
      </c>
      <c r="C32" s="62" t="s">
        <v>603</v>
      </c>
      <c r="D32" s="63">
        <v>44341</v>
      </c>
      <c r="E32" s="61" t="s">
        <v>1336</v>
      </c>
      <c r="F32" s="61"/>
      <c r="G32" s="61" t="s">
        <v>604</v>
      </c>
      <c r="H32" s="64">
        <v>500</v>
      </c>
      <c r="I32" s="73">
        <v>1</v>
      </c>
      <c r="J32" s="58"/>
      <c r="O32" s="66"/>
      <c r="P32" s="66"/>
      <c r="Q32" s="66"/>
      <c r="R32" s="66"/>
    </row>
    <row r="33" spans="1:18" ht="12.75">
      <c r="A33" s="61" t="s">
        <v>700</v>
      </c>
      <c r="B33" s="62" t="s">
        <v>1472</v>
      </c>
      <c r="C33" s="62" t="s">
        <v>605</v>
      </c>
      <c r="D33" s="63">
        <v>44342</v>
      </c>
      <c r="E33" s="61" t="s">
        <v>606</v>
      </c>
      <c r="F33" s="61"/>
      <c r="G33" s="61" t="s">
        <v>607</v>
      </c>
      <c r="H33" s="64">
        <v>71.2</v>
      </c>
      <c r="I33" s="73">
        <v>3</v>
      </c>
      <c r="J33" s="58"/>
      <c r="O33" s="66"/>
      <c r="P33" s="66"/>
      <c r="Q33" s="66"/>
      <c r="R33" s="66"/>
    </row>
    <row r="34" spans="1:18" ht="67.5">
      <c r="A34" s="61" t="s">
        <v>700</v>
      </c>
      <c r="B34" s="62" t="s">
        <v>1473</v>
      </c>
      <c r="C34" s="62" t="s">
        <v>1137</v>
      </c>
      <c r="D34" s="63">
        <v>44343</v>
      </c>
      <c r="E34" s="61" t="s">
        <v>1337</v>
      </c>
      <c r="F34" s="61"/>
      <c r="G34" s="61" t="s">
        <v>608</v>
      </c>
      <c r="H34" s="64">
        <v>250</v>
      </c>
      <c r="I34" s="73">
        <v>1</v>
      </c>
      <c r="J34" s="58"/>
    </row>
    <row r="35" spans="1:18" ht="12.75">
      <c r="A35" s="61" t="s">
        <v>700</v>
      </c>
      <c r="B35" s="62" t="s">
        <v>1474</v>
      </c>
      <c r="C35" s="62" t="s">
        <v>609</v>
      </c>
      <c r="D35" s="63">
        <v>44344</v>
      </c>
      <c r="E35" s="61" t="s">
        <v>610</v>
      </c>
      <c r="F35" s="61"/>
      <c r="G35" s="61" t="s">
        <v>611</v>
      </c>
      <c r="H35" s="64">
        <v>320</v>
      </c>
      <c r="I35" s="73">
        <v>5</v>
      </c>
      <c r="J35" s="58"/>
    </row>
    <row r="36" spans="1:18" ht="12.75">
      <c r="A36" s="61" t="s">
        <v>700</v>
      </c>
      <c r="B36" s="62" t="s">
        <v>1475</v>
      </c>
      <c r="C36" s="62" t="s">
        <v>612</v>
      </c>
      <c r="D36" s="63">
        <v>44345</v>
      </c>
      <c r="E36" s="61" t="s">
        <v>1338</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1339</v>
      </c>
      <c r="F38" s="61"/>
      <c r="G38" s="61" t="s">
        <v>617</v>
      </c>
      <c r="H38" s="64">
        <v>150</v>
      </c>
      <c r="I38" s="73">
        <v>4</v>
      </c>
      <c r="J38" s="58"/>
    </row>
    <row r="39" spans="1:18" ht="22.5">
      <c r="A39" s="61" t="s">
        <v>700</v>
      </c>
      <c r="B39" s="67">
        <v>44287</v>
      </c>
      <c r="C39" s="62" t="s">
        <v>618</v>
      </c>
      <c r="D39" s="63">
        <v>44348</v>
      </c>
      <c r="E39" s="61" t="s">
        <v>1340</v>
      </c>
      <c r="F39" s="61"/>
      <c r="G39" s="61" t="s">
        <v>619</v>
      </c>
      <c r="H39" s="64">
        <v>100</v>
      </c>
      <c r="I39" s="73">
        <v>4</v>
      </c>
      <c r="J39" s="58"/>
    </row>
    <row r="40" spans="1:18">
      <c r="A40" s="61" t="s">
        <v>700</v>
      </c>
      <c r="B40" s="62" t="s">
        <v>1476</v>
      </c>
      <c r="C40" s="62" t="s">
        <v>620</v>
      </c>
      <c r="D40" s="63">
        <v>44349</v>
      </c>
      <c r="E40" s="61" t="s">
        <v>1341</v>
      </c>
      <c r="F40" s="61"/>
      <c r="G40" s="61" t="s">
        <v>621</v>
      </c>
      <c r="H40" s="64">
        <v>74.099999999999994</v>
      </c>
      <c r="I40" s="73">
        <v>4</v>
      </c>
    </row>
    <row r="41" spans="1:18">
      <c r="A41" s="61" t="s">
        <v>700</v>
      </c>
      <c r="B41" s="62" t="s">
        <v>1477</v>
      </c>
      <c r="C41" s="62" t="s">
        <v>622</v>
      </c>
      <c r="D41" s="63">
        <v>44350</v>
      </c>
      <c r="E41" s="61" t="s">
        <v>1342</v>
      </c>
      <c r="F41" s="61"/>
      <c r="G41" s="61" t="s">
        <v>623</v>
      </c>
      <c r="H41" s="64">
        <v>120</v>
      </c>
      <c r="I41" s="73">
        <v>2</v>
      </c>
    </row>
    <row r="42" spans="1:18" ht="45">
      <c r="A42" s="61" t="s">
        <v>700</v>
      </c>
      <c r="B42" s="62" t="s">
        <v>624</v>
      </c>
      <c r="C42" s="62" t="s">
        <v>624</v>
      </c>
      <c r="D42" s="63">
        <v>44351</v>
      </c>
      <c r="E42" s="61" t="s">
        <v>1343</v>
      </c>
      <c r="F42" s="61"/>
      <c r="G42" s="61" t="s">
        <v>625</v>
      </c>
      <c r="H42" s="64">
        <v>80</v>
      </c>
      <c r="I42" s="73">
        <v>3</v>
      </c>
    </row>
    <row r="43" spans="1:18">
      <c r="A43" s="61" t="s">
        <v>700</v>
      </c>
      <c r="B43" s="62" t="s">
        <v>626</v>
      </c>
      <c r="C43" s="62" t="s">
        <v>627</v>
      </c>
      <c r="D43" s="63">
        <v>44352</v>
      </c>
      <c r="E43" s="61" t="s">
        <v>1344</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1478</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1479</v>
      </c>
      <c r="C47" s="62" t="s">
        <v>1139</v>
      </c>
      <c r="D47" s="63">
        <v>44356</v>
      </c>
      <c r="E47" s="61" t="s">
        <v>1345</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1346</v>
      </c>
      <c r="F49" s="61"/>
      <c r="G49" s="61"/>
      <c r="H49" s="64"/>
      <c r="I49" s="73">
        <v>10</v>
      </c>
      <c r="K49" s="65"/>
      <c r="L49" s="65"/>
      <c r="M49" s="65"/>
      <c r="N49" s="65"/>
      <c r="O49" s="65"/>
      <c r="P49" s="65"/>
      <c r="Q49" s="65"/>
      <c r="R49" s="65"/>
    </row>
    <row r="50" spans="1:18" s="68" customFormat="1">
      <c r="A50" s="61" t="s">
        <v>701</v>
      </c>
      <c r="B50" s="62" t="s">
        <v>1480</v>
      </c>
      <c r="C50" s="62">
        <v>20200136</v>
      </c>
      <c r="D50" s="63">
        <v>44359</v>
      </c>
      <c r="E50" s="61" t="s">
        <v>1347</v>
      </c>
      <c r="F50" s="61"/>
      <c r="G50" s="61" t="s">
        <v>643</v>
      </c>
      <c r="H50" s="64">
        <v>360</v>
      </c>
      <c r="I50" s="73">
        <v>10</v>
      </c>
      <c r="K50" s="65"/>
      <c r="L50" s="65"/>
      <c r="M50" s="65"/>
      <c r="N50" s="65"/>
      <c r="O50" s="65"/>
      <c r="P50" s="65"/>
      <c r="Q50" s="65"/>
      <c r="R50" s="65"/>
    </row>
    <row r="51" spans="1:18" s="68" customFormat="1" ht="22.5">
      <c r="A51" s="61" t="s">
        <v>701</v>
      </c>
      <c r="B51" s="62" t="s">
        <v>1481</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1348</v>
      </c>
      <c r="F52" s="61"/>
      <c r="G52" s="61" t="s">
        <v>646</v>
      </c>
      <c r="H52" s="64">
        <v>20</v>
      </c>
      <c r="I52" s="73">
        <v>10</v>
      </c>
      <c r="K52" s="65"/>
      <c r="L52" s="65"/>
      <c r="M52" s="65"/>
      <c r="N52" s="65"/>
      <c r="O52" s="65"/>
      <c r="P52" s="65"/>
      <c r="Q52" s="65"/>
      <c r="R52" s="65"/>
    </row>
    <row r="53" spans="1:18" s="68" customFormat="1">
      <c r="A53" s="61" t="s">
        <v>701</v>
      </c>
      <c r="B53" s="62" t="s">
        <v>1482</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1483</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1349</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1350</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1351</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1484</v>
      </c>
      <c r="C61" s="62" t="s">
        <v>666</v>
      </c>
      <c r="D61" s="63">
        <v>44370</v>
      </c>
      <c r="E61" s="61" t="s">
        <v>1352</v>
      </c>
      <c r="F61" s="61"/>
      <c r="G61" s="61" t="s">
        <v>667</v>
      </c>
      <c r="H61" s="64">
        <v>20</v>
      </c>
      <c r="I61" s="73">
        <v>2</v>
      </c>
      <c r="K61" s="65"/>
      <c r="L61" s="65"/>
      <c r="M61" s="65"/>
      <c r="N61" s="65"/>
      <c r="O61" s="65"/>
      <c r="P61" s="65"/>
      <c r="Q61" s="65"/>
      <c r="R61" s="65"/>
    </row>
    <row r="62" spans="1:18" s="68" customFormat="1">
      <c r="A62" s="61" t="s">
        <v>700</v>
      </c>
      <c r="B62" s="62" t="s">
        <v>1485</v>
      </c>
      <c r="C62" s="62" t="s">
        <v>668</v>
      </c>
      <c r="D62" s="63">
        <v>44371</v>
      </c>
      <c r="E62" s="61" t="s">
        <v>1353</v>
      </c>
      <c r="F62" s="61"/>
      <c r="G62" s="61" t="s">
        <v>669</v>
      </c>
      <c r="H62" s="64">
        <v>200</v>
      </c>
      <c r="I62" s="73">
        <v>2</v>
      </c>
      <c r="K62" s="65"/>
      <c r="L62" s="65"/>
      <c r="M62" s="65"/>
      <c r="N62" s="65"/>
      <c r="O62" s="65"/>
      <c r="P62" s="65"/>
      <c r="Q62" s="65"/>
      <c r="R62" s="65"/>
    </row>
    <row r="63" spans="1:18" s="68" customFormat="1" ht="22.5">
      <c r="A63" s="61" t="s">
        <v>700</v>
      </c>
      <c r="B63" s="62" t="s">
        <v>1486</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1487</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1354</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1355</v>
      </c>
      <c r="F66" s="61"/>
      <c r="G66" s="61" t="s">
        <v>679</v>
      </c>
      <c r="H66" s="64">
        <v>1000</v>
      </c>
      <c r="I66" s="73">
        <v>10</v>
      </c>
      <c r="K66" s="65"/>
      <c r="L66" s="65"/>
      <c r="M66" s="65"/>
      <c r="N66" s="65"/>
      <c r="O66" s="65"/>
      <c r="P66" s="65"/>
      <c r="Q66" s="65"/>
      <c r="R66" s="65"/>
    </row>
    <row r="67" spans="1:18" s="68" customFormat="1" ht="22.5">
      <c r="A67" s="61" t="s">
        <v>705</v>
      </c>
      <c r="B67" s="62" t="s">
        <v>1488</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1356</v>
      </c>
      <c r="F68" s="61"/>
      <c r="G68" s="61"/>
      <c r="H68" s="64"/>
      <c r="I68" s="73">
        <v>10</v>
      </c>
      <c r="K68" s="65"/>
      <c r="L68" s="65"/>
      <c r="M68" s="65"/>
      <c r="N68" s="65"/>
      <c r="O68" s="65"/>
      <c r="P68" s="65"/>
      <c r="Q68" s="65"/>
      <c r="R68" s="65"/>
    </row>
    <row r="69" spans="1:18" s="68" customFormat="1">
      <c r="A69" s="61" t="s">
        <v>706</v>
      </c>
      <c r="B69" s="62" t="s">
        <v>1489</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1490</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1491</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1492</v>
      </c>
      <c r="C72" s="62" t="s">
        <v>690</v>
      </c>
      <c r="D72" s="63">
        <v>44381</v>
      </c>
      <c r="E72" s="61" t="s">
        <v>1357</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1358</v>
      </c>
      <c r="F73" s="61"/>
      <c r="G73" s="61"/>
      <c r="H73" s="64"/>
      <c r="I73" s="73">
        <v>10</v>
      </c>
      <c r="K73" s="65"/>
      <c r="L73" s="65"/>
      <c r="M73" s="65"/>
      <c r="N73" s="65"/>
      <c r="O73" s="65"/>
      <c r="P73" s="65"/>
      <c r="Q73" s="65"/>
      <c r="R73" s="65"/>
    </row>
    <row r="74" spans="1:18" s="68" customFormat="1" ht="22.5">
      <c r="A74" s="61" t="s">
        <v>706</v>
      </c>
      <c r="B74" s="62" t="s">
        <v>1493</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1494</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1495</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9" priority="7" stopIfTrue="1">
      <formula>$A8&lt;&gt;""</formula>
    </cfRule>
  </conditionalFormatting>
  <conditionalFormatting sqref="D2884:D2911 D8:H2883">
    <cfRule type="expression" dxfId="328" priority="6" stopIfTrue="1">
      <formula>$A8&lt;&gt;""</formula>
    </cfRule>
  </conditionalFormatting>
  <conditionalFormatting sqref="A8:A2911">
    <cfRule type="expression" dxfId="327" priority="5" stopIfTrue="1">
      <formula>$A8&lt;&gt;""</formula>
    </cfRule>
  </conditionalFormatting>
  <conditionalFormatting sqref="B2884:C2886">
    <cfRule type="expression" dxfId="326" priority="4" stopIfTrue="1">
      <formula>$A2884&lt;&gt;""</formula>
    </cfRule>
  </conditionalFormatting>
  <conditionalFormatting sqref="D2884:H2886">
    <cfRule type="expression" dxfId="325" priority="3" stopIfTrue="1">
      <formula>$A2884&lt;&gt;""</formula>
    </cfRule>
  </conditionalFormatting>
  <conditionalFormatting sqref="A2884:A2886">
    <cfRule type="expression" dxfId="324" priority="2" stopIfTrue="1">
      <formula>$A2884&lt;&gt;""</formula>
    </cfRule>
  </conditionalFormatting>
  <conditionalFormatting sqref="I8:I76">
    <cfRule type="expression" dxfId="323"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52" t="s">
        <v>544</v>
      </c>
      <c r="B1" s="353"/>
      <c r="C1" s="211">
        <v>44561</v>
      </c>
      <c r="D1" s="35"/>
      <c r="G1" s="328">
        <v>44227</v>
      </c>
    </row>
    <row r="2" spans="1:7" ht="15">
      <c r="A2" s="37"/>
      <c r="B2" s="37"/>
      <c r="G2" s="328">
        <v>44255</v>
      </c>
    </row>
    <row r="3" spans="1:7" ht="14.25">
      <c r="A3" s="39" t="s">
        <v>820</v>
      </c>
      <c r="B3" s="350" t="str">
        <f>INDEX(Adr!B:B,Doklady!B102+1)</f>
        <v>Slovenský zväz biatlonu</v>
      </c>
      <c r="C3" s="350"/>
      <c r="D3" s="350"/>
      <c r="G3" s="328">
        <v>44286</v>
      </c>
    </row>
    <row r="4" spans="1:7" ht="14.25">
      <c r="A4" s="39" t="s">
        <v>539</v>
      </c>
      <c r="B4" s="38" t="str">
        <f>RIGHT("0000"&amp;INDEX(Adr!A:A,Doklady!B102+1),8)</f>
        <v>35656743</v>
      </c>
      <c r="G4" s="328">
        <v>44316</v>
      </c>
    </row>
    <row r="5" spans="1:7" ht="14.25">
      <c r="A5" s="39" t="s">
        <v>540</v>
      </c>
      <c r="B5" s="38" t="str">
        <f>INDEX(Adr!D:D,Doklady!B102+1)&amp;", "&amp;INDEX(Adr!E:E,Doklady!B102+1)</f>
        <v>Partizánska cesta č. 3501/71, Banská Bystrica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f>+Spolu!C11</f>
        <v>564999</v>
      </c>
      <c r="G11" s="328">
        <v>44530</v>
      </c>
    </row>
    <row r="12" spans="1:7" ht="14.25">
      <c r="A12" s="169" t="s">
        <v>10</v>
      </c>
      <c r="B12" s="170" t="s">
        <v>201</v>
      </c>
      <c r="C12" s="212">
        <f>+Spolu!C12</f>
        <v>147750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712749</v>
      </c>
      <c r="G15" s="328"/>
    </row>
    <row r="16" spans="1:7" ht="14.25">
      <c r="G16" s="328"/>
    </row>
    <row r="17" spans="1:5" ht="72" customHeight="1">
      <c r="A17" s="351" t="s">
        <v>821</v>
      </c>
      <c r="B17" s="351"/>
      <c r="C17" s="351"/>
      <c r="D17" s="351"/>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252" zoomScaleNormal="100" workbookViewId="0">
      <selection activeCell="G285" sqref="G285"/>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biatlon - bežné transfery</v>
      </c>
      <c r="B1" s="300" t="str">
        <f>INDEX(Adr!A:A,B102+1)</f>
        <v>35656743</v>
      </c>
      <c r="C1" s="301">
        <f>IF(ROW()&lt;=B$3,INDEX(FP!E:E,B$2+ROW()-1),"")</f>
        <v>0</v>
      </c>
      <c r="D1" s="302" t="str">
        <f>IF(ROW()&lt;=B$3,INDEX(FP!F:F,B$2+ROW()-1),"")</f>
        <v>a</v>
      </c>
      <c r="E1" s="302" t="str">
        <f>IF(ROW()&lt;=B$3,INDEX(FP!G:G,B$2+ROW()-1),"")</f>
        <v>026 02</v>
      </c>
      <c r="F1" s="302"/>
      <c r="G1" s="303" t="str">
        <f>IF(ROW()&lt;=B$3,INDEX(FP!C:C,B$2+ROW()-1),"")</f>
        <v>biatlon - bežné transfery</v>
      </c>
      <c r="H1" s="304">
        <f t="shared" ref="H1:H6" si="0">IF(ROW()&lt;=B$3,SUMIF(A$107:A$10042,A1,H$107:H$10042),"")</f>
        <v>204922.72000000012</v>
      </c>
      <c r="I1" s="305">
        <f t="shared" ref="I1:I32" si="1">IF(ROW()&lt;=B$3,SUMIFS(H$103:H$50042,A$103:A$50042,J1,I$103:I$50042,K1),"")</f>
        <v>0</v>
      </c>
      <c r="J1" s="141" t="str">
        <f>$A1</f>
        <v>a - biatlon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a - biatlon - kapitálové transfery</v>
      </c>
      <c r="B2" s="306">
        <f>MATCH(B1,FP!A:A,0)</f>
        <v>231</v>
      </c>
      <c r="C2" s="301">
        <f>IF(ROW()&lt;=B$3,INDEX(FP!E:E,B$2+ROW()-1),"")</f>
        <v>0</v>
      </c>
      <c r="D2" s="302" t="str">
        <f>IF(ROW()&lt;=B$3,INDEX(FP!F:F,B$2+ROW()-1),"")</f>
        <v>a</v>
      </c>
      <c r="E2" s="302" t="str">
        <f>IF(ROW()&lt;=B$3,INDEX(FP!G:G,B$2+ROW()-1),"")</f>
        <v>026 02</v>
      </c>
      <c r="F2" s="302"/>
      <c r="G2" s="303" t="str">
        <f>IF(ROW()&lt;=B$3,INDEX(FP!C:C,B$2+ROW()-1),"")</f>
        <v>biatlon - kapitálové transfery</v>
      </c>
      <c r="H2" s="304">
        <f t="shared" si="0"/>
        <v>0</v>
      </c>
      <c r="I2" s="305">
        <f t="shared" si="1"/>
        <v>0</v>
      </c>
      <c r="J2" s="141" t="str">
        <f>$A2</f>
        <v>a - biatlon - kapitálové transfery</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d - Paulína Fialková</v>
      </c>
      <c r="B3" s="307">
        <f>COUNTIF(FP!A:A,Doklady!B1)</f>
        <v>9</v>
      </c>
      <c r="C3" s="301">
        <f>IF(ROW()&lt;=B$3,INDEX(FP!E:E,B$2+ROW()-1),"")</f>
        <v>0</v>
      </c>
      <c r="D3" s="302" t="str">
        <f>IF(ROW()&lt;=B$3,INDEX(FP!F:F,B$2+ROW()-1),"")</f>
        <v>d</v>
      </c>
      <c r="E3" s="302" t="str">
        <f>IF(ROW()&lt;=B$3,INDEX(FP!G:G,B$2+ROW()-1),"")</f>
        <v>026 03</v>
      </c>
      <c r="F3" s="302"/>
      <c r="G3" s="303" t="str">
        <f>IF(ROW()&lt;=B$3,INDEX(FP!C:C,B$2+ROW()-1),"")</f>
        <v>Paulína Fialková</v>
      </c>
      <c r="H3" s="304">
        <f t="shared" si="0"/>
        <v>606.57999999999993</v>
      </c>
      <c r="I3" s="305">
        <f t="shared" si="1"/>
        <v>0</v>
      </c>
      <c r="J3" s="141" t="str">
        <f t="shared" ref="J3:J66" si="2">$A3</f>
        <v>d - Paulína Fialková</v>
      </c>
      <c r="K3" s="132">
        <v>99</v>
      </c>
      <c r="L3" s="130" t="str">
        <f>$A2</f>
        <v>a - biatlon - kapitálové transfery</v>
      </c>
      <c r="M3" s="131">
        <v>99</v>
      </c>
      <c r="N3" s="117"/>
      <c r="O3" s="117"/>
      <c r="P3" s="117"/>
      <c r="Q3" s="117"/>
      <c r="R3" s="117"/>
      <c r="S3" s="117"/>
      <c r="T3" s="117"/>
      <c r="U3" s="117"/>
      <c r="V3" s="117"/>
      <c r="W3" s="117"/>
      <c r="X3" s="117"/>
    </row>
    <row r="4" spans="1:24" s="6" customFormat="1" ht="12" hidden="1" thickBot="1">
      <c r="A4" s="308" t="str">
        <f>IF(ROW()&lt;=B$3,INDEX(FP!F:F,B$2+ROW()-1)&amp;" - "&amp;INDEX(FP!C:C,B$2+ROW()-1),"")</f>
        <v>d - štafeta - juniori</v>
      </c>
      <c r="B4" s="309"/>
      <c r="C4" s="310">
        <f>IF(ROW()&lt;=B$3,INDEX(FP!E:E,B$2+ROW()-1),"")</f>
        <v>0</v>
      </c>
      <c r="D4" s="302" t="str">
        <f>IF(ROW()&lt;=B$3,INDEX(FP!F:F,B$2+ROW()-1),"")</f>
        <v>d</v>
      </c>
      <c r="E4" s="302" t="str">
        <f>IF(ROW()&lt;=B$3,INDEX(FP!G:G,B$2+ROW()-1),"")</f>
        <v>026 03</v>
      </c>
      <c r="F4" s="302"/>
      <c r="G4" s="303" t="str">
        <f>IF(ROW()&lt;=B$3,INDEX(FP!C:C,B$2+ROW()-1),"")</f>
        <v>štafeta - juniori</v>
      </c>
      <c r="H4" s="304">
        <f t="shared" si="0"/>
        <v>0</v>
      </c>
      <c r="I4" s="305">
        <f t="shared" si="1"/>
        <v>0</v>
      </c>
      <c r="J4" s="141" t="str">
        <f t="shared" si="2"/>
        <v>d - štafeta - juniori</v>
      </c>
      <c r="K4" s="132">
        <v>99</v>
      </c>
      <c r="L4" s="133" t="s">
        <v>779</v>
      </c>
      <c r="M4" s="134" t="s">
        <v>786</v>
      </c>
    </row>
    <row r="5" spans="1:24" s="6" customFormat="1" ht="12" hidden="1" thickBot="1">
      <c r="A5" s="308" t="str">
        <f>IF(ROW()&lt;=B$3,INDEX(FP!F:F,B$2+ROW()-1)&amp;" - "&amp;INDEX(FP!C:C,B$2+ROW()-1),"")</f>
        <v>d - štafeta - kadetky</v>
      </c>
      <c r="B5" s="311"/>
      <c r="C5" s="310">
        <f>IF(ROW()&lt;=B$3,INDEX(FP!E:E,B$2+ROW()-1),"")</f>
        <v>0</v>
      </c>
      <c r="D5" s="302" t="str">
        <f>IF(ROW()&lt;=B$3,INDEX(FP!F:F,B$2+ROW()-1),"")</f>
        <v>d</v>
      </c>
      <c r="E5" s="302" t="str">
        <f>IF(ROW()&lt;=B$3,INDEX(FP!G:G,B$2+ROW()-1),"")</f>
        <v>026 03</v>
      </c>
      <c r="F5" s="302"/>
      <c r="G5" s="303" t="str">
        <f>IF(ROW()&lt;=B$3,INDEX(FP!C:C,B$2+ROW()-1),"")</f>
        <v>štafeta - kadetky</v>
      </c>
      <c r="H5" s="304">
        <f t="shared" si="0"/>
        <v>0</v>
      </c>
      <c r="I5" s="305">
        <f t="shared" si="1"/>
        <v>0</v>
      </c>
      <c r="J5" s="141" t="str">
        <f t="shared" si="2"/>
        <v>d - štafeta - kadetky</v>
      </c>
      <c r="K5" s="132">
        <v>99</v>
      </c>
      <c r="L5" s="135" t="str">
        <f>$A4</f>
        <v>d - štafeta - juniori</v>
      </c>
      <c r="M5" s="136">
        <v>99</v>
      </c>
      <c r="N5" s="117"/>
      <c r="O5" s="117"/>
      <c r="P5" s="117"/>
      <c r="Q5" s="117"/>
      <c r="R5" s="117"/>
      <c r="S5" s="117"/>
      <c r="T5" s="117"/>
      <c r="U5" s="117"/>
      <c r="V5" s="117"/>
      <c r="W5" s="117"/>
      <c r="X5" s="117"/>
    </row>
    <row r="6" spans="1:24" s="6" customFormat="1" ht="12" hidden="1" thickBot="1">
      <c r="A6" s="308" t="str">
        <f>IF(ROW()&lt;=B$3,INDEX(FP!F:F,B$2+ROW()-1)&amp;" - "&amp;INDEX(FP!C:C,B$2+ROW()-1),"")</f>
        <v>d - štafeta - ženy</v>
      </c>
      <c r="B6" s="311"/>
      <c r="C6" s="310">
        <f>IF(ROW()&lt;=B$3,INDEX(FP!E:E,B$2+ROW()-1),"")</f>
        <v>0</v>
      </c>
      <c r="D6" s="302" t="str">
        <f>IF(ROW()&lt;=B$3,INDEX(FP!F:F,B$2+ROW()-1),"")</f>
        <v>d</v>
      </c>
      <c r="E6" s="302" t="str">
        <f>IF(ROW()&lt;=B$3,INDEX(FP!G:G,B$2+ROW()-1),"")</f>
        <v>026 03</v>
      </c>
      <c r="F6" s="302"/>
      <c r="G6" s="303" t="str">
        <f>IF(ROW()&lt;=B$3,INDEX(FP!C:C,B$2+ROW()-1),"")</f>
        <v>štafeta - ženy</v>
      </c>
      <c r="H6" s="304">
        <f t="shared" si="0"/>
        <v>606.57999999999993</v>
      </c>
      <c r="I6" s="305">
        <f t="shared" si="1"/>
        <v>0</v>
      </c>
      <c r="J6" s="141" t="str">
        <f t="shared" si="2"/>
        <v>d - štafeta - ženy</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d - Tomáš Sklenárik</v>
      </c>
      <c r="B7" s="311"/>
      <c r="C7" s="310">
        <f>IF(ROW()&lt;=B$3,INDEX(FP!E:E,B$2+ROW()-1),"")</f>
        <v>0</v>
      </c>
      <c r="D7" s="302" t="str">
        <f>IF(ROW()&lt;=B$3,INDEX(FP!F:F,B$2+ROW()-1),"")</f>
        <v>d</v>
      </c>
      <c r="E7" s="302" t="str">
        <f>IF(ROW()&lt;=B$3,INDEX(FP!G:G,B$2+ROW()-1),"")</f>
        <v>026 03</v>
      </c>
      <c r="F7" s="302"/>
      <c r="G7" s="303" t="str">
        <f>IF(ROW()&lt;=B$3,INDEX(FP!C:C,B$2+ROW()-1),"")</f>
        <v>Tomáš Sklenárik</v>
      </c>
      <c r="H7" s="304">
        <f t="shared" ref="H7:H70" si="3">IF(ROW()&lt;=B$3,SUMIF(A$107:A$10042,A7,H$107:H$10042),"")</f>
        <v>0</v>
      </c>
      <c r="I7" s="305">
        <f t="shared" si="1"/>
        <v>0</v>
      </c>
      <c r="J7" s="141" t="str">
        <f t="shared" si="2"/>
        <v>d - Tomáš Sklenárik</v>
      </c>
      <c r="K7" s="132">
        <v>99</v>
      </c>
      <c r="L7" s="130" t="str">
        <f>$A6</f>
        <v>d - štafeta - ženy</v>
      </c>
      <c r="M7" s="131">
        <v>99</v>
      </c>
      <c r="R7" s="117"/>
      <c r="S7" s="117"/>
      <c r="T7" s="117"/>
      <c r="U7" s="117"/>
      <c r="V7" s="117"/>
      <c r="W7" s="117"/>
      <c r="X7" s="117"/>
    </row>
    <row r="8" spans="1:24" s="6" customFormat="1" ht="12" hidden="1" thickBot="1">
      <c r="A8" s="308" t="str">
        <f>IF(ROW()&lt;=B$3,INDEX(FP!F:F,B$2+ROW()-1)&amp;" - "&amp;INDEX(FP!C:C,B$2+ROW()-1),"")</f>
        <v>d - Zuzana Remeňová</v>
      </c>
      <c r="B8" s="311"/>
      <c r="C8" s="310">
        <f>IF(ROW()&lt;=B$3,INDEX(FP!E:E,B$2+ROW()-1),"")</f>
        <v>0</v>
      </c>
      <c r="D8" s="302" t="str">
        <f>IF(ROW()&lt;=B$3,INDEX(FP!F:F,B$2+ROW()-1),"")</f>
        <v>d</v>
      </c>
      <c r="E8" s="302" t="str">
        <f>IF(ROW()&lt;=B$3,INDEX(FP!G:G,B$2+ROW()-1),"")</f>
        <v>026 03</v>
      </c>
      <c r="F8" s="302"/>
      <c r="G8" s="303" t="str">
        <f>IF(ROW()&lt;=B$3,INDEX(FP!C:C,B$2+ROW()-1),"")</f>
        <v>Zuzana Remeňová</v>
      </c>
      <c r="H8" s="304">
        <f t="shared" si="3"/>
        <v>0</v>
      </c>
      <c r="I8" s="305">
        <f t="shared" si="1"/>
        <v>0</v>
      </c>
      <c r="J8" s="141" t="str">
        <f t="shared" si="2"/>
        <v>d - Zuzana Remeňová</v>
      </c>
      <c r="K8" s="132">
        <v>99</v>
      </c>
      <c r="L8" s="133" t="s">
        <v>779</v>
      </c>
      <c r="M8" s="134" t="s">
        <v>786</v>
      </c>
      <c r="N8" s="117"/>
      <c r="O8" s="117"/>
      <c r="T8" s="117"/>
      <c r="U8" s="117"/>
      <c r="V8" s="117"/>
      <c r="W8" s="117"/>
      <c r="X8" s="117"/>
    </row>
    <row r="9" spans="1:24" s="6" customFormat="1" ht="12" hidden="1" thickBot="1">
      <c r="A9" s="308" t="str">
        <f>IF(ROW()&lt;=B$3,INDEX(FP!F:F,B$2+ROW()-1)&amp;" - "&amp;INDEX(FP!C:C,B$2+ROW()-1),"")</f>
        <v>o - Ivona Fialková - zabezpečenie športovej prípravy na XXII. zimné olympijské hry 2022 v Pekingu</v>
      </c>
      <c r="B9" s="311"/>
      <c r="C9" s="310">
        <f>IF(ROW()&lt;=B$3,INDEX(FP!E:E,B$2+ROW()-1),"")</f>
        <v>0</v>
      </c>
      <c r="D9" s="302" t="str">
        <f>IF(ROW()&lt;=B$3,INDEX(FP!F:F,B$2+ROW()-1),"")</f>
        <v>o</v>
      </c>
      <c r="E9" s="302" t="str">
        <f>IF(ROW()&lt;=B$3,INDEX(FP!G:G,B$2+ROW()-1),"")</f>
        <v>026 03</v>
      </c>
      <c r="F9" s="302"/>
      <c r="G9" s="303" t="str">
        <f>IF(ROW()&lt;=B$3,INDEX(FP!C:C,B$2+ROW()-1),"")</f>
        <v>Ivona Fialková - zabezpečenie športovej prípravy na XXII. zimné olympijské hry 2022 v Pekingu</v>
      </c>
      <c r="H9" s="304">
        <f t="shared" si="3"/>
        <v>0</v>
      </c>
      <c r="I9" s="305">
        <f t="shared" si="1"/>
        <v>0</v>
      </c>
      <c r="J9" s="141" t="str">
        <f t="shared" si="2"/>
        <v>o - Ivona Fialková - zabezpečenie športovej prípravy na XXII. zimné olympijské hry 2022 v Pekingu</v>
      </c>
      <c r="K9" s="132">
        <v>99</v>
      </c>
      <c r="L9" s="139" t="str">
        <f>$A8</f>
        <v>d - Zuzana Remeňová</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7" t="s">
        <v>778</v>
      </c>
      <c r="B100" s="357"/>
      <c r="C100" s="357"/>
      <c r="D100" s="357"/>
      <c r="E100" s="357"/>
      <c r="F100" s="357"/>
      <c r="G100" s="357"/>
      <c r="H100" s="359" t="s">
        <v>1738</v>
      </c>
      <c r="I100" s="359"/>
      <c r="J100" s="118"/>
      <c r="K100" s="119"/>
      <c r="L100" s="119"/>
      <c r="M100" s="119"/>
      <c r="N100" s="119"/>
      <c r="O100" s="119"/>
      <c r="P100" s="119"/>
      <c r="Q100" s="119"/>
      <c r="R100" s="119"/>
      <c r="S100" s="119"/>
      <c r="T100" s="119"/>
      <c r="U100" s="119"/>
      <c r="V100" s="119"/>
      <c r="W100" s="119"/>
      <c r="X100" s="119"/>
    </row>
    <row r="101" spans="1:24" s="9" customFormat="1" ht="15.75">
      <c r="A101" s="357" t="s">
        <v>1327</v>
      </c>
      <c r="B101" s="357"/>
      <c r="C101" s="357"/>
      <c r="D101" s="357"/>
      <c r="E101" s="357"/>
      <c r="F101" s="357"/>
      <c r="G101" s="357"/>
      <c r="H101" s="358">
        <v>44368</v>
      </c>
      <c r="I101" s="358"/>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66</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54" t="s">
        <v>516</v>
      </c>
      <c r="B105" s="355"/>
      <c r="C105" s="355"/>
      <c r="D105" s="355"/>
      <c r="E105" s="355"/>
      <c r="F105" s="355"/>
      <c r="G105" s="355"/>
      <c r="H105" s="355"/>
      <c r="I105" s="356"/>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c r="A107" s="16"/>
      <c r="B107" s="16"/>
      <c r="C107" s="16"/>
      <c r="D107" s="19"/>
      <c r="E107" s="16"/>
      <c r="F107" s="16"/>
      <c r="G107" s="16"/>
      <c r="H107" s="17"/>
      <c r="I107" s="102"/>
      <c r="J107" s="121"/>
    </row>
    <row r="108" spans="1:24" ht="12.75">
      <c r="A108" s="16"/>
      <c r="B108" s="16"/>
      <c r="C108" s="16"/>
      <c r="D108" s="19"/>
      <c r="E108" s="16"/>
      <c r="F108" s="16"/>
      <c r="G108" s="16"/>
      <c r="H108" s="17"/>
      <c r="I108" s="102"/>
      <c r="J108" s="121"/>
    </row>
    <row r="109" spans="1:24" ht="12.75">
      <c r="A109" s="16"/>
      <c r="B109" s="16"/>
      <c r="C109" s="16"/>
      <c r="D109" s="19"/>
      <c r="E109" s="16"/>
      <c r="F109" s="16"/>
      <c r="G109" s="16"/>
      <c r="H109" s="17"/>
      <c r="I109" s="102"/>
      <c r="J109" s="121"/>
    </row>
    <row r="110" spans="1:24" ht="12.75">
      <c r="A110" s="16"/>
      <c r="B110" s="16"/>
      <c r="C110" s="16"/>
      <c r="D110" s="19"/>
      <c r="E110" s="16"/>
      <c r="F110" s="16"/>
      <c r="G110" s="16"/>
      <c r="H110" s="17"/>
      <c r="I110" s="102"/>
      <c r="J110" s="121"/>
    </row>
    <row r="111" spans="1:24" ht="22.5">
      <c r="A111" s="334" t="s">
        <v>1740</v>
      </c>
      <c r="B111" s="334" t="s">
        <v>1741</v>
      </c>
      <c r="C111" s="334" t="s">
        <v>1742</v>
      </c>
      <c r="D111" s="335">
        <v>44229</v>
      </c>
      <c r="E111" s="334" t="s">
        <v>1743</v>
      </c>
      <c r="F111" s="334" t="s">
        <v>1744</v>
      </c>
      <c r="G111" s="334" t="s">
        <v>1745</v>
      </c>
      <c r="H111" s="336">
        <v>7423.5</v>
      </c>
      <c r="I111" s="337">
        <v>3</v>
      </c>
      <c r="J111" s="121"/>
    </row>
    <row r="112" spans="1:24" ht="33.75">
      <c r="A112" s="334" t="s">
        <v>1740</v>
      </c>
      <c r="B112" s="334" t="s">
        <v>1746</v>
      </c>
      <c r="C112" s="334" t="s">
        <v>1747</v>
      </c>
      <c r="D112" s="335">
        <v>44246</v>
      </c>
      <c r="E112" s="334" t="s">
        <v>1748</v>
      </c>
      <c r="F112" s="334" t="s">
        <v>1749</v>
      </c>
      <c r="G112" s="334" t="s">
        <v>1750</v>
      </c>
      <c r="H112" s="336">
        <v>9175</v>
      </c>
      <c r="I112" s="337">
        <v>3</v>
      </c>
      <c r="J112" s="121"/>
    </row>
    <row r="113" spans="1:10" ht="22.5">
      <c r="A113" s="334" t="s">
        <v>1740</v>
      </c>
      <c r="B113" s="334" t="s">
        <v>1751</v>
      </c>
      <c r="C113" s="334" t="s">
        <v>1752</v>
      </c>
      <c r="D113" s="335">
        <v>44229</v>
      </c>
      <c r="E113" s="334" t="s">
        <v>1753</v>
      </c>
      <c r="F113" s="334" t="s">
        <v>1754</v>
      </c>
      <c r="G113" s="334" t="s">
        <v>1755</v>
      </c>
      <c r="H113" s="336">
        <v>994.4</v>
      </c>
      <c r="I113" s="337">
        <v>4</v>
      </c>
      <c r="J113" s="121"/>
    </row>
    <row r="114" spans="1:10" ht="12.75">
      <c r="A114" s="334" t="s">
        <v>1740</v>
      </c>
      <c r="B114" s="334" t="s">
        <v>1756</v>
      </c>
      <c r="C114" s="334" t="s">
        <v>1757</v>
      </c>
      <c r="D114" s="335">
        <v>44229</v>
      </c>
      <c r="E114" s="334" t="s">
        <v>1758</v>
      </c>
      <c r="F114" s="334" t="s">
        <v>1759</v>
      </c>
      <c r="G114" s="334" t="s">
        <v>1760</v>
      </c>
      <c r="H114" s="336">
        <v>174.5</v>
      </c>
      <c r="I114" s="337">
        <v>4</v>
      </c>
      <c r="J114" s="121"/>
    </row>
    <row r="115" spans="1:10" ht="22.5">
      <c r="A115" s="334" t="s">
        <v>1740</v>
      </c>
      <c r="B115" s="334" t="s">
        <v>1761</v>
      </c>
      <c r="C115" s="334" t="s">
        <v>1762</v>
      </c>
      <c r="D115" s="335">
        <v>44229</v>
      </c>
      <c r="E115" s="334" t="s">
        <v>1763</v>
      </c>
      <c r="F115" s="334" t="s">
        <v>1764</v>
      </c>
      <c r="G115" s="334" t="s">
        <v>1765</v>
      </c>
      <c r="H115" s="336">
        <v>45</v>
      </c>
      <c r="I115" s="337">
        <v>4</v>
      </c>
      <c r="J115" s="121"/>
    </row>
    <row r="116" spans="1:10" ht="22.5">
      <c r="A116" s="334" t="s">
        <v>1740</v>
      </c>
      <c r="B116" s="334" t="s">
        <v>1766</v>
      </c>
      <c r="C116" s="334" t="s">
        <v>1767</v>
      </c>
      <c r="D116" s="335">
        <v>44214</v>
      </c>
      <c r="E116" s="334" t="s">
        <v>1768</v>
      </c>
      <c r="F116" s="334" t="s">
        <v>1769</v>
      </c>
      <c r="G116" s="334" t="s">
        <v>1770</v>
      </c>
      <c r="H116" s="336">
        <v>13080</v>
      </c>
      <c r="I116" s="337">
        <v>3</v>
      </c>
      <c r="J116" s="121"/>
    </row>
    <row r="117" spans="1:10" ht="22.5">
      <c r="A117" s="334" t="s">
        <v>1740</v>
      </c>
      <c r="B117" s="334" t="s">
        <v>1771</v>
      </c>
      <c r="C117" s="334" t="s">
        <v>1772</v>
      </c>
      <c r="D117" s="335">
        <v>44236</v>
      </c>
      <c r="E117" s="334" t="s">
        <v>1773</v>
      </c>
      <c r="F117" s="334" t="s">
        <v>1774</v>
      </c>
      <c r="G117" s="334" t="s">
        <v>1775</v>
      </c>
      <c r="H117" s="336">
        <v>900</v>
      </c>
      <c r="I117" s="337">
        <v>3</v>
      </c>
      <c r="J117" s="121"/>
    </row>
    <row r="118" spans="1:10" ht="22.5">
      <c r="A118" s="334" t="s">
        <v>1740</v>
      </c>
      <c r="B118" s="334" t="s">
        <v>1776</v>
      </c>
      <c r="C118" s="334" t="s">
        <v>1777</v>
      </c>
      <c r="D118" s="335">
        <v>44236</v>
      </c>
      <c r="E118" s="334" t="s">
        <v>1778</v>
      </c>
      <c r="F118" s="334" t="s">
        <v>1779</v>
      </c>
      <c r="G118" s="334" t="s">
        <v>1780</v>
      </c>
      <c r="H118" s="336">
        <v>5777.1</v>
      </c>
      <c r="I118" s="337">
        <v>3</v>
      </c>
      <c r="J118" s="121"/>
    </row>
    <row r="119" spans="1:10" ht="22.5">
      <c r="A119" s="334" t="s">
        <v>1740</v>
      </c>
      <c r="B119" s="334" t="s">
        <v>1781</v>
      </c>
      <c r="C119" s="334" t="s">
        <v>1782</v>
      </c>
      <c r="D119" s="335">
        <v>44240</v>
      </c>
      <c r="E119" s="334" t="s">
        <v>1783</v>
      </c>
      <c r="F119" s="334"/>
      <c r="G119" s="334" t="s">
        <v>1784</v>
      </c>
      <c r="H119" s="336">
        <v>504.63</v>
      </c>
      <c r="I119" s="337">
        <v>3</v>
      </c>
      <c r="J119" s="121"/>
    </row>
    <row r="120" spans="1:10" ht="22.5">
      <c r="A120" s="334" t="s">
        <v>1740</v>
      </c>
      <c r="B120" s="334" t="s">
        <v>1781</v>
      </c>
      <c r="C120" s="334" t="s">
        <v>1781</v>
      </c>
      <c r="D120" s="335">
        <v>44240</v>
      </c>
      <c r="E120" s="334" t="s">
        <v>1785</v>
      </c>
      <c r="F120" s="334"/>
      <c r="G120" s="334" t="s">
        <v>1786</v>
      </c>
      <c r="H120" s="336">
        <v>258.11</v>
      </c>
      <c r="I120" s="337">
        <v>3</v>
      </c>
      <c r="J120" s="121"/>
    </row>
    <row r="121" spans="1:10" ht="22.5">
      <c r="A121" s="334" t="s">
        <v>1740</v>
      </c>
      <c r="B121" s="334" t="s">
        <v>1781</v>
      </c>
      <c r="C121" s="334" t="s">
        <v>1781</v>
      </c>
      <c r="D121" s="335">
        <v>44240</v>
      </c>
      <c r="E121" s="334" t="s">
        <v>1787</v>
      </c>
      <c r="F121" s="334"/>
      <c r="G121" s="334" t="s">
        <v>1788</v>
      </c>
      <c r="H121" s="336">
        <v>402.92</v>
      </c>
      <c r="I121" s="337">
        <v>3</v>
      </c>
      <c r="J121" s="121"/>
    </row>
    <row r="122" spans="1:10" ht="22.5">
      <c r="A122" s="334" t="s">
        <v>1740</v>
      </c>
      <c r="B122" s="334" t="s">
        <v>1781</v>
      </c>
      <c r="C122" s="334" t="s">
        <v>1781</v>
      </c>
      <c r="D122" s="335">
        <v>44240</v>
      </c>
      <c r="E122" s="334" t="s">
        <v>1787</v>
      </c>
      <c r="F122" s="334"/>
      <c r="G122" s="334" t="s">
        <v>1789</v>
      </c>
      <c r="H122" s="336">
        <v>402.92</v>
      </c>
      <c r="I122" s="337">
        <v>3</v>
      </c>
      <c r="J122" s="121"/>
    </row>
    <row r="123" spans="1:10" ht="56.25">
      <c r="A123" s="334" t="s">
        <v>1740</v>
      </c>
      <c r="B123" s="334" t="s">
        <v>1781</v>
      </c>
      <c r="C123" s="334" t="s">
        <v>1781</v>
      </c>
      <c r="D123" s="335">
        <v>44240</v>
      </c>
      <c r="E123" s="334" t="s">
        <v>1790</v>
      </c>
      <c r="F123" s="334"/>
      <c r="G123" s="334" t="s">
        <v>1791</v>
      </c>
      <c r="H123" s="336">
        <v>859.49</v>
      </c>
      <c r="I123" s="337">
        <v>4</v>
      </c>
      <c r="J123" s="121"/>
    </row>
    <row r="124" spans="1:10" ht="22.5">
      <c r="A124" s="334" t="s">
        <v>1740</v>
      </c>
      <c r="B124" s="334" t="s">
        <v>1792</v>
      </c>
      <c r="C124" s="334" t="s">
        <v>1793</v>
      </c>
      <c r="D124" s="335">
        <v>44241</v>
      </c>
      <c r="E124" s="334" t="s">
        <v>1794</v>
      </c>
      <c r="F124" s="334" t="s">
        <v>1795</v>
      </c>
      <c r="G124" s="334" t="s">
        <v>1796</v>
      </c>
      <c r="H124" s="336">
        <v>702</v>
      </c>
      <c r="I124" s="337">
        <v>4</v>
      </c>
      <c r="J124" s="121"/>
    </row>
    <row r="125" spans="1:10" ht="22.5">
      <c r="A125" s="334" t="s">
        <v>1740</v>
      </c>
      <c r="B125" s="334" t="s">
        <v>1797</v>
      </c>
      <c r="C125" s="334" t="s">
        <v>1797</v>
      </c>
      <c r="D125" s="335">
        <v>44241</v>
      </c>
      <c r="E125" s="334" t="s">
        <v>1798</v>
      </c>
      <c r="F125" s="334"/>
      <c r="G125" s="334" t="s">
        <v>1799</v>
      </c>
      <c r="H125" s="336">
        <v>23</v>
      </c>
      <c r="I125" s="337">
        <v>3</v>
      </c>
      <c r="J125" s="121"/>
    </row>
    <row r="126" spans="1:10" ht="22.5">
      <c r="A126" s="334" t="s">
        <v>1740</v>
      </c>
      <c r="B126" s="334" t="s">
        <v>1800</v>
      </c>
      <c r="C126" s="334" t="s">
        <v>1801</v>
      </c>
      <c r="D126" s="335">
        <v>44245</v>
      </c>
      <c r="E126" s="334" t="s">
        <v>1794</v>
      </c>
      <c r="F126" s="334" t="s">
        <v>1802</v>
      </c>
      <c r="G126" s="334" t="s">
        <v>1803</v>
      </c>
      <c r="H126" s="336">
        <v>936</v>
      </c>
      <c r="I126" s="337">
        <v>4</v>
      </c>
      <c r="J126" s="121"/>
    </row>
    <row r="127" spans="1:10" ht="22.5">
      <c r="A127" s="334" t="s">
        <v>1740</v>
      </c>
      <c r="B127" s="334" t="s">
        <v>1804</v>
      </c>
      <c r="C127" s="334" t="s">
        <v>1805</v>
      </c>
      <c r="D127" s="335">
        <v>44246</v>
      </c>
      <c r="E127" s="334" t="s">
        <v>1806</v>
      </c>
      <c r="F127" s="334" t="s">
        <v>1807</v>
      </c>
      <c r="G127" s="334" t="s">
        <v>1808</v>
      </c>
      <c r="H127" s="336">
        <v>104.17</v>
      </c>
      <c r="I127" s="337">
        <v>4</v>
      </c>
      <c r="J127" s="121"/>
    </row>
    <row r="128" spans="1:10" ht="22.5">
      <c r="A128" s="334" t="s">
        <v>1740</v>
      </c>
      <c r="B128" s="334" t="s">
        <v>1809</v>
      </c>
      <c r="C128" s="334" t="s">
        <v>1810</v>
      </c>
      <c r="D128" s="335">
        <v>44246</v>
      </c>
      <c r="E128" s="334" t="s">
        <v>1811</v>
      </c>
      <c r="F128" s="334" t="s">
        <v>1812</v>
      </c>
      <c r="G128" s="334" t="s">
        <v>1813</v>
      </c>
      <c r="H128" s="336">
        <v>75</v>
      </c>
      <c r="I128" s="337">
        <v>2</v>
      </c>
      <c r="J128" s="121"/>
    </row>
    <row r="129" spans="1:10" ht="12.75">
      <c r="A129" s="334" t="s">
        <v>1740</v>
      </c>
      <c r="B129" s="334" t="s">
        <v>1814</v>
      </c>
      <c r="C129" s="334" t="s">
        <v>1815</v>
      </c>
      <c r="D129" s="335">
        <v>44246</v>
      </c>
      <c r="E129" s="334" t="s">
        <v>1816</v>
      </c>
      <c r="F129" s="334" t="s">
        <v>1817</v>
      </c>
      <c r="G129" s="334" t="s">
        <v>1818</v>
      </c>
      <c r="H129" s="336">
        <v>296.33</v>
      </c>
      <c r="I129" s="337">
        <v>4</v>
      </c>
      <c r="J129" s="121"/>
    </row>
    <row r="130" spans="1:10" ht="56.25">
      <c r="A130" s="334" t="s">
        <v>1740</v>
      </c>
      <c r="B130" s="334" t="s">
        <v>1819</v>
      </c>
      <c r="C130" s="334" t="s">
        <v>1820</v>
      </c>
      <c r="D130" s="335">
        <v>44246</v>
      </c>
      <c r="E130" s="334" t="s">
        <v>1821</v>
      </c>
      <c r="F130" s="334" t="s">
        <v>1822</v>
      </c>
      <c r="G130" s="334" t="s">
        <v>1823</v>
      </c>
      <c r="H130" s="336">
        <v>1500</v>
      </c>
      <c r="I130" s="337">
        <v>4</v>
      </c>
      <c r="J130" s="121"/>
    </row>
    <row r="131" spans="1:10" ht="12.75">
      <c r="A131" s="334" t="s">
        <v>1740</v>
      </c>
      <c r="B131" s="334" t="s">
        <v>1824</v>
      </c>
      <c r="C131" s="334" t="s">
        <v>1825</v>
      </c>
      <c r="D131" s="335">
        <v>44246</v>
      </c>
      <c r="E131" s="334" t="s">
        <v>1826</v>
      </c>
      <c r="F131" s="334" t="s">
        <v>1827</v>
      </c>
      <c r="G131" s="334" t="s">
        <v>1828</v>
      </c>
      <c r="H131" s="336">
        <v>13.45</v>
      </c>
      <c r="I131" s="337">
        <v>3</v>
      </c>
      <c r="J131" s="121"/>
    </row>
    <row r="132" spans="1:10" ht="12.75">
      <c r="A132" s="334" t="s">
        <v>1740</v>
      </c>
      <c r="B132" s="334" t="s">
        <v>1829</v>
      </c>
      <c r="C132" s="334" t="s">
        <v>1830</v>
      </c>
      <c r="D132" s="335">
        <v>44246</v>
      </c>
      <c r="E132" s="334" t="s">
        <v>648</v>
      </c>
      <c r="F132" s="334" t="s">
        <v>1831</v>
      </c>
      <c r="G132" s="334" t="s">
        <v>1832</v>
      </c>
      <c r="H132" s="336">
        <v>316.81</v>
      </c>
      <c r="I132" s="337">
        <v>3</v>
      </c>
      <c r="J132" s="121"/>
    </row>
    <row r="133" spans="1:10" ht="22.5">
      <c r="A133" s="334" t="s">
        <v>1740</v>
      </c>
      <c r="B133" s="334" t="s">
        <v>1833</v>
      </c>
      <c r="C133" s="334" t="s">
        <v>1834</v>
      </c>
      <c r="D133" s="335">
        <v>44246</v>
      </c>
      <c r="E133" s="334" t="s">
        <v>1835</v>
      </c>
      <c r="F133" s="334" t="s">
        <v>1836</v>
      </c>
      <c r="G133" s="334" t="s">
        <v>1837</v>
      </c>
      <c r="H133" s="336">
        <v>656</v>
      </c>
      <c r="I133" s="337">
        <v>3</v>
      </c>
      <c r="J133" s="121"/>
    </row>
    <row r="134" spans="1:10" ht="22.5">
      <c r="A134" s="334" t="s">
        <v>1740</v>
      </c>
      <c r="B134" s="334" t="s">
        <v>1838</v>
      </c>
      <c r="C134" s="334" t="s">
        <v>1839</v>
      </c>
      <c r="D134" s="335">
        <v>44246</v>
      </c>
      <c r="E134" s="334" t="s">
        <v>1840</v>
      </c>
      <c r="F134" s="334" t="s">
        <v>1841</v>
      </c>
      <c r="G134" s="334" t="s">
        <v>1842</v>
      </c>
      <c r="H134" s="336">
        <v>366</v>
      </c>
      <c r="I134" s="337">
        <v>3</v>
      </c>
      <c r="J134" s="121"/>
    </row>
    <row r="135" spans="1:10" ht="12.75">
      <c r="A135" s="334" t="s">
        <v>1740</v>
      </c>
      <c r="B135" s="334" t="s">
        <v>1843</v>
      </c>
      <c r="C135" s="334" t="s">
        <v>1844</v>
      </c>
      <c r="D135" s="335">
        <v>44253</v>
      </c>
      <c r="E135" s="334" t="s">
        <v>1845</v>
      </c>
      <c r="F135" s="334" t="s">
        <v>1846</v>
      </c>
      <c r="G135" s="334" t="s">
        <v>1847</v>
      </c>
      <c r="H135" s="336">
        <v>250</v>
      </c>
      <c r="I135" s="337">
        <v>3</v>
      </c>
      <c r="J135" s="121"/>
    </row>
    <row r="136" spans="1:10" ht="22.5">
      <c r="A136" s="334" t="s">
        <v>1740</v>
      </c>
      <c r="B136" s="334" t="s">
        <v>1848</v>
      </c>
      <c r="C136" s="334" t="s">
        <v>1849</v>
      </c>
      <c r="D136" s="335">
        <v>44250</v>
      </c>
      <c r="E136" s="334" t="s">
        <v>1850</v>
      </c>
      <c r="F136" s="334" t="s">
        <v>1851</v>
      </c>
      <c r="G136" s="334" t="s">
        <v>1852</v>
      </c>
      <c r="H136" s="336">
        <v>113.85</v>
      </c>
      <c r="I136" s="337">
        <v>4</v>
      </c>
      <c r="J136" s="121"/>
    </row>
    <row r="137" spans="1:10" ht="22.5">
      <c r="A137" s="334" t="s">
        <v>1740</v>
      </c>
      <c r="B137" s="334" t="s">
        <v>1853</v>
      </c>
      <c r="C137" s="334" t="s">
        <v>1854</v>
      </c>
      <c r="D137" s="335">
        <v>44250</v>
      </c>
      <c r="E137" s="334" t="s">
        <v>1850</v>
      </c>
      <c r="F137" s="334" t="s">
        <v>1851</v>
      </c>
      <c r="G137" s="334" t="s">
        <v>1852</v>
      </c>
      <c r="H137" s="336">
        <v>190.19</v>
      </c>
      <c r="I137" s="337">
        <v>4</v>
      </c>
      <c r="J137" s="121"/>
    </row>
    <row r="138" spans="1:10" ht="33.75">
      <c r="A138" s="334" t="s">
        <v>1740</v>
      </c>
      <c r="B138" s="334" t="s">
        <v>1855</v>
      </c>
      <c r="C138" s="334" t="s">
        <v>1856</v>
      </c>
      <c r="D138" s="335">
        <v>44251</v>
      </c>
      <c r="E138" s="334" t="s">
        <v>1857</v>
      </c>
      <c r="F138" s="334"/>
      <c r="G138" s="334" t="s">
        <v>1622</v>
      </c>
      <c r="H138" s="336">
        <v>100</v>
      </c>
      <c r="I138" s="337">
        <v>2</v>
      </c>
      <c r="J138" s="121"/>
    </row>
    <row r="139" spans="1:10" ht="33.75">
      <c r="A139" s="334" t="s">
        <v>1740</v>
      </c>
      <c r="B139" s="334" t="s">
        <v>1858</v>
      </c>
      <c r="C139" s="334" t="s">
        <v>1859</v>
      </c>
      <c r="D139" s="335">
        <v>44251</v>
      </c>
      <c r="E139" s="334" t="s">
        <v>1857</v>
      </c>
      <c r="F139" s="334"/>
      <c r="G139" s="334" t="s">
        <v>1860</v>
      </c>
      <c r="H139" s="336">
        <v>100</v>
      </c>
      <c r="I139" s="337">
        <v>2</v>
      </c>
      <c r="J139" s="121"/>
    </row>
    <row r="140" spans="1:10" ht="33.75">
      <c r="A140" s="334" t="s">
        <v>1740</v>
      </c>
      <c r="B140" s="334" t="s">
        <v>1861</v>
      </c>
      <c r="C140" s="334" t="s">
        <v>1862</v>
      </c>
      <c r="D140" s="335">
        <v>44251</v>
      </c>
      <c r="E140" s="334" t="s">
        <v>1857</v>
      </c>
      <c r="F140" s="334"/>
      <c r="G140" s="334" t="s">
        <v>1863</v>
      </c>
      <c r="H140" s="336">
        <v>100</v>
      </c>
      <c r="I140" s="337">
        <v>2</v>
      </c>
      <c r="J140" s="121"/>
    </row>
    <row r="141" spans="1:10" ht="33.75">
      <c r="A141" s="334" t="s">
        <v>1740</v>
      </c>
      <c r="B141" s="334" t="s">
        <v>1864</v>
      </c>
      <c r="C141" s="334" t="s">
        <v>1865</v>
      </c>
      <c r="D141" s="335">
        <v>44251</v>
      </c>
      <c r="E141" s="334" t="s">
        <v>1857</v>
      </c>
      <c r="F141" s="334"/>
      <c r="G141" s="334" t="s">
        <v>1866</v>
      </c>
      <c r="H141" s="336">
        <v>100</v>
      </c>
      <c r="I141" s="337">
        <v>2</v>
      </c>
      <c r="J141" s="121"/>
    </row>
    <row r="142" spans="1:10" ht="12.75">
      <c r="A142" s="334" t="s">
        <v>1740</v>
      </c>
      <c r="B142" s="334" t="s">
        <v>1867</v>
      </c>
      <c r="C142" s="334" t="s">
        <v>1868</v>
      </c>
      <c r="D142" s="335">
        <v>44251</v>
      </c>
      <c r="E142" s="334" t="s">
        <v>1869</v>
      </c>
      <c r="F142" s="334" t="s">
        <v>1870</v>
      </c>
      <c r="G142" s="334" t="s">
        <v>1871</v>
      </c>
      <c r="H142" s="336">
        <v>40.11</v>
      </c>
      <c r="I142" s="337">
        <v>3</v>
      </c>
      <c r="J142" s="121"/>
    </row>
    <row r="143" spans="1:10" ht="12.75">
      <c r="A143" s="334" t="s">
        <v>1740</v>
      </c>
      <c r="B143" s="334" t="s">
        <v>1872</v>
      </c>
      <c r="C143" s="334" t="s">
        <v>1873</v>
      </c>
      <c r="D143" s="335">
        <v>44251</v>
      </c>
      <c r="E143" s="334" t="s">
        <v>1869</v>
      </c>
      <c r="F143" s="334" t="s">
        <v>1870</v>
      </c>
      <c r="G143" s="334" t="s">
        <v>1871</v>
      </c>
      <c r="H143" s="336">
        <v>12.88</v>
      </c>
      <c r="I143" s="337">
        <v>3</v>
      </c>
      <c r="J143" s="121"/>
    </row>
    <row r="144" spans="1:10" ht="22.5">
      <c r="A144" s="334" t="s">
        <v>1740</v>
      </c>
      <c r="B144" s="334" t="s">
        <v>1874</v>
      </c>
      <c r="C144" s="334" t="s">
        <v>1875</v>
      </c>
      <c r="D144" s="335">
        <v>44251</v>
      </c>
      <c r="E144" s="334" t="s">
        <v>1876</v>
      </c>
      <c r="F144" s="334" t="s">
        <v>1877</v>
      </c>
      <c r="G144" s="334" t="s">
        <v>1878</v>
      </c>
      <c r="H144" s="336">
        <v>120</v>
      </c>
      <c r="I144" s="337">
        <v>4</v>
      </c>
      <c r="J144" s="121"/>
    </row>
    <row r="145" spans="1:10" ht="22.5">
      <c r="A145" s="334" t="s">
        <v>1740</v>
      </c>
      <c r="B145" s="334" t="s">
        <v>1879</v>
      </c>
      <c r="C145" s="334" t="s">
        <v>1880</v>
      </c>
      <c r="D145" s="335">
        <v>44252</v>
      </c>
      <c r="E145" s="334" t="s">
        <v>1881</v>
      </c>
      <c r="F145" s="334" t="s">
        <v>1882</v>
      </c>
      <c r="G145" s="334" t="s">
        <v>1883</v>
      </c>
      <c r="H145" s="336">
        <v>3325.31</v>
      </c>
      <c r="I145" s="337">
        <v>3</v>
      </c>
      <c r="J145" s="121"/>
    </row>
    <row r="146" spans="1:10" ht="22.5">
      <c r="A146" s="334" t="s">
        <v>1740</v>
      </c>
      <c r="B146" s="334" t="s">
        <v>1884</v>
      </c>
      <c r="C146" s="334" t="s">
        <v>1885</v>
      </c>
      <c r="D146" s="335">
        <v>44251</v>
      </c>
      <c r="E146" s="334" t="s">
        <v>1886</v>
      </c>
      <c r="F146" s="334" t="s">
        <v>1887</v>
      </c>
      <c r="G146" s="334" t="s">
        <v>1888</v>
      </c>
      <c r="H146" s="336">
        <v>933</v>
      </c>
      <c r="I146" s="337">
        <v>2</v>
      </c>
      <c r="J146" s="121"/>
    </row>
    <row r="147" spans="1:10" ht="22.5">
      <c r="A147" s="334" t="s">
        <v>1740</v>
      </c>
      <c r="B147" s="334" t="s">
        <v>1889</v>
      </c>
      <c r="C147" s="334" t="s">
        <v>1890</v>
      </c>
      <c r="D147" s="335">
        <v>44252</v>
      </c>
      <c r="E147" s="334" t="s">
        <v>1891</v>
      </c>
      <c r="F147" s="334" t="s">
        <v>1892</v>
      </c>
      <c r="G147" s="334" t="s">
        <v>1893</v>
      </c>
      <c r="H147" s="336">
        <v>900</v>
      </c>
      <c r="I147" s="337">
        <v>2</v>
      </c>
      <c r="J147" s="121"/>
    </row>
    <row r="148" spans="1:10" ht="22.5">
      <c r="A148" s="334" t="s">
        <v>1740</v>
      </c>
      <c r="B148" s="334" t="s">
        <v>1894</v>
      </c>
      <c r="C148" s="334" t="s">
        <v>1801</v>
      </c>
      <c r="D148" s="335">
        <v>44252</v>
      </c>
      <c r="E148" s="334" t="s">
        <v>1895</v>
      </c>
      <c r="F148" s="334" t="s">
        <v>1896</v>
      </c>
      <c r="G148" s="334" t="s">
        <v>1897</v>
      </c>
      <c r="H148" s="336">
        <v>1050</v>
      </c>
      <c r="I148" s="337">
        <v>3</v>
      </c>
      <c r="J148" s="121"/>
    </row>
    <row r="149" spans="1:10" ht="12.75">
      <c r="A149" s="334" t="s">
        <v>1740</v>
      </c>
      <c r="B149" s="334" t="s">
        <v>1898</v>
      </c>
      <c r="C149" s="334" t="s">
        <v>1899</v>
      </c>
      <c r="D149" s="335">
        <v>44252</v>
      </c>
      <c r="E149" s="334" t="s">
        <v>1900</v>
      </c>
      <c r="F149" s="334" t="s">
        <v>1901</v>
      </c>
      <c r="G149" s="334" t="s">
        <v>1902</v>
      </c>
      <c r="H149" s="336">
        <v>103.46</v>
      </c>
      <c r="I149" s="337">
        <v>2</v>
      </c>
      <c r="J149" s="121"/>
    </row>
    <row r="150" spans="1:10" ht="22.5">
      <c r="A150" s="334" t="s">
        <v>1740</v>
      </c>
      <c r="B150" s="334" t="s">
        <v>1903</v>
      </c>
      <c r="C150" s="334" t="s">
        <v>1904</v>
      </c>
      <c r="D150" s="335">
        <v>44252</v>
      </c>
      <c r="E150" s="334" t="s">
        <v>1905</v>
      </c>
      <c r="F150" s="334" t="s">
        <v>1906</v>
      </c>
      <c r="G150" s="334" t="s">
        <v>1907</v>
      </c>
      <c r="H150" s="336">
        <v>490</v>
      </c>
      <c r="I150" s="337">
        <v>4</v>
      </c>
      <c r="J150" s="121"/>
    </row>
    <row r="151" spans="1:10" ht="12.75">
      <c r="A151" s="334" t="s">
        <v>1740</v>
      </c>
      <c r="B151" s="334" t="s">
        <v>1908</v>
      </c>
      <c r="C151" s="334" t="s">
        <v>1909</v>
      </c>
      <c r="D151" s="335">
        <v>44252</v>
      </c>
      <c r="E151" s="334" t="s">
        <v>1910</v>
      </c>
      <c r="F151" s="334" t="s">
        <v>1911</v>
      </c>
      <c r="G151" s="334" t="s">
        <v>1912</v>
      </c>
      <c r="H151" s="336">
        <v>25.23</v>
      </c>
      <c r="I151" s="337">
        <v>4</v>
      </c>
      <c r="J151" s="121"/>
    </row>
    <row r="152" spans="1:10" ht="22.5">
      <c r="A152" s="334" t="s">
        <v>1740</v>
      </c>
      <c r="B152" s="334" t="s">
        <v>1913</v>
      </c>
      <c r="C152" s="334" t="s">
        <v>1914</v>
      </c>
      <c r="D152" s="335">
        <v>44252</v>
      </c>
      <c r="E152" s="334" t="s">
        <v>1915</v>
      </c>
      <c r="F152" s="334" t="s">
        <v>1916</v>
      </c>
      <c r="G152" s="334" t="s">
        <v>1917</v>
      </c>
      <c r="H152" s="336">
        <v>1800</v>
      </c>
      <c r="I152" s="337">
        <v>3</v>
      </c>
      <c r="J152" s="121"/>
    </row>
    <row r="153" spans="1:10" ht="22.5">
      <c r="A153" s="334" t="s">
        <v>1740</v>
      </c>
      <c r="B153" s="334" t="s">
        <v>1918</v>
      </c>
      <c r="C153" s="334" t="s">
        <v>1919</v>
      </c>
      <c r="D153" s="335">
        <v>44252</v>
      </c>
      <c r="E153" s="334" t="s">
        <v>1891</v>
      </c>
      <c r="F153" s="334" t="s">
        <v>1920</v>
      </c>
      <c r="G153" s="334" t="s">
        <v>1921</v>
      </c>
      <c r="H153" s="336">
        <v>242</v>
      </c>
      <c r="I153" s="337">
        <v>2</v>
      </c>
      <c r="J153" s="121"/>
    </row>
    <row r="154" spans="1:10" ht="22.5">
      <c r="A154" s="334" t="s">
        <v>1740</v>
      </c>
      <c r="B154" s="334" t="s">
        <v>1922</v>
      </c>
      <c r="C154" s="334" t="s">
        <v>1923</v>
      </c>
      <c r="D154" s="335">
        <v>44253</v>
      </c>
      <c r="E154" s="334" t="s">
        <v>1895</v>
      </c>
      <c r="F154" s="334" t="s">
        <v>1896</v>
      </c>
      <c r="G154" s="334" t="s">
        <v>1897</v>
      </c>
      <c r="H154" s="336">
        <v>2286</v>
      </c>
      <c r="I154" s="337">
        <v>3</v>
      </c>
      <c r="J154" s="121"/>
    </row>
    <row r="155" spans="1:10" ht="22.5">
      <c r="A155" s="334" t="s">
        <v>1740</v>
      </c>
      <c r="B155" s="334" t="s">
        <v>1924</v>
      </c>
      <c r="C155" s="334" t="s">
        <v>1925</v>
      </c>
      <c r="D155" s="335">
        <v>44258</v>
      </c>
      <c r="E155" s="334" t="s">
        <v>1926</v>
      </c>
      <c r="F155" s="334" t="s">
        <v>1764</v>
      </c>
      <c r="G155" s="334" t="s">
        <v>1765</v>
      </c>
      <c r="H155" s="336">
        <v>45</v>
      </c>
      <c r="I155" s="337">
        <v>4</v>
      </c>
      <c r="J155" s="121"/>
    </row>
    <row r="156" spans="1:10" ht="12.75">
      <c r="A156" s="334" t="s">
        <v>1740</v>
      </c>
      <c r="B156" s="334" t="s">
        <v>1927</v>
      </c>
      <c r="C156" s="334" t="s">
        <v>1928</v>
      </c>
      <c r="D156" s="335">
        <v>44264</v>
      </c>
      <c r="E156" s="334" t="s">
        <v>1929</v>
      </c>
      <c r="F156" s="334" t="s">
        <v>1930</v>
      </c>
      <c r="G156" s="334" t="s">
        <v>1931</v>
      </c>
      <c r="H156" s="336">
        <v>1400</v>
      </c>
      <c r="I156" s="337">
        <v>3</v>
      </c>
      <c r="J156" s="121"/>
    </row>
    <row r="157" spans="1:10" ht="12.75">
      <c r="A157" s="334" t="s">
        <v>1740</v>
      </c>
      <c r="B157" s="334" t="s">
        <v>1932</v>
      </c>
      <c r="C157" s="334" t="s">
        <v>1844</v>
      </c>
      <c r="D157" s="335">
        <v>44264</v>
      </c>
      <c r="E157" s="334" t="s">
        <v>1915</v>
      </c>
      <c r="F157" s="334" t="s">
        <v>1933</v>
      </c>
      <c r="G157" s="334" t="s">
        <v>1934</v>
      </c>
      <c r="H157" s="336">
        <v>300</v>
      </c>
      <c r="I157" s="337">
        <v>2</v>
      </c>
      <c r="J157" s="121"/>
    </row>
    <row r="158" spans="1:10" ht="12.75">
      <c r="A158" s="334" t="s">
        <v>1740</v>
      </c>
      <c r="B158" s="334" t="s">
        <v>1935</v>
      </c>
      <c r="C158" s="334" t="s">
        <v>1936</v>
      </c>
      <c r="D158" s="335">
        <v>44266</v>
      </c>
      <c r="E158" s="334" t="s">
        <v>509</v>
      </c>
      <c r="F158" s="334" t="s">
        <v>1937</v>
      </c>
      <c r="G158" s="334" t="s">
        <v>1938</v>
      </c>
      <c r="H158" s="336">
        <v>461.25</v>
      </c>
      <c r="I158" s="337">
        <v>2</v>
      </c>
      <c r="J158" s="121"/>
    </row>
    <row r="159" spans="1:10" ht="22.5">
      <c r="A159" s="334" t="s">
        <v>1740</v>
      </c>
      <c r="B159" s="334" t="s">
        <v>1939</v>
      </c>
      <c r="C159" s="334" t="s">
        <v>1940</v>
      </c>
      <c r="D159" s="335">
        <v>44266</v>
      </c>
      <c r="E159" s="334" t="s">
        <v>1941</v>
      </c>
      <c r="F159" s="334" t="s">
        <v>1916</v>
      </c>
      <c r="G159" s="334" t="s">
        <v>1917</v>
      </c>
      <c r="H159" s="336">
        <v>63.6</v>
      </c>
      <c r="I159" s="337">
        <v>3</v>
      </c>
      <c r="J159" s="121"/>
    </row>
    <row r="160" spans="1:10" ht="22.5">
      <c r="A160" s="334" t="s">
        <v>1740</v>
      </c>
      <c r="B160" s="334" t="s">
        <v>1942</v>
      </c>
      <c r="C160" s="334" t="s">
        <v>1942</v>
      </c>
      <c r="D160" s="335">
        <v>44267</v>
      </c>
      <c r="E160" s="334" t="s">
        <v>1943</v>
      </c>
      <c r="F160" s="334"/>
      <c r="G160" s="334" t="s">
        <v>1789</v>
      </c>
      <c r="H160" s="336">
        <v>402.92</v>
      </c>
      <c r="I160" s="337">
        <v>3</v>
      </c>
      <c r="J160" s="121"/>
    </row>
    <row r="161" spans="1:10" ht="22.5">
      <c r="A161" s="334" t="s">
        <v>1740</v>
      </c>
      <c r="B161" s="334" t="s">
        <v>1942</v>
      </c>
      <c r="C161" s="334" t="s">
        <v>1942</v>
      </c>
      <c r="D161" s="335">
        <v>44267</v>
      </c>
      <c r="E161" s="334" t="s">
        <v>1943</v>
      </c>
      <c r="F161" s="334"/>
      <c r="G161" s="334" t="s">
        <v>1788</v>
      </c>
      <c r="H161" s="336">
        <v>402.92</v>
      </c>
      <c r="I161" s="337">
        <v>3</v>
      </c>
      <c r="J161" s="121"/>
    </row>
    <row r="162" spans="1:10" ht="22.5">
      <c r="A162" s="334" t="s">
        <v>1740</v>
      </c>
      <c r="B162" s="334" t="s">
        <v>1942</v>
      </c>
      <c r="C162" s="334" t="s">
        <v>1942</v>
      </c>
      <c r="D162" s="335">
        <v>44267</v>
      </c>
      <c r="E162" s="334" t="s">
        <v>1944</v>
      </c>
      <c r="F162" s="334"/>
      <c r="G162" s="334" t="s">
        <v>1945</v>
      </c>
      <c r="H162" s="336">
        <v>252.31</v>
      </c>
      <c r="I162" s="337">
        <v>3</v>
      </c>
      <c r="J162" s="121"/>
    </row>
    <row r="163" spans="1:10" ht="22.5">
      <c r="A163" s="334" t="s">
        <v>1740</v>
      </c>
      <c r="B163" s="334" t="s">
        <v>1942</v>
      </c>
      <c r="C163" s="334" t="s">
        <v>1942</v>
      </c>
      <c r="D163" s="335">
        <v>44267</v>
      </c>
      <c r="E163" s="334" t="s">
        <v>1946</v>
      </c>
      <c r="F163" s="334"/>
      <c r="G163" s="334" t="s">
        <v>1786</v>
      </c>
      <c r="H163" s="336">
        <v>172.07</v>
      </c>
      <c r="I163" s="337">
        <v>3</v>
      </c>
      <c r="J163" s="121"/>
    </row>
    <row r="164" spans="1:10" ht="22.5">
      <c r="A164" s="334" t="s">
        <v>1740</v>
      </c>
      <c r="B164" s="334" t="s">
        <v>1942</v>
      </c>
      <c r="C164" s="334" t="s">
        <v>1782</v>
      </c>
      <c r="D164" s="335">
        <v>44267</v>
      </c>
      <c r="E164" s="334" t="s">
        <v>1947</v>
      </c>
      <c r="F164" s="334"/>
      <c r="G164" s="334" t="s">
        <v>1784</v>
      </c>
      <c r="H164" s="336">
        <v>504.63</v>
      </c>
      <c r="I164" s="337">
        <v>3</v>
      </c>
      <c r="J164" s="121"/>
    </row>
    <row r="165" spans="1:10" ht="56.25">
      <c r="A165" s="334" t="s">
        <v>1740</v>
      </c>
      <c r="B165" s="334" t="s">
        <v>1942</v>
      </c>
      <c r="C165" s="334" t="s">
        <v>1942</v>
      </c>
      <c r="D165" s="335">
        <v>44267</v>
      </c>
      <c r="E165" s="334" t="s">
        <v>1948</v>
      </c>
      <c r="F165" s="334"/>
      <c r="G165" s="334" t="s">
        <v>1949</v>
      </c>
      <c r="H165" s="336">
        <v>1351.81</v>
      </c>
      <c r="I165" s="337">
        <v>4</v>
      </c>
      <c r="J165" s="121"/>
    </row>
    <row r="166" spans="1:10" ht="56.25">
      <c r="A166" s="334" t="s">
        <v>1740</v>
      </c>
      <c r="B166" s="334" t="s">
        <v>1950</v>
      </c>
      <c r="C166" s="334" t="s">
        <v>1951</v>
      </c>
      <c r="D166" s="335">
        <v>44270</v>
      </c>
      <c r="E166" s="334" t="s">
        <v>1952</v>
      </c>
      <c r="F166" s="334" t="s">
        <v>1822</v>
      </c>
      <c r="G166" s="334" t="s">
        <v>1823</v>
      </c>
      <c r="H166" s="336">
        <v>1500</v>
      </c>
      <c r="I166" s="337">
        <v>4</v>
      </c>
      <c r="J166" s="121"/>
    </row>
    <row r="167" spans="1:10" ht="22.5">
      <c r="A167" s="334" t="s">
        <v>1740</v>
      </c>
      <c r="B167" s="334" t="s">
        <v>1953</v>
      </c>
      <c r="C167" s="334" t="s">
        <v>1954</v>
      </c>
      <c r="D167" s="335">
        <v>44271</v>
      </c>
      <c r="E167" s="334" t="s">
        <v>1955</v>
      </c>
      <c r="F167" s="334" t="s">
        <v>1956</v>
      </c>
      <c r="G167" s="334" t="s">
        <v>1957</v>
      </c>
      <c r="H167" s="336">
        <v>572</v>
      </c>
      <c r="I167" s="337">
        <v>4</v>
      </c>
      <c r="J167" s="121"/>
    </row>
    <row r="168" spans="1:10" ht="12.75">
      <c r="A168" s="334" t="s">
        <v>1740</v>
      </c>
      <c r="B168" s="334" t="s">
        <v>1958</v>
      </c>
      <c r="C168" s="334" t="s">
        <v>1959</v>
      </c>
      <c r="D168" s="335">
        <v>44271</v>
      </c>
      <c r="E168" s="334" t="s">
        <v>1960</v>
      </c>
      <c r="F168" s="334" t="s">
        <v>1961</v>
      </c>
      <c r="G168" s="334" t="s">
        <v>1962</v>
      </c>
      <c r="H168" s="336">
        <v>336</v>
      </c>
      <c r="I168" s="337">
        <v>3</v>
      </c>
      <c r="J168" s="121"/>
    </row>
    <row r="169" spans="1:10" ht="22.5">
      <c r="A169" s="334" t="s">
        <v>1740</v>
      </c>
      <c r="B169" s="334" t="s">
        <v>1963</v>
      </c>
      <c r="C169" s="334" t="s">
        <v>1964</v>
      </c>
      <c r="D169" s="335">
        <v>44263</v>
      </c>
      <c r="E169" s="334" t="s">
        <v>1965</v>
      </c>
      <c r="F169" s="334" t="s">
        <v>1966</v>
      </c>
      <c r="G169" s="334" t="s">
        <v>1967</v>
      </c>
      <c r="H169" s="336">
        <v>362.32</v>
      </c>
      <c r="I169" s="337">
        <v>3</v>
      </c>
      <c r="J169" s="121"/>
    </row>
    <row r="170" spans="1:10" ht="12.75">
      <c r="A170" s="334" t="s">
        <v>1740</v>
      </c>
      <c r="B170" s="334" t="s">
        <v>1968</v>
      </c>
      <c r="C170" s="334" t="s">
        <v>1969</v>
      </c>
      <c r="D170" s="335">
        <v>44273</v>
      </c>
      <c r="E170" s="334" t="s">
        <v>509</v>
      </c>
      <c r="F170" s="334"/>
      <c r="G170" s="334" t="s">
        <v>1970</v>
      </c>
      <c r="H170" s="336">
        <v>8580</v>
      </c>
      <c r="I170" s="337">
        <v>3</v>
      </c>
      <c r="J170" s="121"/>
    </row>
    <row r="171" spans="1:10" ht="12.75">
      <c r="A171" s="334" t="s">
        <v>1740</v>
      </c>
      <c r="B171" s="334" t="s">
        <v>1968</v>
      </c>
      <c r="C171" s="334" t="s">
        <v>1969</v>
      </c>
      <c r="D171" s="335">
        <v>44273</v>
      </c>
      <c r="E171" s="334" t="s">
        <v>509</v>
      </c>
      <c r="F171" s="334"/>
      <c r="G171" s="334" t="s">
        <v>1970</v>
      </c>
      <c r="H171" s="336">
        <v>2496</v>
      </c>
      <c r="I171" s="337">
        <v>2</v>
      </c>
      <c r="J171" s="121"/>
    </row>
    <row r="172" spans="1:10" ht="12.75">
      <c r="A172" s="334" t="s">
        <v>1740</v>
      </c>
      <c r="B172" s="334" t="s">
        <v>1971</v>
      </c>
      <c r="C172" s="334" t="s">
        <v>1971</v>
      </c>
      <c r="D172" s="335">
        <v>44245</v>
      </c>
      <c r="E172" s="334" t="s">
        <v>1972</v>
      </c>
      <c r="F172" s="334" t="s">
        <v>1973</v>
      </c>
      <c r="G172" s="334" t="s">
        <v>1974</v>
      </c>
      <c r="H172" s="336">
        <v>197.5</v>
      </c>
      <c r="I172" s="337">
        <v>2</v>
      </c>
      <c r="J172" s="121"/>
    </row>
    <row r="173" spans="1:10" ht="12.75">
      <c r="A173" s="334" t="s">
        <v>1740</v>
      </c>
      <c r="B173" s="334" t="s">
        <v>1975</v>
      </c>
      <c r="C173" s="334" t="s">
        <v>1975</v>
      </c>
      <c r="D173" s="335">
        <v>44251</v>
      </c>
      <c r="E173" s="334" t="s">
        <v>1972</v>
      </c>
      <c r="F173" s="334"/>
      <c r="G173" s="334" t="s">
        <v>1976</v>
      </c>
      <c r="H173" s="336">
        <v>103.46</v>
      </c>
      <c r="I173" s="337">
        <v>2</v>
      </c>
      <c r="J173" s="121"/>
    </row>
    <row r="174" spans="1:10" ht="22.5">
      <c r="A174" s="334" t="s">
        <v>1740</v>
      </c>
      <c r="B174" s="334" t="s">
        <v>1977</v>
      </c>
      <c r="C174" s="334" t="s">
        <v>1978</v>
      </c>
      <c r="D174" s="335">
        <v>44274</v>
      </c>
      <c r="E174" s="334" t="s">
        <v>1979</v>
      </c>
      <c r="F174" s="334" t="s">
        <v>1802</v>
      </c>
      <c r="G174" s="334" t="s">
        <v>1803</v>
      </c>
      <c r="H174" s="336">
        <v>1040</v>
      </c>
      <c r="I174" s="337">
        <v>4</v>
      </c>
      <c r="J174" s="121"/>
    </row>
    <row r="175" spans="1:10" ht="22.5">
      <c r="A175" s="334" t="s">
        <v>1740</v>
      </c>
      <c r="B175" s="334" t="s">
        <v>1980</v>
      </c>
      <c r="C175" s="334" t="s">
        <v>1981</v>
      </c>
      <c r="D175" s="335">
        <v>44274</v>
      </c>
      <c r="E175" s="334" t="s">
        <v>1982</v>
      </c>
      <c r="F175" s="334" t="s">
        <v>1764</v>
      </c>
      <c r="G175" s="334" t="s">
        <v>1765</v>
      </c>
      <c r="H175" s="336">
        <v>45</v>
      </c>
      <c r="I175" s="337">
        <v>4</v>
      </c>
      <c r="J175" s="121"/>
    </row>
    <row r="176" spans="1:10" ht="22.5">
      <c r="A176" s="334" t="s">
        <v>1740</v>
      </c>
      <c r="B176" s="334" t="s">
        <v>1983</v>
      </c>
      <c r="C176" s="334" t="s">
        <v>1984</v>
      </c>
      <c r="D176" s="335">
        <v>44274</v>
      </c>
      <c r="E176" s="334" t="s">
        <v>1985</v>
      </c>
      <c r="F176" s="334" t="s">
        <v>1851</v>
      </c>
      <c r="G176" s="334" t="s">
        <v>1852</v>
      </c>
      <c r="H176" s="336">
        <v>190.86</v>
      </c>
      <c r="I176" s="337">
        <v>4</v>
      </c>
      <c r="J176" s="121"/>
    </row>
    <row r="177" spans="1:10" ht="22.5">
      <c r="A177" s="334" t="s">
        <v>1740</v>
      </c>
      <c r="B177" s="334" t="s">
        <v>1986</v>
      </c>
      <c r="C177" s="334" t="s">
        <v>1987</v>
      </c>
      <c r="D177" s="335">
        <v>44274</v>
      </c>
      <c r="E177" s="334" t="s">
        <v>1988</v>
      </c>
      <c r="F177" s="334" t="s">
        <v>1989</v>
      </c>
      <c r="G177" s="334" t="s">
        <v>1990</v>
      </c>
      <c r="H177" s="336">
        <v>903.86</v>
      </c>
      <c r="I177" s="337">
        <v>3</v>
      </c>
      <c r="J177" s="121"/>
    </row>
    <row r="178" spans="1:10" ht="22.5">
      <c r="A178" s="334" t="s">
        <v>1740</v>
      </c>
      <c r="B178" s="334" t="s">
        <v>1991</v>
      </c>
      <c r="C178" s="334" t="s">
        <v>1991</v>
      </c>
      <c r="D178" s="335">
        <v>44274</v>
      </c>
      <c r="E178" s="334" t="s">
        <v>1992</v>
      </c>
      <c r="F178" s="334"/>
      <c r="G178" s="334" t="s">
        <v>1993</v>
      </c>
      <c r="H178" s="336">
        <v>100</v>
      </c>
      <c r="I178" s="337">
        <v>2</v>
      </c>
      <c r="J178" s="121"/>
    </row>
    <row r="179" spans="1:10" ht="12.75">
      <c r="A179" s="334" t="s">
        <v>1740</v>
      </c>
      <c r="B179" s="334" t="s">
        <v>1994</v>
      </c>
      <c r="C179" s="334" t="s">
        <v>1995</v>
      </c>
      <c r="D179" s="335">
        <v>44274</v>
      </c>
      <c r="E179" s="334" t="s">
        <v>509</v>
      </c>
      <c r="F179" s="334" t="s">
        <v>1996</v>
      </c>
      <c r="G179" s="334" t="s">
        <v>1997</v>
      </c>
      <c r="H179" s="336">
        <v>8508.7199999999993</v>
      </c>
      <c r="I179" s="337">
        <v>3</v>
      </c>
      <c r="J179" s="121"/>
    </row>
    <row r="180" spans="1:10" ht="22.5">
      <c r="A180" s="334" t="s">
        <v>1740</v>
      </c>
      <c r="B180" s="334" t="s">
        <v>1998</v>
      </c>
      <c r="C180" s="334" t="s">
        <v>1998</v>
      </c>
      <c r="D180" s="335">
        <v>44232</v>
      </c>
      <c r="E180" s="334" t="s">
        <v>1999</v>
      </c>
      <c r="F180" s="334" t="s">
        <v>2000</v>
      </c>
      <c r="G180" s="334" t="s">
        <v>2001</v>
      </c>
      <c r="H180" s="336">
        <v>204</v>
      </c>
      <c r="I180" s="337">
        <v>3</v>
      </c>
      <c r="J180" s="121"/>
    </row>
    <row r="181" spans="1:10" ht="22.5">
      <c r="A181" s="334" t="s">
        <v>1740</v>
      </c>
      <c r="B181" s="334" t="s">
        <v>2002</v>
      </c>
      <c r="C181" s="334" t="s">
        <v>2003</v>
      </c>
      <c r="D181" s="335">
        <v>44277</v>
      </c>
      <c r="E181" s="334" t="s">
        <v>2004</v>
      </c>
      <c r="F181" s="334" t="s">
        <v>1882</v>
      </c>
      <c r="G181" s="334" t="s">
        <v>1883</v>
      </c>
      <c r="H181" s="336">
        <v>3566.72</v>
      </c>
      <c r="I181" s="337">
        <v>3</v>
      </c>
      <c r="J181" s="121"/>
    </row>
    <row r="182" spans="1:10" ht="22.5">
      <c r="A182" s="334" t="s">
        <v>1740</v>
      </c>
      <c r="B182" s="334" t="s">
        <v>2005</v>
      </c>
      <c r="C182" s="334" t="s">
        <v>2006</v>
      </c>
      <c r="D182" s="335">
        <v>44272</v>
      </c>
      <c r="E182" s="334" t="s">
        <v>509</v>
      </c>
      <c r="F182" s="334" t="s">
        <v>2007</v>
      </c>
      <c r="G182" s="334" t="s">
        <v>2008</v>
      </c>
      <c r="H182" s="336">
        <v>1560</v>
      </c>
      <c r="I182" s="337">
        <v>3</v>
      </c>
      <c r="J182" s="121"/>
    </row>
    <row r="183" spans="1:10" ht="12.75">
      <c r="A183" s="334" t="s">
        <v>1740</v>
      </c>
      <c r="B183" s="334" t="s">
        <v>2009</v>
      </c>
      <c r="C183" s="334" t="s">
        <v>2009</v>
      </c>
      <c r="D183" s="335">
        <v>44233</v>
      </c>
      <c r="E183" s="334" t="s">
        <v>509</v>
      </c>
      <c r="F183" s="334" t="s">
        <v>2010</v>
      </c>
      <c r="G183" s="334" t="s">
        <v>2011</v>
      </c>
      <c r="H183" s="336">
        <v>3945</v>
      </c>
      <c r="I183" s="337">
        <v>3</v>
      </c>
      <c r="J183" s="121"/>
    </row>
    <row r="184" spans="1:10" ht="12.75">
      <c r="A184" s="334" t="s">
        <v>1740</v>
      </c>
      <c r="B184" s="334" t="s">
        <v>2012</v>
      </c>
      <c r="C184" s="334" t="s">
        <v>2013</v>
      </c>
      <c r="D184" s="335">
        <v>44274</v>
      </c>
      <c r="E184" s="334" t="s">
        <v>509</v>
      </c>
      <c r="F184" s="334" t="s">
        <v>2014</v>
      </c>
      <c r="G184" s="334" t="s">
        <v>2015</v>
      </c>
      <c r="H184" s="336">
        <v>5600</v>
      </c>
      <c r="I184" s="337">
        <v>3</v>
      </c>
      <c r="J184" s="121"/>
    </row>
    <row r="185" spans="1:10" ht="22.5">
      <c r="A185" s="334" t="s">
        <v>1740</v>
      </c>
      <c r="B185" s="334" t="s">
        <v>2016</v>
      </c>
      <c r="C185" s="334" t="s">
        <v>2017</v>
      </c>
      <c r="D185" s="335">
        <v>44229</v>
      </c>
      <c r="E185" s="334" t="s">
        <v>509</v>
      </c>
      <c r="F185" s="334" t="s">
        <v>2007</v>
      </c>
      <c r="G185" s="334" t="s">
        <v>2008</v>
      </c>
      <c r="H185" s="336">
        <v>31360</v>
      </c>
      <c r="I185" s="337">
        <v>3</v>
      </c>
      <c r="J185" s="121"/>
    </row>
    <row r="186" spans="1:10" ht="22.5">
      <c r="A186" s="334" t="s">
        <v>1740</v>
      </c>
      <c r="B186" s="334" t="s">
        <v>2018</v>
      </c>
      <c r="C186" s="334" t="s">
        <v>2019</v>
      </c>
      <c r="D186" s="335">
        <v>44279</v>
      </c>
      <c r="E186" s="334" t="s">
        <v>2020</v>
      </c>
      <c r="F186" s="334" t="s">
        <v>1754</v>
      </c>
      <c r="G186" s="334" t="s">
        <v>1755</v>
      </c>
      <c r="H186" s="336">
        <v>791.15</v>
      </c>
      <c r="I186" s="337">
        <v>4</v>
      </c>
      <c r="J186" s="121"/>
    </row>
    <row r="187" spans="1:10" ht="22.5">
      <c r="A187" s="334" t="s">
        <v>1740</v>
      </c>
      <c r="B187" s="334" t="s">
        <v>2021</v>
      </c>
      <c r="C187" s="334" t="s">
        <v>2022</v>
      </c>
      <c r="D187" s="335">
        <v>44279</v>
      </c>
      <c r="E187" s="334" t="s">
        <v>2023</v>
      </c>
      <c r="F187" s="334" t="s">
        <v>1754</v>
      </c>
      <c r="G187" s="334" t="s">
        <v>1755</v>
      </c>
      <c r="H187" s="336">
        <v>900</v>
      </c>
      <c r="I187" s="337">
        <v>4</v>
      </c>
      <c r="J187" s="121"/>
    </row>
    <row r="188" spans="1:10" ht="22.5">
      <c r="A188" s="334" t="s">
        <v>1740</v>
      </c>
      <c r="B188" s="334" t="s">
        <v>2024</v>
      </c>
      <c r="C188" s="334" t="s">
        <v>2025</v>
      </c>
      <c r="D188" s="335">
        <v>44280</v>
      </c>
      <c r="E188" s="334" t="s">
        <v>2026</v>
      </c>
      <c r="F188" s="334" t="s">
        <v>1989</v>
      </c>
      <c r="G188" s="334" t="s">
        <v>1990</v>
      </c>
      <c r="H188" s="336">
        <v>192.6</v>
      </c>
      <c r="I188" s="337">
        <v>3</v>
      </c>
      <c r="J188" s="121"/>
    </row>
    <row r="189" spans="1:10" ht="33.75">
      <c r="A189" s="334" t="s">
        <v>1740</v>
      </c>
      <c r="B189" s="334" t="s">
        <v>2027</v>
      </c>
      <c r="C189" s="334" t="s">
        <v>1865</v>
      </c>
      <c r="D189" s="335">
        <v>44284</v>
      </c>
      <c r="E189" s="334" t="s">
        <v>2028</v>
      </c>
      <c r="F189" s="334"/>
      <c r="G189" s="334" t="s">
        <v>1866</v>
      </c>
      <c r="H189" s="336">
        <v>100</v>
      </c>
      <c r="I189" s="337">
        <v>2</v>
      </c>
      <c r="J189" s="121"/>
    </row>
    <row r="190" spans="1:10" ht="33.75">
      <c r="A190" s="334" t="s">
        <v>1740</v>
      </c>
      <c r="B190" s="334" t="s">
        <v>2029</v>
      </c>
      <c r="C190" s="334" t="s">
        <v>1862</v>
      </c>
      <c r="D190" s="335">
        <v>44284</v>
      </c>
      <c r="E190" s="334" t="s">
        <v>2028</v>
      </c>
      <c r="F190" s="334"/>
      <c r="G190" s="334" t="s">
        <v>1863</v>
      </c>
      <c r="H190" s="336">
        <v>100</v>
      </c>
      <c r="I190" s="337">
        <v>2</v>
      </c>
      <c r="J190" s="121"/>
    </row>
    <row r="191" spans="1:10" ht="33.75">
      <c r="A191" s="334" t="s">
        <v>1740</v>
      </c>
      <c r="B191" s="334" t="s">
        <v>2030</v>
      </c>
      <c r="C191" s="334" t="s">
        <v>1859</v>
      </c>
      <c r="D191" s="335">
        <v>44284</v>
      </c>
      <c r="E191" s="334" t="s">
        <v>2028</v>
      </c>
      <c r="F191" s="334"/>
      <c r="G191" s="334" t="s">
        <v>1860</v>
      </c>
      <c r="H191" s="336">
        <v>100</v>
      </c>
      <c r="I191" s="337">
        <v>2</v>
      </c>
      <c r="J191" s="121"/>
    </row>
    <row r="192" spans="1:10" ht="33.75">
      <c r="A192" s="334" t="s">
        <v>1740</v>
      </c>
      <c r="B192" s="334" t="s">
        <v>2031</v>
      </c>
      <c r="C192" s="334" t="s">
        <v>1856</v>
      </c>
      <c r="D192" s="335">
        <v>44284</v>
      </c>
      <c r="E192" s="334" t="s">
        <v>2028</v>
      </c>
      <c r="F192" s="334"/>
      <c r="G192" s="334" t="s">
        <v>1622</v>
      </c>
      <c r="H192" s="336">
        <v>100</v>
      </c>
      <c r="I192" s="337">
        <v>2</v>
      </c>
      <c r="J192" s="121"/>
    </row>
    <row r="193" spans="1:10" ht="22.5">
      <c r="A193" s="334" t="s">
        <v>1740</v>
      </c>
      <c r="B193" s="334" t="s">
        <v>2032</v>
      </c>
      <c r="C193" s="334" t="s">
        <v>1890</v>
      </c>
      <c r="D193" s="335">
        <v>44284</v>
      </c>
      <c r="E193" s="334" t="s">
        <v>2033</v>
      </c>
      <c r="F193" s="334" t="s">
        <v>1920</v>
      </c>
      <c r="G193" s="334" t="s">
        <v>1921</v>
      </c>
      <c r="H193" s="336">
        <v>242</v>
      </c>
      <c r="I193" s="337">
        <v>2</v>
      </c>
      <c r="J193" s="121"/>
    </row>
    <row r="194" spans="1:10" ht="12.75">
      <c r="A194" s="334" t="s">
        <v>1740</v>
      </c>
      <c r="B194" s="334" t="s">
        <v>2034</v>
      </c>
      <c r="C194" s="334" t="s">
        <v>2035</v>
      </c>
      <c r="D194" s="335">
        <v>44284</v>
      </c>
      <c r="E194" s="334" t="s">
        <v>2036</v>
      </c>
      <c r="F194" s="334" t="s">
        <v>1774</v>
      </c>
      <c r="G194" s="334" t="s">
        <v>1775</v>
      </c>
      <c r="H194" s="336">
        <v>900</v>
      </c>
      <c r="I194" s="337">
        <v>3</v>
      </c>
      <c r="J194" s="121"/>
    </row>
    <row r="195" spans="1:10" ht="12.75">
      <c r="A195" s="334" t="s">
        <v>1740</v>
      </c>
      <c r="B195" s="334" t="s">
        <v>2037</v>
      </c>
      <c r="C195" s="334" t="s">
        <v>2038</v>
      </c>
      <c r="D195" s="335">
        <v>44284</v>
      </c>
      <c r="E195" s="334" t="s">
        <v>2039</v>
      </c>
      <c r="F195" s="334" t="s">
        <v>2040</v>
      </c>
      <c r="G195" s="334" t="s">
        <v>2041</v>
      </c>
      <c r="H195" s="336">
        <v>1190</v>
      </c>
      <c r="I195" s="337">
        <v>3</v>
      </c>
      <c r="J195" s="121"/>
    </row>
    <row r="196" spans="1:10" ht="12.75">
      <c r="A196" s="334" t="s">
        <v>1740</v>
      </c>
      <c r="B196" s="334" t="s">
        <v>2042</v>
      </c>
      <c r="C196" s="334" t="s">
        <v>2043</v>
      </c>
      <c r="D196" s="335">
        <v>44284</v>
      </c>
      <c r="E196" s="334" t="s">
        <v>2044</v>
      </c>
      <c r="F196" s="334" t="s">
        <v>1846</v>
      </c>
      <c r="G196" s="334" t="s">
        <v>1847</v>
      </c>
      <c r="H196" s="336">
        <v>250</v>
      </c>
      <c r="I196" s="337">
        <v>3</v>
      </c>
      <c r="J196" s="121"/>
    </row>
    <row r="197" spans="1:10" ht="22.5">
      <c r="A197" s="334" t="s">
        <v>1740</v>
      </c>
      <c r="B197" s="334" t="s">
        <v>2045</v>
      </c>
      <c r="C197" s="334" t="s">
        <v>2046</v>
      </c>
      <c r="D197" s="335">
        <v>44284</v>
      </c>
      <c r="E197" s="334" t="s">
        <v>2047</v>
      </c>
      <c r="F197" s="334" t="s">
        <v>1916</v>
      </c>
      <c r="G197" s="334" t="s">
        <v>1917</v>
      </c>
      <c r="H197" s="336">
        <v>1800</v>
      </c>
      <c r="I197" s="337">
        <v>3</v>
      </c>
      <c r="J197" s="121"/>
    </row>
    <row r="198" spans="1:10" ht="22.5">
      <c r="A198" s="334" t="s">
        <v>1740</v>
      </c>
      <c r="B198" s="334" t="s">
        <v>2048</v>
      </c>
      <c r="C198" s="334" t="s">
        <v>2049</v>
      </c>
      <c r="D198" s="335">
        <v>44284</v>
      </c>
      <c r="E198" s="334" t="s">
        <v>2050</v>
      </c>
      <c r="F198" s="334" t="s">
        <v>1759</v>
      </c>
      <c r="G198" s="334" t="s">
        <v>1760</v>
      </c>
      <c r="H198" s="336">
        <v>525.97</v>
      </c>
      <c r="I198" s="337">
        <v>4</v>
      </c>
      <c r="J198" s="121"/>
    </row>
    <row r="199" spans="1:10" ht="12.75">
      <c r="A199" s="334" t="s">
        <v>1740</v>
      </c>
      <c r="B199" s="334" t="s">
        <v>2051</v>
      </c>
      <c r="C199" s="334" t="s">
        <v>2052</v>
      </c>
      <c r="D199" s="335">
        <v>44270</v>
      </c>
      <c r="E199" s="334" t="s">
        <v>2053</v>
      </c>
      <c r="F199" s="334" t="s">
        <v>2040</v>
      </c>
      <c r="G199" s="334" t="s">
        <v>2041</v>
      </c>
      <c r="H199" s="336">
        <v>490</v>
      </c>
      <c r="I199" s="337">
        <v>3</v>
      </c>
      <c r="J199" s="121"/>
    </row>
    <row r="200" spans="1:10" ht="22.5">
      <c r="A200" s="334" t="s">
        <v>1740</v>
      </c>
      <c r="B200" s="334" t="s">
        <v>2054</v>
      </c>
      <c r="C200" s="334" t="s">
        <v>2054</v>
      </c>
      <c r="D200" s="335">
        <v>44300</v>
      </c>
      <c r="E200" s="334" t="s">
        <v>2055</v>
      </c>
      <c r="F200" s="334"/>
      <c r="G200" s="334" t="s">
        <v>1788</v>
      </c>
      <c r="H200" s="336">
        <v>402.92</v>
      </c>
      <c r="I200" s="337">
        <v>3</v>
      </c>
      <c r="J200" s="121"/>
    </row>
    <row r="201" spans="1:10" ht="22.5">
      <c r="A201" s="334" t="s">
        <v>1740</v>
      </c>
      <c r="B201" s="334" t="s">
        <v>2056</v>
      </c>
      <c r="C201" s="334" t="s">
        <v>2057</v>
      </c>
      <c r="D201" s="335">
        <v>44306</v>
      </c>
      <c r="E201" s="334" t="s">
        <v>2058</v>
      </c>
      <c r="F201" s="334" t="s">
        <v>1896</v>
      </c>
      <c r="G201" s="334" t="s">
        <v>1897</v>
      </c>
      <c r="H201" s="336">
        <v>1260</v>
      </c>
      <c r="I201" s="337">
        <v>3</v>
      </c>
      <c r="J201" s="121"/>
    </row>
    <row r="202" spans="1:10" ht="22.5">
      <c r="A202" s="334" t="s">
        <v>1740</v>
      </c>
      <c r="B202" s="334" t="s">
        <v>2059</v>
      </c>
      <c r="C202" s="334" t="s">
        <v>2057</v>
      </c>
      <c r="D202" s="335">
        <v>44307</v>
      </c>
      <c r="E202" s="334" t="s">
        <v>2060</v>
      </c>
      <c r="F202" s="334" t="s">
        <v>1802</v>
      </c>
      <c r="G202" s="334" t="s">
        <v>1803</v>
      </c>
      <c r="H202" s="336">
        <v>1196</v>
      </c>
      <c r="I202" s="337">
        <v>4</v>
      </c>
      <c r="J202" s="121"/>
    </row>
    <row r="203" spans="1:10" ht="22.5">
      <c r="A203" s="334" t="s">
        <v>1740</v>
      </c>
      <c r="B203" s="334" t="s">
        <v>2061</v>
      </c>
      <c r="C203" s="334" t="s">
        <v>2062</v>
      </c>
      <c r="D203" s="335">
        <v>44307</v>
      </c>
      <c r="E203" s="334" t="s">
        <v>2063</v>
      </c>
      <c r="F203" s="334" t="s">
        <v>2064</v>
      </c>
      <c r="G203" s="334" t="s">
        <v>2065</v>
      </c>
      <c r="H203" s="336">
        <v>1268</v>
      </c>
      <c r="I203" s="337">
        <v>2</v>
      </c>
      <c r="J203" s="121"/>
    </row>
    <row r="204" spans="1:10" ht="22.5">
      <c r="A204" s="334" t="s">
        <v>1740</v>
      </c>
      <c r="B204" s="334" t="s">
        <v>2066</v>
      </c>
      <c r="C204" s="334" t="s">
        <v>2067</v>
      </c>
      <c r="D204" s="335">
        <v>44307</v>
      </c>
      <c r="E204" s="334" t="s">
        <v>2068</v>
      </c>
      <c r="F204" s="334" t="s">
        <v>2069</v>
      </c>
      <c r="G204" s="334" t="s">
        <v>2070</v>
      </c>
      <c r="H204" s="336">
        <v>129.46</v>
      </c>
      <c r="I204" s="337">
        <v>4</v>
      </c>
      <c r="J204" s="121"/>
    </row>
    <row r="205" spans="1:10" ht="22.5">
      <c r="A205" s="334" t="s">
        <v>1740</v>
      </c>
      <c r="B205" s="334" t="s">
        <v>2071</v>
      </c>
      <c r="C205" s="334" t="s">
        <v>2072</v>
      </c>
      <c r="D205" s="335">
        <v>44307</v>
      </c>
      <c r="E205" s="334" t="s">
        <v>2073</v>
      </c>
      <c r="F205" s="334" t="s">
        <v>1764</v>
      </c>
      <c r="G205" s="334" t="s">
        <v>1765</v>
      </c>
      <c r="H205" s="336">
        <v>45</v>
      </c>
      <c r="I205" s="337">
        <v>4</v>
      </c>
      <c r="J205" s="121"/>
    </row>
    <row r="206" spans="1:10" ht="22.5">
      <c r="A206" s="334" t="s">
        <v>1740</v>
      </c>
      <c r="B206" s="334" t="s">
        <v>2074</v>
      </c>
      <c r="C206" s="334" t="s">
        <v>2075</v>
      </c>
      <c r="D206" s="335">
        <v>44307</v>
      </c>
      <c r="E206" s="334" t="s">
        <v>2076</v>
      </c>
      <c r="F206" s="334" t="s">
        <v>2000</v>
      </c>
      <c r="G206" s="334" t="s">
        <v>2001</v>
      </c>
      <c r="H206" s="336">
        <v>1020</v>
      </c>
      <c r="I206" s="337">
        <v>2</v>
      </c>
      <c r="J206" s="121"/>
    </row>
    <row r="207" spans="1:10" ht="22.5">
      <c r="A207" s="334" t="s">
        <v>1740</v>
      </c>
      <c r="B207" s="334" t="s">
        <v>2077</v>
      </c>
      <c r="C207" s="334" t="s">
        <v>2043</v>
      </c>
      <c r="D207" s="335">
        <v>44307</v>
      </c>
      <c r="E207" s="334" t="s">
        <v>2078</v>
      </c>
      <c r="F207" s="334" t="s">
        <v>1933</v>
      </c>
      <c r="G207" s="334" t="s">
        <v>1934</v>
      </c>
      <c r="H207" s="336">
        <v>300</v>
      </c>
      <c r="I207" s="337">
        <v>2</v>
      </c>
      <c r="J207" s="121"/>
    </row>
    <row r="208" spans="1:10" ht="22.5">
      <c r="A208" s="334" t="s">
        <v>1740</v>
      </c>
      <c r="B208" s="334" t="s">
        <v>2079</v>
      </c>
      <c r="C208" s="334" t="s">
        <v>2080</v>
      </c>
      <c r="D208" s="335">
        <v>44307</v>
      </c>
      <c r="E208" s="334" t="s">
        <v>2081</v>
      </c>
      <c r="F208" s="334" t="s">
        <v>2082</v>
      </c>
      <c r="G208" s="334" t="s">
        <v>2083</v>
      </c>
      <c r="H208" s="336">
        <v>750</v>
      </c>
      <c r="I208" s="337">
        <v>3</v>
      </c>
      <c r="J208" s="121"/>
    </row>
    <row r="209" spans="1:10" ht="12.75">
      <c r="A209" s="334" t="s">
        <v>1740</v>
      </c>
      <c r="B209" s="334" t="s">
        <v>2084</v>
      </c>
      <c r="C209" s="334" t="s">
        <v>2085</v>
      </c>
      <c r="D209" s="335">
        <v>44307</v>
      </c>
      <c r="E209" s="334" t="s">
        <v>2086</v>
      </c>
      <c r="F209" s="334" t="s">
        <v>2087</v>
      </c>
      <c r="G209" s="334" t="s">
        <v>2088</v>
      </c>
      <c r="H209" s="336">
        <v>220</v>
      </c>
      <c r="I209" s="337">
        <v>4</v>
      </c>
      <c r="J209" s="121"/>
    </row>
    <row r="210" spans="1:10" ht="33.75">
      <c r="A210" s="334" t="s">
        <v>1740</v>
      </c>
      <c r="B210" s="334" t="s">
        <v>2089</v>
      </c>
      <c r="C210" s="334" t="s">
        <v>2089</v>
      </c>
      <c r="D210" s="335">
        <v>44307</v>
      </c>
      <c r="E210" s="334" t="s">
        <v>2090</v>
      </c>
      <c r="F210" s="334"/>
      <c r="G210" s="334" t="s">
        <v>2091</v>
      </c>
      <c r="H210" s="336">
        <v>441.81</v>
      </c>
      <c r="I210" s="337">
        <v>3</v>
      </c>
      <c r="J210" s="121"/>
    </row>
    <row r="211" spans="1:10" ht="22.5">
      <c r="A211" s="334" t="s">
        <v>1740</v>
      </c>
      <c r="B211" s="334" t="s">
        <v>2092</v>
      </c>
      <c r="C211" s="334" t="s">
        <v>1899</v>
      </c>
      <c r="D211" s="335">
        <v>44307</v>
      </c>
      <c r="E211" s="334" t="s">
        <v>2093</v>
      </c>
      <c r="F211" s="334" t="s">
        <v>2094</v>
      </c>
      <c r="G211" s="334" t="s">
        <v>2095</v>
      </c>
      <c r="H211" s="336">
        <v>2432.4</v>
      </c>
      <c r="I211" s="337">
        <v>2</v>
      </c>
      <c r="J211" s="121"/>
    </row>
    <row r="212" spans="1:10" ht="22.5">
      <c r="A212" s="334" t="s">
        <v>1740</v>
      </c>
      <c r="B212" s="334" t="s">
        <v>2096</v>
      </c>
      <c r="C212" s="334" t="s">
        <v>2097</v>
      </c>
      <c r="D212" s="335">
        <v>44294</v>
      </c>
      <c r="E212" s="334" t="s">
        <v>2098</v>
      </c>
      <c r="F212" s="334" t="s">
        <v>1892</v>
      </c>
      <c r="G212" s="334" t="s">
        <v>1893</v>
      </c>
      <c r="H212" s="336">
        <v>900</v>
      </c>
      <c r="I212" s="337">
        <v>2</v>
      </c>
      <c r="J212" s="121"/>
    </row>
    <row r="213" spans="1:10" ht="56.25">
      <c r="A213" s="334" t="s">
        <v>1740</v>
      </c>
      <c r="B213" s="334" t="s">
        <v>2099</v>
      </c>
      <c r="C213" s="334" t="s">
        <v>2100</v>
      </c>
      <c r="D213" s="335">
        <v>44301</v>
      </c>
      <c r="E213" s="334" t="s">
        <v>2101</v>
      </c>
      <c r="F213" s="334" t="s">
        <v>1822</v>
      </c>
      <c r="G213" s="334" t="s">
        <v>1823</v>
      </c>
      <c r="H213" s="336">
        <v>1500</v>
      </c>
      <c r="I213" s="337">
        <v>4</v>
      </c>
      <c r="J213" s="121"/>
    </row>
    <row r="214" spans="1:10" ht="22.5">
      <c r="A214" s="334" t="s">
        <v>1740</v>
      </c>
      <c r="B214" s="334" t="s">
        <v>2102</v>
      </c>
      <c r="C214" s="334" t="s">
        <v>2103</v>
      </c>
      <c r="D214" s="335">
        <v>44301</v>
      </c>
      <c r="E214" s="334" t="s">
        <v>2060</v>
      </c>
      <c r="F214" s="334" t="s">
        <v>1795</v>
      </c>
      <c r="G214" s="334" t="s">
        <v>1796</v>
      </c>
      <c r="H214" s="336">
        <v>846</v>
      </c>
      <c r="I214" s="337">
        <v>4</v>
      </c>
      <c r="J214" s="121"/>
    </row>
    <row r="215" spans="1:10" ht="22.5">
      <c r="A215" s="334" t="s">
        <v>1740</v>
      </c>
      <c r="B215" s="334" t="s">
        <v>2104</v>
      </c>
      <c r="C215" s="334" t="s">
        <v>2105</v>
      </c>
      <c r="D215" s="335">
        <v>44315</v>
      </c>
      <c r="E215" s="334" t="s">
        <v>2106</v>
      </c>
      <c r="F215" s="334" t="s">
        <v>1887</v>
      </c>
      <c r="G215" s="334" t="s">
        <v>1888</v>
      </c>
      <c r="H215" s="336">
        <v>933</v>
      </c>
      <c r="I215" s="337">
        <v>2</v>
      </c>
      <c r="J215" s="121"/>
    </row>
    <row r="216" spans="1:10" ht="22.5">
      <c r="A216" s="334" t="s">
        <v>1740</v>
      </c>
      <c r="B216" s="334" t="s">
        <v>2107</v>
      </c>
      <c r="C216" s="334" t="s">
        <v>2108</v>
      </c>
      <c r="D216" s="335">
        <v>44315</v>
      </c>
      <c r="E216" s="334" t="s">
        <v>2109</v>
      </c>
      <c r="F216" s="334" t="s">
        <v>2110</v>
      </c>
      <c r="G216" s="334" t="s">
        <v>2111</v>
      </c>
      <c r="H216" s="336">
        <v>5958</v>
      </c>
      <c r="I216" s="337">
        <v>2</v>
      </c>
      <c r="J216" s="121"/>
    </row>
    <row r="217" spans="1:10" ht="22.5">
      <c r="A217" s="334" t="s">
        <v>1740</v>
      </c>
      <c r="B217" s="334" t="s">
        <v>2112</v>
      </c>
      <c r="C217" s="334" t="s">
        <v>2113</v>
      </c>
      <c r="D217" s="335">
        <v>44315</v>
      </c>
      <c r="E217" s="334" t="s">
        <v>2114</v>
      </c>
      <c r="F217" s="334" t="s">
        <v>1989</v>
      </c>
      <c r="G217" s="334" t="s">
        <v>1990</v>
      </c>
      <c r="H217" s="336">
        <v>2933</v>
      </c>
      <c r="I217" s="337">
        <v>2</v>
      </c>
      <c r="J217" s="121"/>
    </row>
    <row r="218" spans="1:10" ht="22.5">
      <c r="A218" s="334" t="s">
        <v>1740</v>
      </c>
      <c r="B218" s="334" t="s">
        <v>2115</v>
      </c>
      <c r="C218" s="334" t="s">
        <v>2116</v>
      </c>
      <c r="D218" s="335">
        <v>44315</v>
      </c>
      <c r="E218" s="334" t="s">
        <v>2117</v>
      </c>
      <c r="F218" s="334" t="s">
        <v>1920</v>
      </c>
      <c r="G218" s="334" t="s">
        <v>1921</v>
      </c>
      <c r="H218" s="336">
        <v>242</v>
      </c>
      <c r="I218" s="337">
        <v>2</v>
      </c>
      <c r="J218" s="121"/>
    </row>
    <row r="219" spans="1:10" ht="22.5">
      <c r="A219" s="334" t="s">
        <v>1740</v>
      </c>
      <c r="B219" s="334" t="s">
        <v>2118</v>
      </c>
      <c r="C219" s="334" t="s">
        <v>2119</v>
      </c>
      <c r="D219" s="335">
        <v>44315</v>
      </c>
      <c r="E219" s="334" t="s">
        <v>2120</v>
      </c>
      <c r="F219" s="334" t="s">
        <v>1916</v>
      </c>
      <c r="G219" s="334" t="s">
        <v>1917</v>
      </c>
      <c r="H219" s="336">
        <v>1800</v>
      </c>
      <c r="I219" s="337">
        <v>4</v>
      </c>
      <c r="J219" s="121"/>
    </row>
    <row r="220" spans="1:10" ht="22.5">
      <c r="A220" s="334" t="s">
        <v>1740</v>
      </c>
      <c r="B220" s="334" t="s">
        <v>2121</v>
      </c>
      <c r="C220" s="334" t="s">
        <v>2122</v>
      </c>
      <c r="D220" s="335">
        <v>44315</v>
      </c>
      <c r="E220" s="334" t="s">
        <v>2123</v>
      </c>
      <c r="F220" s="334" t="s">
        <v>1916</v>
      </c>
      <c r="G220" s="334" t="s">
        <v>1917</v>
      </c>
      <c r="H220" s="336">
        <v>1800</v>
      </c>
      <c r="I220" s="337">
        <v>4</v>
      </c>
      <c r="J220" s="121"/>
    </row>
    <row r="221" spans="1:10" ht="12.75">
      <c r="A221" s="334" t="s">
        <v>1740</v>
      </c>
      <c r="B221" s="334" t="s">
        <v>2124</v>
      </c>
      <c r="C221" s="334" t="s">
        <v>2125</v>
      </c>
      <c r="D221" s="335">
        <v>44315</v>
      </c>
      <c r="E221" s="334" t="s">
        <v>2126</v>
      </c>
      <c r="F221" s="334" t="s">
        <v>1846</v>
      </c>
      <c r="G221" s="334" t="s">
        <v>1847</v>
      </c>
      <c r="H221" s="336">
        <v>250</v>
      </c>
      <c r="I221" s="337">
        <v>3</v>
      </c>
      <c r="J221" s="121"/>
    </row>
    <row r="222" spans="1:10" ht="22.5">
      <c r="A222" s="334" t="s">
        <v>1740</v>
      </c>
      <c r="B222" s="334" t="s">
        <v>2127</v>
      </c>
      <c r="C222" s="334" t="s">
        <v>1875</v>
      </c>
      <c r="D222" s="335">
        <v>44315</v>
      </c>
      <c r="E222" s="334" t="s">
        <v>2117</v>
      </c>
      <c r="F222" s="334" t="s">
        <v>1892</v>
      </c>
      <c r="G222" s="334" t="s">
        <v>1893</v>
      </c>
      <c r="H222" s="336">
        <v>900</v>
      </c>
      <c r="I222" s="337">
        <v>2</v>
      </c>
      <c r="J222" s="121"/>
    </row>
    <row r="223" spans="1:10" ht="22.5">
      <c r="A223" s="334" t="s">
        <v>1740</v>
      </c>
      <c r="B223" s="334" t="s">
        <v>2128</v>
      </c>
      <c r="C223" s="334" t="s">
        <v>2085</v>
      </c>
      <c r="D223" s="335">
        <v>44315</v>
      </c>
      <c r="E223" s="334" t="s">
        <v>2129</v>
      </c>
      <c r="F223" s="334" t="s">
        <v>1896</v>
      </c>
      <c r="G223" s="334" t="s">
        <v>1897</v>
      </c>
      <c r="H223" s="336">
        <v>2286</v>
      </c>
      <c r="I223" s="337">
        <v>3</v>
      </c>
      <c r="J223" s="121"/>
    </row>
    <row r="224" spans="1:10" ht="22.5">
      <c r="A224" s="334" t="s">
        <v>1740</v>
      </c>
      <c r="B224" s="334" t="s">
        <v>2130</v>
      </c>
      <c r="C224" s="334" t="s">
        <v>2131</v>
      </c>
      <c r="D224" s="335">
        <v>44315</v>
      </c>
      <c r="E224" s="334" t="s">
        <v>2129</v>
      </c>
      <c r="F224" s="334" t="s">
        <v>1896</v>
      </c>
      <c r="G224" s="334" t="s">
        <v>1897</v>
      </c>
      <c r="H224" s="336">
        <v>910</v>
      </c>
      <c r="I224" s="337">
        <v>3</v>
      </c>
      <c r="J224" s="121"/>
    </row>
    <row r="225" spans="1:10" ht="12.75">
      <c r="A225" s="334" t="s">
        <v>1740</v>
      </c>
      <c r="B225" s="334" t="s">
        <v>2132</v>
      </c>
      <c r="C225" s="334" t="s">
        <v>2133</v>
      </c>
      <c r="D225" s="335">
        <v>44315</v>
      </c>
      <c r="E225" s="334" t="s">
        <v>2134</v>
      </c>
      <c r="F225" s="334" t="s">
        <v>1774</v>
      </c>
      <c r="G225" s="334" t="s">
        <v>1775</v>
      </c>
      <c r="H225" s="336">
        <v>900</v>
      </c>
      <c r="I225" s="337">
        <v>3</v>
      </c>
      <c r="J225" s="121"/>
    </row>
    <row r="226" spans="1:10" ht="33.75">
      <c r="A226" s="334" t="s">
        <v>1740</v>
      </c>
      <c r="B226" s="334" t="s">
        <v>2135</v>
      </c>
      <c r="C226" s="334" t="s">
        <v>1856</v>
      </c>
      <c r="D226" s="335">
        <v>44316</v>
      </c>
      <c r="E226" s="334" t="s">
        <v>2136</v>
      </c>
      <c r="F226" s="334"/>
      <c r="G226" s="334" t="s">
        <v>1622</v>
      </c>
      <c r="H226" s="336">
        <v>100</v>
      </c>
      <c r="I226" s="337">
        <v>2</v>
      </c>
      <c r="J226" s="121"/>
    </row>
    <row r="227" spans="1:10" ht="33.75">
      <c r="A227" s="334" t="s">
        <v>1740</v>
      </c>
      <c r="B227" s="334" t="s">
        <v>2137</v>
      </c>
      <c r="C227" s="334" t="s">
        <v>1859</v>
      </c>
      <c r="D227" s="335">
        <v>44316</v>
      </c>
      <c r="E227" s="334" t="s">
        <v>2136</v>
      </c>
      <c r="F227" s="334"/>
      <c r="G227" s="334" t="s">
        <v>1860</v>
      </c>
      <c r="H227" s="336">
        <v>100</v>
      </c>
      <c r="I227" s="337">
        <v>2</v>
      </c>
      <c r="J227" s="121"/>
    </row>
    <row r="228" spans="1:10" ht="33.75">
      <c r="A228" s="334" t="s">
        <v>1740</v>
      </c>
      <c r="B228" s="334" t="s">
        <v>2138</v>
      </c>
      <c r="C228" s="334" t="s">
        <v>1862</v>
      </c>
      <c r="D228" s="335">
        <v>44316</v>
      </c>
      <c r="E228" s="334" t="s">
        <v>2136</v>
      </c>
      <c r="F228" s="334"/>
      <c r="G228" s="334" t="s">
        <v>1863</v>
      </c>
      <c r="H228" s="336">
        <v>100</v>
      </c>
      <c r="I228" s="337">
        <v>2</v>
      </c>
      <c r="J228" s="121"/>
    </row>
    <row r="229" spans="1:10" ht="33.75">
      <c r="A229" s="334" t="s">
        <v>1740</v>
      </c>
      <c r="B229" s="334" t="s">
        <v>2139</v>
      </c>
      <c r="C229" s="334" t="s">
        <v>1865</v>
      </c>
      <c r="D229" s="335">
        <v>44316</v>
      </c>
      <c r="E229" s="334" t="s">
        <v>2136</v>
      </c>
      <c r="F229" s="334"/>
      <c r="G229" s="334" t="s">
        <v>1866</v>
      </c>
      <c r="H229" s="336">
        <v>100</v>
      </c>
      <c r="I229" s="337">
        <v>2</v>
      </c>
      <c r="J229" s="121"/>
    </row>
    <row r="230" spans="1:10" ht="56.25">
      <c r="A230" s="334" t="s">
        <v>1740</v>
      </c>
      <c r="B230" s="334" t="s">
        <v>2140</v>
      </c>
      <c r="C230" s="334" t="s">
        <v>2140</v>
      </c>
      <c r="D230" s="335">
        <v>44326</v>
      </c>
      <c r="E230" s="334" t="s">
        <v>2141</v>
      </c>
      <c r="F230" s="334"/>
      <c r="G230" s="334" t="s">
        <v>1791</v>
      </c>
      <c r="H230" s="336">
        <v>717.45</v>
      </c>
      <c r="I230" s="337">
        <v>4</v>
      </c>
      <c r="J230" s="121"/>
    </row>
    <row r="231" spans="1:10" ht="22.5">
      <c r="A231" s="334" t="s">
        <v>1740</v>
      </c>
      <c r="B231" s="334" t="s">
        <v>2140</v>
      </c>
      <c r="C231" s="334" t="s">
        <v>2140</v>
      </c>
      <c r="D231" s="335">
        <v>44326</v>
      </c>
      <c r="E231" s="334" t="s">
        <v>2142</v>
      </c>
      <c r="F231" s="334"/>
      <c r="G231" s="334" t="s">
        <v>1789</v>
      </c>
      <c r="H231" s="336">
        <v>402.92</v>
      </c>
      <c r="I231" s="337">
        <v>3</v>
      </c>
      <c r="J231" s="121"/>
    </row>
    <row r="232" spans="1:10" ht="22.5">
      <c r="A232" s="334" t="s">
        <v>1740</v>
      </c>
      <c r="B232" s="334" t="s">
        <v>2140</v>
      </c>
      <c r="C232" s="334" t="s">
        <v>2140</v>
      </c>
      <c r="D232" s="335">
        <v>44326</v>
      </c>
      <c r="E232" s="334" t="s">
        <v>2142</v>
      </c>
      <c r="F232" s="334"/>
      <c r="G232" s="334" t="s">
        <v>1788</v>
      </c>
      <c r="H232" s="336">
        <v>402.92</v>
      </c>
      <c r="I232" s="337">
        <v>3</v>
      </c>
      <c r="J232" s="121"/>
    </row>
    <row r="233" spans="1:10" ht="22.5">
      <c r="A233" s="334" t="s">
        <v>1740</v>
      </c>
      <c r="B233" s="334" t="s">
        <v>2140</v>
      </c>
      <c r="C233" s="334" t="s">
        <v>1782</v>
      </c>
      <c r="D233" s="335">
        <v>44326</v>
      </c>
      <c r="E233" s="334" t="s">
        <v>2143</v>
      </c>
      <c r="F233" s="334"/>
      <c r="G233" s="334" t="s">
        <v>1784</v>
      </c>
      <c r="H233" s="336">
        <v>504.63</v>
      </c>
      <c r="I233" s="337">
        <v>3</v>
      </c>
      <c r="J233" s="121"/>
    </row>
    <row r="234" spans="1:10" ht="56.25">
      <c r="A234" s="334" t="s">
        <v>1740</v>
      </c>
      <c r="B234" s="334" t="s">
        <v>2144</v>
      </c>
      <c r="C234" s="334" t="s">
        <v>2145</v>
      </c>
      <c r="D234" s="335">
        <v>44329</v>
      </c>
      <c r="E234" s="334" t="s">
        <v>2146</v>
      </c>
      <c r="F234" s="334" t="s">
        <v>1822</v>
      </c>
      <c r="G234" s="334" t="s">
        <v>1823</v>
      </c>
      <c r="H234" s="336">
        <v>1500</v>
      </c>
      <c r="I234" s="337">
        <v>4</v>
      </c>
      <c r="J234" s="121"/>
    </row>
    <row r="235" spans="1:10" ht="22.5">
      <c r="A235" s="334" t="s">
        <v>1740</v>
      </c>
      <c r="B235" s="334" t="s">
        <v>2147</v>
      </c>
      <c r="C235" s="334" t="s">
        <v>2148</v>
      </c>
      <c r="D235" s="335">
        <v>44329</v>
      </c>
      <c r="E235" s="334" t="s">
        <v>2149</v>
      </c>
      <c r="F235" s="334" t="s">
        <v>1795</v>
      </c>
      <c r="G235" s="334" t="s">
        <v>1796</v>
      </c>
      <c r="H235" s="336">
        <v>1440</v>
      </c>
      <c r="I235" s="337">
        <v>4</v>
      </c>
      <c r="J235" s="121"/>
    </row>
    <row r="236" spans="1:10" ht="12.75">
      <c r="A236" s="334" t="s">
        <v>1740</v>
      </c>
      <c r="B236" s="334" t="s">
        <v>2150</v>
      </c>
      <c r="C236" s="334" t="s">
        <v>2151</v>
      </c>
      <c r="D236" s="335">
        <v>44329</v>
      </c>
      <c r="E236" s="334" t="s">
        <v>2152</v>
      </c>
      <c r="F236" s="334" t="s">
        <v>2153</v>
      </c>
      <c r="G236" s="334" t="s">
        <v>2154</v>
      </c>
      <c r="H236" s="336">
        <v>450</v>
      </c>
      <c r="I236" s="337">
        <v>4</v>
      </c>
      <c r="J236" s="121"/>
    </row>
    <row r="237" spans="1:10" ht="12.75">
      <c r="A237" s="334" t="s">
        <v>1740</v>
      </c>
      <c r="B237" s="334" t="s">
        <v>2155</v>
      </c>
      <c r="C237" s="334" t="s">
        <v>2156</v>
      </c>
      <c r="D237" s="335">
        <v>44329</v>
      </c>
      <c r="E237" s="334" t="s">
        <v>2157</v>
      </c>
      <c r="F237" s="334" t="s">
        <v>2069</v>
      </c>
      <c r="G237" s="334" t="s">
        <v>2070</v>
      </c>
      <c r="H237" s="336">
        <v>165.9</v>
      </c>
      <c r="I237" s="337">
        <v>4</v>
      </c>
      <c r="J237" s="121"/>
    </row>
    <row r="238" spans="1:10" ht="22.5">
      <c r="A238" s="334" t="s">
        <v>1740</v>
      </c>
      <c r="B238" s="334" t="s">
        <v>2158</v>
      </c>
      <c r="C238" s="334" t="s">
        <v>2159</v>
      </c>
      <c r="D238" s="335">
        <v>44334</v>
      </c>
      <c r="E238" s="334" t="s">
        <v>2160</v>
      </c>
      <c r="F238" s="334" t="s">
        <v>1851</v>
      </c>
      <c r="G238" s="334" t="s">
        <v>1852</v>
      </c>
      <c r="H238" s="336">
        <v>193.06</v>
      </c>
      <c r="I238" s="337">
        <v>4</v>
      </c>
      <c r="J238" s="121"/>
    </row>
    <row r="239" spans="1:10" ht="22.5">
      <c r="A239" s="334" t="s">
        <v>1740</v>
      </c>
      <c r="B239" s="334" t="s">
        <v>2161</v>
      </c>
      <c r="C239" s="334" t="s">
        <v>1762</v>
      </c>
      <c r="D239" s="335">
        <v>44342</v>
      </c>
      <c r="E239" s="334" t="s">
        <v>2162</v>
      </c>
      <c r="F239" s="334" t="s">
        <v>1882</v>
      </c>
      <c r="G239" s="334" t="s">
        <v>1883</v>
      </c>
      <c r="H239" s="336">
        <v>5000</v>
      </c>
      <c r="I239" s="337">
        <v>3</v>
      </c>
      <c r="J239" s="121"/>
    </row>
    <row r="240" spans="1:10" ht="12.75">
      <c r="A240" s="334" t="s">
        <v>1740</v>
      </c>
      <c r="B240" s="334" t="s">
        <v>2163</v>
      </c>
      <c r="C240" s="334" t="s">
        <v>2125</v>
      </c>
      <c r="D240" s="335">
        <v>44342</v>
      </c>
      <c r="E240" s="334" t="s">
        <v>2123</v>
      </c>
      <c r="F240" s="334" t="s">
        <v>1933</v>
      </c>
      <c r="G240" s="334" t="s">
        <v>1934</v>
      </c>
      <c r="H240" s="336">
        <v>300</v>
      </c>
      <c r="I240" s="337">
        <v>2</v>
      </c>
      <c r="J240" s="121"/>
    </row>
    <row r="241" spans="1:10" ht="12.75">
      <c r="A241" s="334" t="s">
        <v>1740</v>
      </c>
      <c r="B241" s="334" t="s">
        <v>2164</v>
      </c>
      <c r="C241" s="334" t="s">
        <v>2165</v>
      </c>
      <c r="D241" s="335">
        <v>44342</v>
      </c>
      <c r="E241" s="334" t="s">
        <v>2166</v>
      </c>
      <c r="F241" s="334" t="s">
        <v>1846</v>
      </c>
      <c r="G241" s="334" t="s">
        <v>1847</v>
      </c>
      <c r="H241" s="336">
        <v>250</v>
      </c>
      <c r="I241" s="337">
        <v>3</v>
      </c>
      <c r="J241" s="121"/>
    </row>
    <row r="242" spans="1:10" ht="12.75">
      <c r="A242" s="334" t="s">
        <v>1740</v>
      </c>
      <c r="B242" s="334" t="s">
        <v>2167</v>
      </c>
      <c r="C242" s="334" t="s">
        <v>2168</v>
      </c>
      <c r="D242" s="335">
        <v>44342</v>
      </c>
      <c r="E242" s="334" t="s">
        <v>2169</v>
      </c>
      <c r="F242" s="334" t="s">
        <v>1774</v>
      </c>
      <c r="G242" s="334" t="s">
        <v>1775</v>
      </c>
      <c r="H242" s="336">
        <v>900</v>
      </c>
      <c r="I242" s="337">
        <v>3</v>
      </c>
      <c r="J242" s="121"/>
    </row>
    <row r="243" spans="1:10" ht="22.5">
      <c r="A243" s="334" t="s">
        <v>1740</v>
      </c>
      <c r="B243" s="334" t="s">
        <v>2170</v>
      </c>
      <c r="C243" s="334" t="s">
        <v>2171</v>
      </c>
      <c r="D243" s="335">
        <v>44342</v>
      </c>
      <c r="E243" s="334" t="s">
        <v>2172</v>
      </c>
      <c r="F243" s="334" t="s">
        <v>2173</v>
      </c>
      <c r="G243" s="334" t="s">
        <v>2174</v>
      </c>
      <c r="H243" s="336">
        <v>353.63</v>
      </c>
      <c r="I243" s="337">
        <v>4</v>
      </c>
      <c r="J243" s="121"/>
    </row>
    <row r="244" spans="1:10" ht="22.5">
      <c r="A244" s="334" t="s">
        <v>1740</v>
      </c>
      <c r="B244" s="334" t="s">
        <v>2175</v>
      </c>
      <c r="C244" s="334" t="s">
        <v>2176</v>
      </c>
      <c r="D244" s="335">
        <v>44342</v>
      </c>
      <c r="E244" s="334" t="s">
        <v>2177</v>
      </c>
      <c r="F244" s="334" t="s">
        <v>1764</v>
      </c>
      <c r="G244" s="334" t="s">
        <v>1765</v>
      </c>
      <c r="H244" s="336">
        <v>45</v>
      </c>
      <c r="I244" s="337">
        <v>4</v>
      </c>
      <c r="J244" s="121"/>
    </row>
    <row r="245" spans="1:10" ht="22.5">
      <c r="A245" s="334" t="s">
        <v>1740</v>
      </c>
      <c r="B245" s="334" t="s">
        <v>2178</v>
      </c>
      <c r="C245" s="334" t="s">
        <v>2179</v>
      </c>
      <c r="D245" s="335">
        <v>44342</v>
      </c>
      <c r="E245" s="334" t="s">
        <v>2180</v>
      </c>
      <c r="F245" s="334" t="s">
        <v>1896</v>
      </c>
      <c r="G245" s="334" t="s">
        <v>1897</v>
      </c>
      <c r="H245" s="336">
        <v>2286</v>
      </c>
      <c r="I245" s="337">
        <v>3</v>
      </c>
      <c r="J245" s="121"/>
    </row>
    <row r="246" spans="1:10" ht="22.5">
      <c r="A246" s="334" t="s">
        <v>1740</v>
      </c>
      <c r="B246" s="334" t="s">
        <v>2181</v>
      </c>
      <c r="C246" s="334" t="s">
        <v>2097</v>
      </c>
      <c r="D246" s="335">
        <v>44342</v>
      </c>
      <c r="E246" s="334" t="s">
        <v>2182</v>
      </c>
      <c r="F246" s="334" t="s">
        <v>1920</v>
      </c>
      <c r="G246" s="334" t="s">
        <v>1921</v>
      </c>
      <c r="H246" s="336">
        <v>242</v>
      </c>
      <c r="I246" s="337">
        <v>2</v>
      </c>
      <c r="J246" s="121"/>
    </row>
    <row r="247" spans="1:10" ht="22.5">
      <c r="A247" s="334" t="s">
        <v>1740</v>
      </c>
      <c r="B247" s="334" t="s">
        <v>2183</v>
      </c>
      <c r="C247" s="334" t="s">
        <v>2184</v>
      </c>
      <c r="D247" s="335">
        <v>44342</v>
      </c>
      <c r="E247" s="334" t="s">
        <v>2185</v>
      </c>
      <c r="F247" s="334" t="s">
        <v>1887</v>
      </c>
      <c r="G247" s="334" t="s">
        <v>1888</v>
      </c>
      <c r="H247" s="336">
        <v>933</v>
      </c>
      <c r="I247" s="337">
        <v>2</v>
      </c>
      <c r="J247" s="121"/>
    </row>
    <row r="248" spans="1:10" ht="12.75">
      <c r="A248" s="334" t="s">
        <v>1740</v>
      </c>
      <c r="B248" s="334" t="s">
        <v>2186</v>
      </c>
      <c r="C248" s="334" t="s">
        <v>2187</v>
      </c>
      <c r="D248" s="335">
        <v>44342</v>
      </c>
      <c r="E248" s="334" t="s">
        <v>2120</v>
      </c>
      <c r="F248" s="334" t="s">
        <v>1933</v>
      </c>
      <c r="G248" s="334" t="s">
        <v>1934</v>
      </c>
      <c r="H248" s="336">
        <v>300</v>
      </c>
      <c r="I248" s="337">
        <v>2</v>
      </c>
      <c r="J248" s="121"/>
    </row>
    <row r="249" spans="1:10" ht="22.5">
      <c r="A249" s="334" t="s">
        <v>1740</v>
      </c>
      <c r="B249" s="334" t="s">
        <v>2188</v>
      </c>
      <c r="C249" s="334" t="s">
        <v>2189</v>
      </c>
      <c r="D249" s="335">
        <v>44342</v>
      </c>
      <c r="E249" s="334" t="s">
        <v>2182</v>
      </c>
      <c r="F249" s="334" t="s">
        <v>1892</v>
      </c>
      <c r="G249" s="334" t="s">
        <v>1893</v>
      </c>
      <c r="H249" s="336">
        <v>900</v>
      </c>
      <c r="I249" s="337">
        <v>2</v>
      </c>
      <c r="J249" s="121"/>
    </row>
    <row r="250" spans="1:10" ht="22.5">
      <c r="A250" s="334" t="s">
        <v>1740</v>
      </c>
      <c r="B250" s="334" t="s">
        <v>2190</v>
      </c>
      <c r="C250" s="334" t="s">
        <v>1865</v>
      </c>
      <c r="D250" s="335">
        <v>44347</v>
      </c>
      <c r="E250" s="334" t="s">
        <v>2191</v>
      </c>
      <c r="F250" s="334"/>
      <c r="G250" s="334" t="s">
        <v>1866</v>
      </c>
      <c r="H250" s="336">
        <v>100</v>
      </c>
      <c r="I250" s="337">
        <v>2</v>
      </c>
      <c r="J250" s="121"/>
    </row>
    <row r="251" spans="1:10" ht="22.5">
      <c r="A251" s="334" t="s">
        <v>1740</v>
      </c>
      <c r="B251" s="334" t="s">
        <v>2192</v>
      </c>
      <c r="C251" s="334" t="s">
        <v>1862</v>
      </c>
      <c r="D251" s="335">
        <v>44347</v>
      </c>
      <c r="E251" s="334" t="s">
        <v>2191</v>
      </c>
      <c r="F251" s="334"/>
      <c r="G251" s="334" t="s">
        <v>1863</v>
      </c>
      <c r="H251" s="336">
        <v>100</v>
      </c>
      <c r="I251" s="337">
        <v>2</v>
      </c>
      <c r="J251" s="121"/>
    </row>
    <row r="252" spans="1:10" ht="22.5">
      <c r="A252" s="334" t="s">
        <v>1740</v>
      </c>
      <c r="B252" s="334" t="s">
        <v>2193</v>
      </c>
      <c r="C252" s="334" t="s">
        <v>1859</v>
      </c>
      <c r="D252" s="335">
        <v>44347</v>
      </c>
      <c r="E252" s="334" t="s">
        <v>2191</v>
      </c>
      <c r="F252" s="334"/>
      <c r="G252" s="334" t="s">
        <v>1860</v>
      </c>
      <c r="H252" s="336">
        <v>100</v>
      </c>
      <c r="I252" s="337">
        <v>2</v>
      </c>
      <c r="J252" s="121"/>
    </row>
    <row r="253" spans="1:10" ht="22.5">
      <c r="A253" s="334" t="s">
        <v>1740</v>
      </c>
      <c r="B253" s="334" t="s">
        <v>2194</v>
      </c>
      <c r="C253" s="334" t="s">
        <v>1856</v>
      </c>
      <c r="D253" s="335">
        <v>44347</v>
      </c>
      <c r="E253" s="334" t="s">
        <v>2191</v>
      </c>
      <c r="F253" s="334"/>
      <c r="G253" s="334" t="s">
        <v>1622</v>
      </c>
      <c r="H253" s="336">
        <v>100</v>
      </c>
      <c r="I253" s="337">
        <v>2</v>
      </c>
      <c r="J253" s="121"/>
    </row>
    <row r="254" spans="1:10" ht="22.5">
      <c r="A254" s="16" t="s">
        <v>1740</v>
      </c>
      <c r="B254" s="16" t="s">
        <v>2208</v>
      </c>
      <c r="C254" s="16" t="s">
        <v>2209</v>
      </c>
      <c r="D254" s="19">
        <v>44350</v>
      </c>
      <c r="E254" s="16" t="s">
        <v>2093</v>
      </c>
      <c r="F254" s="16" t="s">
        <v>2094</v>
      </c>
      <c r="G254" s="16" t="s">
        <v>2095</v>
      </c>
      <c r="H254" s="17">
        <v>1132.5999999999999</v>
      </c>
      <c r="I254" s="102">
        <v>2</v>
      </c>
      <c r="J254" s="121"/>
    </row>
    <row r="255" spans="1:10" ht="12.75">
      <c r="A255" s="16" t="s">
        <v>1740</v>
      </c>
      <c r="B255" s="16" t="s">
        <v>2150</v>
      </c>
      <c r="C255" s="16" t="s">
        <v>2151</v>
      </c>
      <c r="D255" s="19">
        <v>44350</v>
      </c>
      <c r="E255" s="16" t="s">
        <v>2210</v>
      </c>
      <c r="F255" s="16" t="s">
        <v>2153</v>
      </c>
      <c r="G255" s="16" t="s">
        <v>2154</v>
      </c>
      <c r="H255" s="17">
        <v>450</v>
      </c>
      <c r="I255" s="102">
        <v>4</v>
      </c>
      <c r="J255" s="121"/>
    </row>
    <row r="256" spans="1:10" ht="56.25">
      <c r="A256" s="16" t="s">
        <v>1740</v>
      </c>
      <c r="B256" s="16" t="s">
        <v>2195</v>
      </c>
      <c r="C256" s="16" t="s">
        <v>2195</v>
      </c>
      <c r="D256" s="19">
        <v>44357</v>
      </c>
      <c r="E256" s="16" t="s">
        <v>2197</v>
      </c>
      <c r="F256" s="16"/>
      <c r="G256" s="16" t="s">
        <v>2196</v>
      </c>
      <c r="H256" s="17">
        <v>579.23</v>
      </c>
      <c r="I256" s="102">
        <v>4</v>
      </c>
      <c r="J256" s="121"/>
    </row>
    <row r="257" spans="1:10" ht="22.5">
      <c r="A257" s="16" t="s">
        <v>1740</v>
      </c>
      <c r="B257" s="16" t="s">
        <v>2195</v>
      </c>
      <c r="C257" s="16" t="s">
        <v>1782</v>
      </c>
      <c r="D257" s="19">
        <v>44357</v>
      </c>
      <c r="E257" s="16" t="s">
        <v>2206</v>
      </c>
      <c r="F257" s="16"/>
      <c r="G257" s="16" t="s">
        <v>1784</v>
      </c>
      <c r="H257" s="17">
        <v>504.63</v>
      </c>
      <c r="I257" s="102">
        <v>3</v>
      </c>
      <c r="J257" s="121"/>
    </row>
    <row r="258" spans="1:10" ht="22.5">
      <c r="A258" s="16" t="s">
        <v>1740</v>
      </c>
      <c r="B258" s="16" t="s">
        <v>2195</v>
      </c>
      <c r="C258" s="16" t="s">
        <v>2195</v>
      </c>
      <c r="D258" s="19">
        <v>44357</v>
      </c>
      <c r="E258" s="16" t="s">
        <v>2207</v>
      </c>
      <c r="F258" s="16"/>
      <c r="G258" s="16" t="s">
        <v>1788</v>
      </c>
      <c r="H258" s="17">
        <v>402.92</v>
      </c>
      <c r="I258" s="102">
        <v>3</v>
      </c>
      <c r="J258" s="121"/>
    </row>
    <row r="259" spans="1:10" ht="22.5">
      <c r="A259" s="16" t="s">
        <v>1740</v>
      </c>
      <c r="B259" s="16" t="s">
        <v>2195</v>
      </c>
      <c r="C259" s="16" t="s">
        <v>2195</v>
      </c>
      <c r="D259" s="19">
        <v>44357</v>
      </c>
      <c r="E259" s="16" t="s">
        <v>2207</v>
      </c>
      <c r="F259" s="16"/>
      <c r="G259" s="16" t="s">
        <v>1789</v>
      </c>
      <c r="H259" s="17">
        <v>402.92</v>
      </c>
      <c r="I259" s="102">
        <v>3</v>
      </c>
      <c r="J259" s="121"/>
    </row>
    <row r="260" spans="1:10" ht="56.25">
      <c r="A260" s="16" t="s">
        <v>1740</v>
      </c>
      <c r="B260" s="16" t="s">
        <v>2204</v>
      </c>
      <c r="C260" s="16" t="s">
        <v>2205</v>
      </c>
      <c r="D260" s="19">
        <v>44358</v>
      </c>
      <c r="E260" s="16" t="s">
        <v>2198</v>
      </c>
      <c r="F260" s="16" t="s">
        <v>1822</v>
      </c>
      <c r="G260" s="16" t="s">
        <v>1823</v>
      </c>
      <c r="H260" s="17">
        <v>1500</v>
      </c>
      <c r="I260" s="102">
        <v>4</v>
      </c>
      <c r="J260" s="121"/>
    </row>
    <row r="261" spans="1:10" ht="22.5">
      <c r="A261" s="16" t="s">
        <v>1740</v>
      </c>
      <c r="B261" s="16" t="s">
        <v>2211</v>
      </c>
      <c r="C261" s="16" t="s">
        <v>2212</v>
      </c>
      <c r="D261" s="19">
        <v>44358</v>
      </c>
      <c r="E261" s="16" t="s">
        <v>2213</v>
      </c>
      <c r="F261" s="16" t="s">
        <v>2064</v>
      </c>
      <c r="G261" s="16" t="s">
        <v>2065</v>
      </c>
      <c r="H261" s="17">
        <v>1268</v>
      </c>
      <c r="I261" s="102">
        <v>2</v>
      </c>
      <c r="J261" s="121"/>
    </row>
    <row r="262" spans="1:10" ht="22.5">
      <c r="A262" s="16" t="s">
        <v>1740</v>
      </c>
      <c r="B262" s="16" t="s">
        <v>2214</v>
      </c>
      <c r="C262" s="16" t="s">
        <v>2215</v>
      </c>
      <c r="D262" s="19">
        <v>44358</v>
      </c>
      <c r="E262" s="16" t="s">
        <v>2216</v>
      </c>
      <c r="F262" s="16" t="s">
        <v>2218</v>
      </c>
      <c r="G262" s="16" t="s">
        <v>2217</v>
      </c>
      <c r="H262" s="17">
        <v>440</v>
      </c>
      <c r="I262" s="102">
        <v>3</v>
      </c>
      <c r="J262" s="121"/>
    </row>
    <row r="263" spans="1:10" ht="22.5">
      <c r="A263" s="16" t="s">
        <v>1740</v>
      </c>
      <c r="B263" s="16" t="s">
        <v>2220</v>
      </c>
      <c r="C263" s="16" t="s">
        <v>2222</v>
      </c>
      <c r="D263" s="19">
        <v>44368</v>
      </c>
      <c r="E263" s="16" t="s">
        <v>2225</v>
      </c>
      <c r="F263" s="16" t="s">
        <v>2224</v>
      </c>
      <c r="G263" s="16" t="s">
        <v>2223</v>
      </c>
      <c r="H263" s="17">
        <v>450</v>
      </c>
      <c r="I263" s="102">
        <v>3</v>
      </c>
      <c r="J263" s="121"/>
    </row>
    <row r="264" spans="1:10" ht="22.5">
      <c r="A264" s="16" t="s">
        <v>1740</v>
      </c>
      <c r="B264" s="16" t="s">
        <v>2226</v>
      </c>
      <c r="C264" s="16" t="s">
        <v>2227</v>
      </c>
      <c r="D264" s="19">
        <v>44368</v>
      </c>
      <c r="E264" s="16" t="s">
        <v>2228</v>
      </c>
      <c r="F264" s="16" t="s">
        <v>1851</v>
      </c>
      <c r="G264" s="16" t="s">
        <v>1852</v>
      </c>
      <c r="H264" s="17">
        <v>230.82</v>
      </c>
      <c r="I264" s="102">
        <v>4</v>
      </c>
      <c r="J264" s="121"/>
    </row>
    <row r="265" spans="1:10" ht="22.5">
      <c r="A265" s="16" t="s">
        <v>1740</v>
      </c>
      <c r="B265" s="16" t="s">
        <v>2229</v>
      </c>
      <c r="C265" s="16" t="s">
        <v>2230</v>
      </c>
      <c r="D265" s="19">
        <v>44368</v>
      </c>
      <c r="E265" s="16" t="s">
        <v>2228</v>
      </c>
      <c r="F265" s="16" t="s">
        <v>1851</v>
      </c>
      <c r="G265" s="16" t="s">
        <v>1852</v>
      </c>
      <c r="H265" s="17">
        <v>108.85</v>
      </c>
      <c r="I265" s="102">
        <v>4</v>
      </c>
      <c r="J265" s="121"/>
    </row>
    <row r="266" spans="1:10" ht="12.75">
      <c r="A266" s="16" t="s">
        <v>1740</v>
      </c>
      <c r="B266" s="16" t="s">
        <v>2231</v>
      </c>
      <c r="C266" s="16" t="s">
        <v>2232</v>
      </c>
      <c r="D266" s="19">
        <v>44368</v>
      </c>
      <c r="E266" s="16" t="s">
        <v>2233</v>
      </c>
      <c r="F266" s="16" t="s">
        <v>2069</v>
      </c>
      <c r="G266" s="16" t="s">
        <v>2070</v>
      </c>
      <c r="H266" s="17">
        <v>91.7</v>
      </c>
      <c r="I266" s="102">
        <v>4</v>
      </c>
      <c r="J266" s="121"/>
    </row>
    <row r="267" spans="1:10" ht="22.5">
      <c r="A267" s="16" t="s">
        <v>1740</v>
      </c>
      <c r="B267" s="16" t="s">
        <v>2234</v>
      </c>
      <c r="C267" s="16" t="s">
        <v>2235</v>
      </c>
      <c r="D267" s="19">
        <v>44376</v>
      </c>
      <c r="E267" s="16" t="s">
        <v>2236</v>
      </c>
      <c r="F267" s="16" t="s">
        <v>1764</v>
      </c>
      <c r="G267" s="16" t="s">
        <v>1765</v>
      </c>
      <c r="H267" s="17">
        <v>45</v>
      </c>
      <c r="I267" s="102">
        <v>4</v>
      </c>
      <c r="J267" s="121"/>
    </row>
    <row r="268" spans="1:10" ht="12.75">
      <c r="A268" s="16" t="s">
        <v>1740</v>
      </c>
      <c r="B268" s="16" t="s">
        <v>2237</v>
      </c>
      <c r="C268" s="16" t="s">
        <v>2165</v>
      </c>
      <c r="D268" s="19">
        <v>44376</v>
      </c>
      <c r="E268" s="16" t="s">
        <v>2238</v>
      </c>
      <c r="F268" s="16" t="s">
        <v>1933</v>
      </c>
      <c r="G268" s="16" t="s">
        <v>1934</v>
      </c>
      <c r="H268" s="17">
        <v>300</v>
      </c>
      <c r="I268" s="102">
        <v>2</v>
      </c>
      <c r="J268" s="121"/>
    </row>
    <row r="269" spans="1:10" ht="12.75">
      <c r="A269" s="16" t="s">
        <v>1740</v>
      </c>
      <c r="B269" s="16" t="s">
        <v>2239</v>
      </c>
      <c r="C269" s="16" t="s">
        <v>2240</v>
      </c>
      <c r="D269" s="19">
        <v>44376</v>
      </c>
      <c r="E269" s="16" t="s">
        <v>2241</v>
      </c>
      <c r="F269" s="16" t="s">
        <v>1831</v>
      </c>
      <c r="G269" s="16" t="s">
        <v>1832</v>
      </c>
      <c r="H269" s="17">
        <v>332.63</v>
      </c>
      <c r="I269" s="102">
        <v>3</v>
      </c>
      <c r="J269" s="121"/>
    </row>
    <row r="270" spans="1:10" ht="12.75">
      <c r="A270" s="16" t="s">
        <v>1740</v>
      </c>
      <c r="B270" s="16" t="s">
        <v>2242</v>
      </c>
      <c r="C270" s="16" t="s">
        <v>2243</v>
      </c>
      <c r="D270" s="19">
        <v>44376</v>
      </c>
      <c r="E270" s="16" t="s">
        <v>2241</v>
      </c>
      <c r="F270" s="16" t="s">
        <v>1831</v>
      </c>
      <c r="G270" s="16" t="s">
        <v>1832</v>
      </c>
      <c r="H270" s="17">
        <v>829.69</v>
      </c>
      <c r="I270" s="102">
        <v>3</v>
      </c>
      <c r="J270" s="121"/>
    </row>
    <row r="271" spans="1:10" ht="22.5">
      <c r="A271" s="16" t="s">
        <v>1740</v>
      </c>
      <c r="B271" s="16" t="s">
        <v>2244</v>
      </c>
      <c r="C271" s="16" t="s">
        <v>2245</v>
      </c>
      <c r="D271" s="19">
        <v>44377</v>
      </c>
      <c r="E271" s="16" t="s">
        <v>2246</v>
      </c>
      <c r="F271" s="16" t="s">
        <v>1892</v>
      </c>
      <c r="G271" s="16" t="s">
        <v>1893</v>
      </c>
      <c r="H271" s="17">
        <v>900</v>
      </c>
      <c r="I271" s="102">
        <v>2</v>
      </c>
      <c r="J271" s="121"/>
    </row>
    <row r="272" spans="1:10" ht="12.75">
      <c r="A272" s="16" t="s">
        <v>1740</v>
      </c>
      <c r="B272" s="16" t="s">
        <v>2247</v>
      </c>
      <c r="C272" s="16" t="s">
        <v>2248</v>
      </c>
      <c r="D272" s="19">
        <v>44377</v>
      </c>
      <c r="E272" s="16" t="s">
        <v>2249</v>
      </c>
      <c r="F272" s="16" t="s">
        <v>2251</v>
      </c>
      <c r="G272" s="16" t="s">
        <v>2250</v>
      </c>
      <c r="H272" s="17">
        <v>375</v>
      </c>
      <c r="I272" s="102">
        <v>3</v>
      </c>
      <c r="J272" s="121"/>
    </row>
    <row r="273" spans="1:10" ht="33.75">
      <c r="A273" s="16" t="s">
        <v>1740</v>
      </c>
      <c r="B273" s="16" t="s">
        <v>2252</v>
      </c>
      <c r="C273" s="16" t="s">
        <v>2255</v>
      </c>
      <c r="D273" s="19">
        <v>44377</v>
      </c>
      <c r="E273" s="16" t="s">
        <v>2256</v>
      </c>
      <c r="F273" s="16" t="s">
        <v>2254</v>
      </c>
      <c r="G273" s="16" t="s">
        <v>2253</v>
      </c>
      <c r="H273" s="17">
        <v>1850</v>
      </c>
      <c r="I273" s="102">
        <v>1</v>
      </c>
      <c r="J273" s="121"/>
    </row>
    <row r="274" spans="1:10" ht="33.75">
      <c r="A274" s="16" t="s">
        <v>1740</v>
      </c>
      <c r="B274" s="16" t="s">
        <v>2257</v>
      </c>
      <c r="C274" s="16" t="s">
        <v>2258</v>
      </c>
      <c r="D274" s="19">
        <v>44377</v>
      </c>
      <c r="E274" s="16" t="s">
        <v>2261</v>
      </c>
      <c r="F274" s="16" t="s">
        <v>2260</v>
      </c>
      <c r="G274" s="16" t="s">
        <v>2259</v>
      </c>
      <c r="H274" s="17">
        <v>898.6</v>
      </c>
      <c r="I274" s="102">
        <v>1</v>
      </c>
      <c r="J274" s="121"/>
    </row>
    <row r="275" spans="1:10" ht="22.5">
      <c r="A275" s="16" t="s">
        <v>1740</v>
      </c>
      <c r="B275" s="16" t="s">
        <v>2262</v>
      </c>
      <c r="C275" s="16" t="s">
        <v>2263</v>
      </c>
      <c r="D275" s="19">
        <v>44377</v>
      </c>
      <c r="E275" s="16" t="s">
        <v>2246</v>
      </c>
      <c r="F275" s="16" t="s">
        <v>1920</v>
      </c>
      <c r="G275" s="16" t="s">
        <v>1921</v>
      </c>
      <c r="H275" s="17">
        <v>242</v>
      </c>
      <c r="I275" s="102">
        <v>2</v>
      </c>
      <c r="J275" s="121"/>
    </row>
    <row r="276" spans="1:10" ht="12.75">
      <c r="A276" s="16" t="s">
        <v>2219</v>
      </c>
      <c r="B276" s="16" t="s">
        <v>2264</v>
      </c>
      <c r="C276" s="16" t="s">
        <v>2265</v>
      </c>
      <c r="D276" s="19">
        <v>44370</v>
      </c>
      <c r="E276" s="16" t="s">
        <v>2268</v>
      </c>
      <c r="F276" s="16" t="s">
        <v>2267</v>
      </c>
      <c r="G276" s="16" t="s">
        <v>2266</v>
      </c>
      <c r="H276" s="17">
        <v>456.58</v>
      </c>
      <c r="I276" s="102"/>
      <c r="J276" s="121"/>
    </row>
    <row r="277" spans="1:10" ht="12.75">
      <c r="A277" s="16" t="s">
        <v>2221</v>
      </c>
      <c r="B277" s="16" t="s">
        <v>2264</v>
      </c>
      <c r="C277" s="16" t="s">
        <v>2265</v>
      </c>
      <c r="D277" s="19">
        <v>44370</v>
      </c>
      <c r="E277" s="16" t="s">
        <v>2268</v>
      </c>
      <c r="F277" s="16" t="s">
        <v>2267</v>
      </c>
      <c r="G277" s="16" t="s">
        <v>2266</v>
      </c>
      <c r="H277" s="17">
        <v>456.58</v>
      </c>
      <c r="I277" s="102"/>
      <c r="J277" s="121"/>
    </row>
    <row r="278" spans="1:10" ht="22.5">
      <c r="A278" s="16" t="s">
        <v>1740</v>
      </c>
      <c r="B278" s="16" t="s">
        <v>2202</v>
      </c>
      <c r="C278" s="16" t="s">
        <v>1856</v>
      </c>
      <c r="D278" s="19">
        <v>44377</v>
      </c>
      <c r="E278" s="16" t="s">
        <v>2199</v>
      </c>
      <c r="F278" s="16"/>
      <c r="G278" s="16" t="s">
        <v>1622</v>
      </c>
      <c r="H278" s="17">
        <v>100</v>
      </c>
      <c r="I278" s="102">
        <v>2</v>
      </c>
      <c r="J278" s="121"/>
    </row>
    <row r="279" spans="1:10" ht="22.5">
      <c r="A279" s="16" t="s">
        <v>1740</v>
      </c>
      <c r="B279" s="16" t="s">
        <v>2201</v>
      </c>
      <c r="C279" s="16" t="s">
        <v>1859</v>
      </c>
      <c r="D279" s="19">
        <v>44377</v>
      </c>
      <c r="E279" s="16" t="s">
        <v>2199</v>
      </c>
      <c r="F279" s="16"/>
      <c r="G279" s="16" t="s">
        <v>1860</v>
      </c>
      <c r="H279" s="17">
        <v>100</v>
      </c>
      <c r="I279" s="102">
        <v>2</v>
      </c>
      <c r="J279" s="121"/>
    </row>
    <row r="280" spans="1:10" ht="22.5">
      <c r="A280" s="16" t="s">
        <v>1740</v>
      </c>
      <c r="B280" s="16" t="s">
        <v>2203</v>
      </c>
      <c r="C280" s="16" t="s">
        <v>1862</v>
      </c>
      <c r="D280" s="19">
        <v>44377</v>
      </c>
      <c r="E280" s="16" t="s">
        <v>2199</v>
      </c>
      <c r="F280" s="16"/>
      <c r="G280" s="16" t="s">
        <v>1863</v>
      </c>
      <c r="H280" s="17">
        <v>100</v>
      </c>
      <c r="I280" s="102">
        <v>2</v>
      </c>
      <c r="J280" s="121"/>
    </row>
    <row r="281" spans="1:10" ht="22.5">
      <c r="A281" s="16" t="s">
        <v>1740</v>
      </c>
      <c r="B281" s="16" t="s">
        <v>2200</v>
      </c>
      <c r="C281" s="16" t="s">
        <v>1865</v>
      </c>
      <c r="D281" s="19">
        <v>44377</v>
      </c>
      <c r="E281" s="16" t="s">
        <v>2199</v>
      </c>
      <c r="F281" s="16"/>
      <c r="G281" s="16" t="s">
        <v>1866</v>
      </c>
      <c r="H281" s="17">
        <v>100</v>
      </c>
      <c r="I281" s="102">
        <v>2</v>
      </c>
      <c r="J281" s="121"/>
    </row>
    <row r="282" spans="1:10" ht="22.5">
      <c r="A282" s="16" t="s">
        <v>2219</v>
      </c>
      <c r="B282" s="16" t="s">
        <v>2220</v>
      </c>
      <c r="C282" s="16" t="s">
        <v>2222</v>
      </c>
      <c r="D282" s="19">
        <v>44368</v>
      </c>
      <c r="E282" s="16" t="s">
        <v>2225</v>
      </c>
      <c r="F282" s="16" t="s">
        <v>2224</v>
      </c>
      <c r="G282" s="16" t="s">
        <v>2223</v>
      </c>
      <c r="H282" s="17">
        <v>150</v>
      </c>
      <c r="I282" s="102"/>
      <c r="J282" s="121"/>
    </row>
    <row r="283" spans="1:10" ht="22.5">
      <c r="A283" s="16" t="s">
        <v>2221</v>
      </c>
      <c r="B283" s="16" t="s">
        <v>2220</v>
      </c>
      <c r="C283" s="16" t="s">
        <v>2222</v>
      </c>
      <c r="D283" s="19">
        <v>44368</v>
      </c>
      <c r="E283" s="16" t="s">
        <v>2225</v>
      </c>
      <c r="F283" s="16" t="s">
        <v>2224</v>
      </c>
      <c r="G283" s="16" t="s">
        <v>2223</v>
      </c>
      <c r="H283" s="17">
        <v>150</v>
      </c>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I254:I320 B254:H275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A107:A110 A254:A5000">
    <cfRule type="expression" dxfId="322" priority="325" stopIfTrue="1">
      <formula>$A107&lt;&gt;""</formula>
    </cfRule>
  </conditionalFormatting>
  <conditionalFormatting sqref="E1364:G1364 E1254:F1254 E1256:G1260">
    <cfRule type="expression" dxfId="321" priority="324" stopIfTrue="1">
      <formula>$A1254&lt;&gt;""</formula>
    </cfRule>
  </conditionalFormatting>
  <conditionalFormatting sqref="B4347:C4349">
    <cfRule type="expression" dxfId="320" priority="323" stopIfTrue="1">
      <formula>$A4347&lt;&gt;""</formula>
    </cfRule>
  </conditionalFormatting>
  <conditionalFormatting sqref="E4347:G4349 I4347:I4349">
    <cfRule type="expression" dxfId="319" priority="322" stopIfTrue="1">
      <formula>$A4347&lt;&gt;""</formula>
    </cfRule>
  </conditionalFormatting>
  <conditionalFormatting sqref="A4347:A4349">
    <cfRule type="expression" dxfId="318" priority="321" stopIfTrue="1">
      <formula>$A4347&lt;&gt;""</formula>
    </cfRule>
  </conditionalFormatting>
  <conditionalFormatting sqref="D1656:D4374">
    <cfRule type="expression" dxfId="317" priority="320" stopIfTrue="1">
      <formula>$A1656&lt;&gt;""</formula>
    </cfRule>
  </conditionalFormatting>
  <conditionalFormatting sqref="D4347:D4349">
    <cfRule type="expression" dxfId="316" priority="319" stopIfTrue="1">
      <formula>$A4347&lt;&gt;""</formula>
    </cfRule>
  </conditionalFormatting>
  <conditionalFormatting sqref="H4347:H4349">
    <cfRule type="expression" dxfId="315" priority="318" stopIfTrue="1">
      <formula>$A4347&lt;&gt;""</formula>
    </cfRule>
  </conditionalFormatting>
  <conditionalFormatting sqref="E1050:G1052 B1158:C1160 E1158:I1160 I1137:I1157 A1050:C1052 A1055:C1056 E1055:G1056">
    <cfRule type="expression" dxfId="314" priority="317" stopIfTrue="1">
      <formula>$A1050&lt;&gt;""</formula>
    </cfRule>
  </conditionalFormatting>
  <conditionalFormatting sqref="B1131:C1131">
    <cfRule type="expression" dxfId="313" priority="316" stopIfTrue="1">
      <formula>$A1131&lt;&gt;""</formula>
    </cfRule>
  </conditionalFormatting>
  <conditionalFormatting sqref="E1131:G1131">
    <cfRule type="expression" dxfId="312" priority="315" stopIfTrue="1">
      <formula>$A1131&lt;&gt;""</formula>
    </cfRule>
  </conditionalFormatting>
  <conditionalFormatting sqref="B107:H110 I109:I110 B254:I5000">
    <cfRule type="expression" dxfId="311" priority="314" stopIfTrue="1">
      <formula>$A107&lt;&gt;""</formula>
    </cfRule>
  </conditionalFormatting>
  <conditionalFormatting sqref="H1162:I1162">
    <cfRule type="expression" dxfId="310" priority="312" stopIfTrue="1">
      <formula>$A1162&lt;&gt;""</formula>
    </cfRule>
  </conditionalFormatting>
  <conditionalFormatting sqref="E107:F110 E254:F5000">
    <cfRule type="expression" dxfId="309" priority="310" stopIfTrue="1">
      <formula>$A107&lt;&gt;""</formula>
    </cfRule>
  </conditionalFormatting>
  <conditionalFormatting sqref="A107:A110 A254:A5000">
    <cfRule type="expression" dxfId="308" priority="311" stopIfTrue="1">
      <formula>$A107&lt;&gt;""</formula>
    </cfRule>
  </conditionalFormatting>
  <conditionalFormatting sqref="E1162:G1162">
    <cfRule type="expression" dxfId="307" priority="308" stopIfTrue="1">
      <formula>$A1162&lt;&gt;""</formula>
    </cfRule>
  </conditionalFormatting>
  <conditionalFormatting sqref="D1133:D1136">
    <cfRule type="expression" dxfId="306" priority="307" stopIfTrue="1">
      <formula>$A1133&lt;&gt;""</formula>
    </cfRule>
  </conditionalFormatting>
  <conditionalFormatting sqref="G1133:G1136">
    <cfRule type="expression" dxfId="305" priority="306" stopIfTrue="1">
      <formula>$A1133&lt;&gt;""</formula>
    </cfRule>
  </conditionalFormatting>
  <conditionalFormatting sqref="E1133:F1136">
    <cfRule type="expression" dxfId="304" priority="305" stopIfTrue="1">
      <formula>$A1133&lt;&gt;""</formula>
    </cfRule>
  </conditionalFormatting>
  <conditionalFormatting sqref="B1133:C1136">
    <cfRule type="expression" dxfId="303" priority="304" stopIfTrue="1">
      <formula>$A1133&lt;&gt;""</formula>
    </cfRule>
  </conditionalFormatting>
  <conditionalFormatting sqref="D1303:D1306 D1316:D1326 D1309:D1314">
    <cfRule type="expression" dxfId="302" priority="303" stopIfTrue="1">
      <formula>$A1303&lt;&gt;""</formula>
    </cfRule>
  </conditionalFormatting>
  <conditionalFormatting sqref="G1303:G1306 G1316:G1326 G1309:G1314">
    <cfRule type="expression" dxfId="301" priority="302" stopIfTrue="1">
      <formula>$A1303&lt;&gt;""</formula>
    </cfRule>
  </conditionalFormatting>
  <conditionalFormatting sqref="E1303:F1306 E1316:F1326 E1309:F1314">
    <cfRule type="expression" dxfId="300" priority="301" stopIfTrue="1">
      <formula>$A1303&lt;&gt;""</formula>
    </cfRule>
  </conditionalFormatting>
  <conditionalFormatting sqref="B1303:C1306 B1316:C1326 B1309:C1314">
    <cfRule type="expression" dxfId="299" priority="300" stopIfTrue="1">
      <formula>$A1303&lt;&gt;""</formula>
    </cfRule>
  </conditionalFormatting>
  <conditionalFormatting sqref="D1163">
    <cfRule type="expression" dxfId="298" priority="299" stopIfTrue="1">
      <formula>$A1163&lt;&gt;""</formula>
    </cfRule>
  </conditionalFormatting>
  <conditionalFormatting sqref="E1163:G1163">
    <cfRule type="expression" dxfId="297" priority="298" stopIfTrue="1">
      <formula>$A1163&lt;&gt;""</formula>
    </cfRule>
  </conditionalFormatting>
  <conditionalFormatting sqref="B1163:C1163">
    <cfRule type="expression" dxfId="296" priority="297" stopIfTrue="1">
      <formula>$A1163&lt;&gt;""</formula>
    </cfRule>
  </conditionalFormatting>
  <conditionalFormatting sqref="B411:H420">
    <cfRule type="expression" dxfId="295" priority="296" stopIfTrue="1">
      <formula>$A411&lt;&gt;""</formula>
    </cfRule>
  </conditionalFormatting>
  <conditionalFormatting sqref="E1365:F1367">
    <cfRule type="expression" dxfId="294" priority="292" stopIfTrue="1">
      <formula>$A1365&lt;&gt;""</formula>
    </cfRule>
  </conditionalFormatting>
  <conditionalFormatting sqref="D1365:D1367">
    <cfRule type="expression" dxfId="293" priority="294" stopIfTrue="1">
      <formula>$A1365&lt;&gt;""</formula>
    </cfRule>
  </conditionalFormatting>
  <conditionalFormatting sqref="G1365:G1367">
    <cfRule type="expression" dxfId="292" priority="293" stopIfTrue="1">
      <formula>$A1365&lt;&gt;""</formula>
    </cfRule>
  </conditionalFormatting>
  <conditionalFormatting sqref="B645:H645">
    <cfRule type="expression" dxfId="291" priority="291" stopIfTrue="1">
      <formula>$A645&lt;&gt;""</formula>
    </cfRule>
  </conditionalFormatting>
  <conditionalFormatting sqref="H1454:H1458">
    <cfRule type="expression" dxfId="290" priority="290" stopIfTrue="1">
      <formula>$A1454&lt;&gt;""</formula>
    </cfRule>
  </conditionalFormatting>
  <conditionalFormatting sqref="D1454:D1458">
    <cfRule type="expression" dxfId="289" priority="289" stopIfTrue="1">
      <formula>$A1454&lt;&gt;""</formula>
    </cfRule>
  </conditionalFormatting>
  <conditionalFormatting sqref="G1454:G1458">
    <cfRule type="expression" dxfId="288" priority="288" stopIfTrue="1">
      <formula>$A1454&lt;&gt;""</formula>
    </cfRule>
  </conditionalFormatting>
  <conditionalFormatting sqref="E1454:F1458">
    <cfRule type="expression" dxfId="287" priority="287" stopIfTrue="1">
      <formula>$A1454&lt;&gt;""</formula>
    </cfRule>
  </conditionalFormatting>
  <conditionalFormatting sqref="B1454:C1458">
    <cfRule type="expression" dxfId="286" priority="286" stopIfTrue="1">
      <formula>$A1454&lt;&gt;""</formula>
    </cfRule>
  </conditionalFormatting>
  <conditionalFormatting sqref="H1139:H1140">
    <cfRule type="expression" dxfId="285" priority="280" stopIfTrue="1">
      <formula>$A1139&lt;&gt;""</formula>
    </cfRule>
  </conditionalFormatting>
  <conditionalFormatting sqref="B1168:G1168">
    <cfRule type="expression" dxfId="284" priority="279" stopIfTrue="1">
      <formula>$A1168&lt;&gt;""</formula>
    </cfRule>
  </conditionalFormatting>
  <conditionalFormatting sqref="D1139:D1140">
    <cfRule type="expression" dxfId="283" priority="278" stopIfTrue="1">
      <formula>$A1139&lt;&gt;""</formula>
    </cfRule>
  </conditionalFormatting>
  <conditionalFormatting sqref="B1139:C1140">
    <cfRule type="expression" dxfId="282" priority="277" stopIfTrue="1">
      <formula>$A1139&lt;&gt;""</formula>
    </cfRule>
  </conditionalFormatting>
  <conditionalFormatting sqref="G1139:G1140">
    <cfRule type="expression" dxfId="281" priority="276" stopIfTrue="1">
      <formula>$A1139&lt;&gt;""</formula>
    </cfRule>
  </conditionalFormatting>
  <conditionalFormatting sqref="E1139:F1140">
    <cfRule type="expression" dxfId="280" priority="275" stopIfTrue="1">
      <formula>$A1139&lt;&gt;""</formula>
    </cfRule>
  </conditionalFormatting>
  <conditionalFormatting sqref="D1370:D1371 H1370:H1376">
    <cfRule type="expression" dxfId="279" priority="270" stopIfTrue="1">
      <formula>$A1370&lt;&gt;""</formula>
    </cfRule>
  </conditionalFormatting>
  <conditionalFormatting sqref="D1141 H1141:H1148 D1144">
    <cfRule type="expression" dxfId="278" priority="274" stopIfTrue="1">
      <formula>$A1141&lt;&gt;""</formula>
    </cfRule>
  </conditionalFormatting>
  <conditionalFormatting sqref="G1370:G1376">
    <cfRule type="expression" dxfId="277" priority="269" stopIfTrue="1">
      <formula>$A1370&lt;&gt;""</formula>
    </cfRule>
  </conditionalFormatting>
  <conditionalFormatting sqref="G1141 G1144">
    <cfRule type="expression" dxfId="276" priority="273" stopIfTrue="1">
      <formula>$A1141&lt;&gt;""</formula>
    </cfRule>
  </conditionalFormatting>
  <conditionalFormatting sqref="E1141:F1141 E1144:F1144">
    <cfRule type="expression" dxfId="275" priority="272" stopIfTrue="1">
      <formula>$A1141&lt;&gt;""</formula>
    </cfRule>
  </conditionalFormatting>
  <conditionalFormatting sqref="B1141:C1141 B1144:C1144">
    <cfRule type="expression" dxfId="274" priority="271" stopIfTrue="1">
      <formula>$A1141&lt;&gt;""</formula>
    </cfRule>
  </conditionalFormatting>
  <conditionalFormatting sqref="B1370:C1371">
    <cfRule type="expression" dxfId="273" priority="268" stopIfTrue="1">
      <formula>$A1370&lt;&gt;""</formula>
    </cfRule>
  </conditionalFormatting>
  <conditionalFormatting sqref="E1370:F1376">
    <cfRule type="expression" dxfId="272" priority="267" stopIfTrue="1">
      <formula>$A1370&lt;&gt;""</formula>
    </cfRule>
  </conditionalFormatting>
  <conditionalFormatting sqref="B1053:G1053">
    <cfRule type="expression" dxfId="271" priority="266" stopIfTrue="1">
      <formula>$A1053&lt;&gt;""</formula>
    </cfRule>
  </conditionalFormatting>
  <conditionalFormatting sqref="B1169:G1169 B1172:G1176">
    <cfRule type="expression" dxfId="270" priority="265" stopIfTrue="1">
      <formula>$A1169&lt;&gt;""</formula>
    </cfRule>
  </conditionalFormatting>
  <conditionalFormatting sqref="E476:G477 G475">
    <cfRule type="expression" dxfId="269" priority="264" stopIfTrue="1">
      <formula>$A475&lt;&gt;""</formula>
    </cfRule>
  </conditionalFormatting>
  <conditionalFormatting sqref="D475:D477">
    <cfRule type="expression" dxfId="268" priority="263" stopIfTrue="1">
      <formula>$A475&lt;&gt;""</formula>
    </cfRule>
  </conditionalFormatting>
  <conditionalFormatting sqref="B475:C477">
    <cfRule type="expression" dxfId="267" priority="262" stopIfTrue="1">
      <formula>$A475&lt;&gt;""</formula>
    </cfRule>
  </conditionalFormatting>
  <conditionalFormatting sqref="D1453">
    <cfRule type="expression" dxfId="266" priority="261" stopIfTrue="1">
      <formula>$A1453&lt;&gt;""</formula>
    </cfRule>
  </conditionalFormatting>
  <conditionalFormatting sqref="G1453">
    <cfRule type="expression" dxfId="265" priority="260" stopIfTrue="1">
      <formula>$A1453&lt;&gt;""</formula>
    </cfRule>
  </conditionalFormatting>
  <conditionalFormatting sqref="E1453:F1453">
    <cfRule type="expression" dxfId="264" priority="259" stopIfTrue="1">
      <formula>$A1453&lt;&gt;""</formula>
    </cfRule>
  </conditionalFormatting>
  <conditionalFormatting sqref="B1453:C1453">
    <cfRule type="expression" dxfId="263" priority="258" stopIfTrue="1">
      <formula>$A1453&lt;&gt;""</formula>
    </cfRule>
  </conditionalFormatting>
  <conditionalFormatting sqref="B457:G458">
    <cfRule type="expression" dxfId="262" priority="257" stopIfTrue="1">
      <formula>$A457&lt;&gt;""</formula>
    </cfRule>
  </conditionalFormatting>
  <conditionalFormatting sqref="D1165 D1167">
    <cfRule type="expression" dxfId="261" priority="256" stopIfTrue="1">
      <formula>$A1165&lt;&gt;""</formula>
    </cfRule>
  </conditionalFormatting>
  <conditionalFormatting sqref="B1165:C1165 E1165:H1165 E1167:H1167 B1167:C1167">
    <cfRule type="expression" dxfId="260" priority="255" stopIfTrue="1">
      <formula>$A1165&lt;&gt;""</formula>
    </cfRule>
  </conditionalFormatting>
  <conditionalFormatting sqref="B1082:G1082">
    <cfRule type="expression" dxfId="259" priority="254" stopIfTrue="1">
      <formula>$A1082&lt;&gt;""</formula>
    </cfRule>
  </conditionalFormatting>
  <conditionalFormatting sqref="H1054">
    <cfRule type="expression" dxfId="258" priority="253" stopIfTrue="1">
      <formula>$A1054&lt;&gt;""</formula>
    </cfRule>
  </conditionalFormatting>
  <conditionalFormatting sqref="B1054:G1054">
    <cfRule type="expression" dxfId="257" priority="252" stopIfTrue="1">
      <formula>$A1054&lt;&gt;""</formula>
    </cfRule>
  </conditionalFormatting>
  <conditionalFormatting sqref="H1290:H1297 H1300:H1301">
    <cfRule type="expression" dxfId="256" priority="251" stopIfTrue="1">
      <formula>$A1290&lt;&gt;""</formula>
    </cfRule>
  </conditionalFormatting>
  <conditionalFormatting sqref="E1300:F1301 E1293:F1297">
    <cfRule type="expression" dxfId="255" priority="250" stopIfTrue="1">
      <formula>$A1293&lt;&gt;""</formula>
    </cfRule>
  </conditionalFormatting>
  <conditionalFormatting sqref="B1290:D1290">
    <cfRule type="expression" dxfId="254" priority="249" stopIfTrue="1">
      <formula>$A1290&lt;&gt;""</formula>
    </cfRule>
  </conditionalFormatting>
  <conditionalFormatting sqref="E1290:G1290 G1300:G1301 G1293:G1297">
    <cfRule type="expression" dxfId="253" priority="248" stopIfTrue="1">
      <formula>$A1290&lt;&gt;""</formula>
    </cfRule>
  </conditionalFormatting>
  <conditionalFormatting sqref="D1293:D1297 D1300:D1301">
    <cfRule type="expression" dxfId="252" priority="247" stopIfTrue="1">
      <formula>$A1293&lt;&gt;""</formula>
    </cfRule>
  </conditionalFormatting>
  <conditionalFormatting sqref="B1293:C1297 B1300:C1301">
    <cfRule type="expression" dxfId="251" priority="246" stopIfTrue="1">
      <formula>$A1293&lt;&gt;""</formula>
    </cfRule>
  </conditionalFormatting>
  <conditionalFormatting sqref="D1361 H1361:H1363">
    <cfRule type="expression" dxfId="250" priority="245" stopIfTrue="1">
      <formula>$A1361&lt;&gt;""</formula>
    </cfRule>
  </conditionalFormatting>
  <conditionalFormatting sqref="G1361">
    <cfRule type="expression" dxfId="249" priority="244" stopIfTrue="1">
      <formula>$A1361&lt;&gt;""</formula>
    </cfRule>
  </conditionalFormatting>
  <conditionalFormatting sqref="B1361:C1361">
    <cfRule type="expression" dxfId="248" priority="243" stopIfTrue="1">
      <formula>$A1361&lt;&gt;""</formula>
    </cfRule>
  </conditionalFormatting>
  <conditionalFormatting sqref="E1361:F1361">
    <cfRule type="expression" dxfId="247" priority="242" stopIfTrue="1">
      <formula>$A1361&lt;&gt;""</formula>
    </cfRule>
  </conditionalFormatting>
  <conditionalFormatting sqref="B1166:H1166">
    <cfRule type="expression" dxfId="246" priority="241" stopIfTrue="1">
      <formula>$A1166&lt;&gt;""</formula>
    </cfRule>
  </conditionalFormatting>
  <conditionalFormatting sqref="H1161">
    <cfRule type="expression" dxfId="245" priority="240" stopIfTrue="1">
      <formula>$A1161&lt;&gt;""</formula>
    </cfRule>
  </conditionalFormatting>
  <conditionalFormatting sqref="D1161">
    <cfRule type="expression" dxfId="244" priority="239" stopIfTrue="1">
      <formula>$A1161&lt;&gt;""</formula>
    </cfRule>
  </conditionalFormatting>
  <conditionalFormatting sqref="E1161:G1161">
    <cfRule type="expression" dxfId="243" priority="238" stopIfTrue="1">
      <formula>$A1161&lt;&gt;""</formula>
    </cfRule>
  </conditionalFormatting>
  <conditionalFormatting sqref="B1161:C1161">
    <cfRule type="expression" dxfId="242" priority="237" stopIfTrue="1">
      <formula>$A1161&lt;&gt;""</formula>
    </cfRule>
  </conditionalFormatting>
  <conditionalFormatting sqref="H1406">
    <cfRule type="expression" dxfId="241" priority="236" stopIfTrue="1">
      <formula>$A1406&lt;&gt;""</formula>
    </cfRule>
  </conditionalFormatting>
  <conditionalFormatting sqref="E1406:G1406">
    <cfRule type="expression" dxfId="240" priority="235" stopIfTrue="1">
      <formula>$A1406&lt;&gt;""</formula>
    </cfRule>
  </conditionalFormatting>
  <conditionalFormatting sqref="D1406">
    <cfRule type="expression" dxfId="239" priority="234" stopIfTrue="1">
      <formula>$A1406&lt;&gt;""</formula>
    </cfRule>
  </conditionalFormatting>
  <conditionalFormatting sqref="B1406:C1406">
    <cfRule type="expression" dxfId="238" priority="233" stopIfTrue="1">
      <formula>$A1406&lt;&gt;""</formula>
    </cfRule>
  </conditionalFormatting>
  <conditionalFormatting sqref="H1410:H1411 B1410:D1411">
    <cfRule type="expression" dxfId="237" priority="232" stopIfTrue="1">
      <formula>$A1410&lt;&gt;""</formula>
    </cfRule>
  </conditionalFormatting>
  <conditionalFormatting sqref="E1410:G1411">
    <cfRule type="expression" dxfId="236" priority="231" stopIfTrue="1">
      <formula>$A1410&lt;&gt;""</formula>
    </cfRule>
  </conditionalFormatting>
  <conditionalFormatting sqref="H1164">
    <cfRule type="expression" dxfId="235" priority="230" stopIfTrue="1">
      <formula>$A1164&lt;&gt;""</formula>
    </cfRule>
  </conditionalFormatting>
  <conditionalFormatting sqref="B1164:G1164">
    <cfRule type="expression" dxfId="234" priority="229" stopIfTrue="1">
      <formula>$A1164&lt;&gt;""</formula>
    </cfRule>
  </conditionalFormatting>
  <conditionalFormatting sqref="G489 B478:G483">
    <cfRule type="expression" dxfId="233" priority="228" stopIfTrue="1">
      <formula>$A478&lt;&gt;""</formula>
    </cfRule>
  </conditionalFormatting>
  <conditionalFormatting sqref="G1254">
    <cfRule type="expression" dxfId="232" priority="227" stopIfTrue="1">
      <formula>$A1254&lt;&gt;""</formula>
    </cfRule>
  </conditionalFormatting>
  <conditionalFormatting sqref="E1114:F1114">
    <cfRule type="expression" dxfId="231" priority="226" stopIfTrue="1">
      <formula>$A1114&lt;&gt;""</formula>
    </cfRule>
  </conditionalFormatting>
  <conditionalFormatting sqref="D1114">
    <cfRule type="expression" dxfId="230" priority="225" stopIfTrue="1">
      <formula>$A1114&lt;&gt;""</formula>
    </cfRule>
  </conditionalFormatting>
  <conditionalFormatting sqref="B1114:C1114">
    <cfRule type="expression" dxfId="229" priority="224" stopIfTrue="1">
      <formula>$A1114&lt;&gt;""</formula>
    </cfRule>
  </conditionalFormatting>
  <conditionalFormatting sqref="D1372:D1376">
    <cfRule type="expression" dxfId="228" priority="223" stopIfTrue="1">
      <formula>$A1372&lt;&gt;""</formula>
    </cfRule>
  </conditionalFormatting>
  <conditionalFormatting sqref="B1372:C1376">
    <cfRule type="expression" dxfId="227" priority="222" stopIfTrue="1">
      <formula>$A1372&lt;&gt;""</formula>
    </cfRule>
  </conditionalFormatting>
  <conditionalFormatting sqref="G1145:G1148">
    <cfRule type="expression" dxfId="226" priority="221" stopIfTrue="1">
      <formula>$A1145&lt;&gt;""</formula>
    </cfRule>
  </conditionalFormatting>
  <conditionalFormatting sqref="D1145:D1148">
    <cfRule type="expression" dxfId="225" priority="220" stopIfTrue="1">
      <formula>$A1145&lt;&gt;""</formula>
    </cfRule>
  </conditionalFormatting>
  <conditionalFormatting sqref="E1145:F1148">
    <cfRule type="expression" dxfId="224" priority="219" stopIfTrue="1">
      <formula>$A1145&lt;&gt;""</formula>
    </cfRule>
  </conditionalFormatting>
  <conditionalFormatting sqref="B1145:C1148">
    <cfRule type="expression" dxfId="223" priority="218" stopIfTrue="1">
      <formula>$A1145&lt;&gt;""</formula>
    </cfRule>
  </conditionalFormatting>
  <conditionalFormatting sqref="D1132">
    <cfRule type="expression" dxfId="222" priority="217" stopIfTrue="1">
      <formula>$A1132&lt;&gt;""</formula>
    </cfRule>
  </conditionalFormatting>
  <conditionalFormatting sqref="G1132">
    <cfRule type="expression" dxfId="221" priority="216" stopIfTrue="1">
      <formula>$A1132&lt;&gt;""</formula>
    </cfRule>
  </conditionalFormatting>
  <conditionalFormatting sqref="E1132:F1132">
    <cfRule type="expression" dxfId="220" priority="215" stopIfTrue="1">
      <formula>$A1132&lt;&gt;""</formula>
    </cfRule>
  </conditionalFormatting>
  <conditionalFormatting sqref="B1132:C1132">
    <cfRule type="expression" dxfId="219" priority="214" stopIfTrue="1">
      <formula>$A1132&lt;&gt;""</formula>
    </cfRule>
  </conditionalFormatting>
  <conditionalFormatting sqref="H1360">
    <cfRule type="expression" dxfId="218" priority="213" stopIfTrue="1">
      <formula>$A1360&lt;&gt;""</formula>
    </cfRule>
  </conditionalFormatting>
  <conditionalFormatting sqref="D1360">
    <cfRule type="expression" dxfId="217" priority="212" stopIfTrue="1">
      <formula>$A1360&lt;&gt;""</formula>
    </cfRule>
  </conditionalFormatting>
  <conditionalFormatting sqref="G1360">
    <cfRule type="expression" dxfId="216" priority="211" stopIfTrue="1">
      <formula>$A1360&lt;&gt;""</formula>
    </cfRule>
  </conditionalFormatting>
  <conditionalFormatting sqref="E1360:F1360">
    <cfRule type="expression" dxfId="215" priority="210" stopIfTrue="1">
      <formula>$A1360&lt;&gt;""</formula>
    </cfRule>
  </conditionalFormatting>
  <conditionalFormatting sqref="B1360:C1360">
    <cfRule type="expression" dxfId="214" priority="209" stopIfTrue="1">
      <formula>$A1360&lt;&gt;""</formula>
    </cfRule>
  </conditionalFormatting>
  <conditionalFormatting sqref="B489:F489 B490:D496">
    <cfRule type="expression" dxfId="213" priority="208" stopIfTrue="1">
      <formula>$A489&lt;&gt;""</formula>
    </cfRule>
  </conditionalFormatting>
  <conditionalFormatting sqref="H484:H488 B484:D488">
    <cfRule type="expression" dxfId="212" priority="207" stopIfTrue="1">
      <formula>$A484&lt;&gt;""</formula>
    </cfRule>
  </conditionalFormatting>
  <conditionalFormatting sqref="G487:G488 E484:G486">
    <cfRule type="expression" dxfId="211" priority="206" stopIfTrue="1">
      <formula>$A484&lt;&gt;""</formula>
    </cfRule>
  </conditionalFormatting>
  <conditionalFormatting sqref="D1138 H1138">
    <cfRule type="expression" dxfId="210" priority="205" stopIfTrue="1">
      <formula>$A1138&lt;&gt;""</formula>
    </cfRule>
  </conditionalFormatting>
  <conditionalFormatting sqref="G1138">
    <cfRule type="expression" dxfId="209" priority="204" stopIfTrue="1">
      <formula>$A1138&lt;&gt;""</formula>
    </cfRule>
  </conditionalFormatting>
  <conditionalFormatting sqref="E1138:F1138">
    <cfRule type="expression" dxfId="208" priority="203" stopIfTrue="1">
      <formula>$A1138&lt;&gt;""</formula>
    </cfRule>
  </conditionalFormatting>
  <conditionalFormatting sqref="B1138:C1138">
    <cfRule type="expression" dxfId="207" priority="202" stopIfTrue="1">
      <formula>$A1138&lt;&gt;""</formula>
    </cfRule>
  </conditionalFormatting>
  <conditionalFormatting sqref="D1369 H1369">
    <cfRule type="expression" dxfId="206" priority="201" stopIfTrue="1">
      <formula>$A1369&lt;&gt;""</formula>
    </cfRule>
  </conditionalFormatting>
  <conditionalFormatting sqref="G1369">
    <cfRule type="expression" dxfId="205" priority="200" stopIfTrue="1">
      <formula>$A1369&lt;&gt;""</formula>
    </cfRule>
  </conditionalFormatting>
  <conditionalFormatting sqref="E1369:F1369">
    <cfRule type="expression" dxfId="204" priority="199" stopIfTrue="1">
      <formula>$A1369&lt;&gt;""</formula>
    </cfRule>
  </conditionalFormatting>
  <conditionalFormatting sqref="B1369:C1369">
    <cfRule type="expression" dxfId="203" priority="198" stopIfTrue="1">
      <formula>$A1369&lt;&gt;""</formula>
    </cfRule>
  </conditionalFormatting>
  <conditionalFormatting sqref="H1298:H1299">
    <cfRule type="expression" dxfId="202" priority="197" stopIfTrue="1">
      <formula>$A1298&lt;&gt;""</formula>
    </cfRule>
  </conditionalFormatting>
  <conditionalFormatting sqref="D1298:D1299">
    <cfRule type="expression" dxfId="201" priority="196" stopIfTrue="1">
      <formula>$A1298&lt;&gt;""</formula>
    </cfRule>
  </conditionalFormatting>
  <conditionalFormatting sqref="G1298:G1299">
    <cfRule type="expression" dxfId="200" priority="195" stopIfTrue="1">
      <formula>$A1298&lt;&gt;""</formula>
    </cfRule>
  </conditionalFormatting>
  <conditionalFormatting sqref="E1298:F1299">
    <cfRule type="expression" dxfId="199" priority="194" stopIfTrue="1">
      <formula>$A1298&lt;&gt;""</formula>
    </cfRule>
  </conditionalFormatting>
  <conditionalFormatting sqref="B1298:C1299">
    <cfRule type="expression" dxfId="198" priority="193" stopIfTrue="1">
      <formula>$A1298&lt;&gt;""</formula>
    </cfRule>
  </conditionalFormatting>
  <conditionalFormatting sqref="H1412">
    <cfRule type="expression" dxfId="197" priority="192" stopIfTrue="1">
      <formula>$A1412&lt;&gt;""</formula>
    </cfRule>
  </conditionalFormatting>
  <conditionalFormatting sqref="D1412">
    <cfRule type="expression" dxfId="196" priority="191" stopIfTrue="1">
      <formula>$A1412&lt;&gt;""</formula>
    </cfRule>
  </conditionalFormatting>
  <conditionalFormatting sqref="G1412">
    <cfRule type="expression" dxfId="195" priority="190" stopIfTrue="1">
      <formula>$A1412&lt;&gt;""</formula>
    </cfRule>
  </conditionalFormatting>
  <conditionalFormatting sqref="E1412:F1412">
    <cfRule type="expression" dxfId="194" priority="189" stopIfTrue="1">
      <formula>$A1412&lt;&gt;""</formula>
    </cfRule>
  </conditionalFormatting>
  <conditionalFormatting sqref="B1412:C1412">
    <cfRule type="expression" dxfId="193" priority="188" stopIfTrue="1">
      <formula>$A1412&lt;&gt;""</formula>
    </cfRule>
  </conditionalFormatting>
  <conditionalFormatting sqref="B1177:G1193">
    <cfRule type="expression" dxfId="192" priority="187" stopIfTrue="1">
      <formula>$A1177&lt;&gt;""</formula>
    </cfRule>
  </conditionalFormatting>
  <conditionalFormatting sqref="B1271:H1271 H1272:H1288">
    <cfRule type="expression" dxfId="191" priority="186" stopIfTrue="1">
      <formula>$A1271&lt;&gt;""</formula>
    </cfRule>
  </conditionalFormatting>
  <conditionalFormatting sqref="E490:G496">
    <cfRule type="expression" dxfId="190" priority="184" stopIfTrue="1">
      <formula>$A490&lt;&gt;""</formula>
    </cfRule>
  </conditionalFormatting>
  <conditionalFormatting sqref="B1272:G1274 G1275:G1288 B1275:D1288">
    <cfRule type="expression" dxfId="189" priority="183" stopIfTrue="1">
      <formula>$A1272&lt;&gt;""</formula>
    </cfRule>
  </conditionalFormatting>
  <conditionalFormatting sqref="B1137:H1137">
    <cfRule type="expression" dxfId="188" priority="182" stopIfTrue="1">
      <formula>$A1137&lt;&gt;""</formula>
    </cfRule>
  </conditionalFormatting>
  <conditionalFormatting sqref="B1368:H1368">
    <cfRule type="expression" dxfId="187" priority="181" stopIfTrue="1">
      <formula>$A1368&lt;&gt;""</formula>
    </cfRule>
  </conditionalFormatting>
  <conditionalFormatting sqref="E474:F474">
    <cfRule type="expression" dxfId="186" priority="179" stopIfTrue="1">
      <formula>$A474&lt;&gt;""</formula>
    </cfRule>
  </conditionalFormatting>
  <conditionalFormatting sqref="G474">
    <cfRule type="expression" dxfId="185" priority="178" stopIfTrue="1">
      <formula>$A474&lt;&gt;""</formula>
    </cfRule>
  </conditionalFormatting>
  <conditionalFormatting sqref="D474">
    <cfRule type="expression" dxfId="184" priority="177" stopIfTrue="1">
      <formula>$A474&lt;&gt;""</formula>
    </cfRule>
  </conditionalFormatting>
  <conditionalFormatting sqref="B474:C474">
    <cfRule type="expression" dxfId="183" priority="176" stopIfTrue="1">
      <formula>$A474&lt;&gt;""</formula>
    </cfRule>
  </conditionalFormatting>
  <conditionalFormatting sqref="H472:H473">
    <cfRule type="expression" dxfId="182" priority="175" stopIfTrue="1">
      <formula>$A472&lt;&gt;""</formula>
    </cfRule>
  </conditionalFormatting>
  <conditionalFormatting sqref="E472:G473">
    <cfRule type="expression" dxfId="181" priority="174" stopIfTrue="1">
      <formula>$A472&lt;&gt;""</formula>
    </cfRule>
  </conditionalFormatting>
  <conditionalFormatting sqref="D472:D473">
    <cfRule type="expression" dxfId="180" priority="173" stopIfTrue="1">
      <formula>$A472&lt;&gt;""</formula>
    </cfRule>
  </conditionalFormatting>
  <conditionalFormatting sqref="B472:C473">
    <cfRule type="expression" dxfId="179" priority="172" stopIfTrue="1">
      <formula>$A472&lt;&gt;""</formula>
    </cfRule>
  </conditionalFormatting>
  <conditionalFormatting sqref="E475:F475">
    <cfRule type="expression" dxfId="178" priority="171" stopIfTrue="1">
      <formula>$A475&lt;&gt;""</formula>
    </cfRule>
  </conditionalFormatting>
  <conditionalFormatting sqref="H1110">
    <cfRule type="expression" dxfId="177" priority="170" stopIfTrue="1">
      <formula>$A1110&lt;&gt;""</formula>
    </cfRule>
  </conditionalFormatting>
  <conditionalFormatting sqref="D1110">
    <cfRule type="expression" dxfId="176" priority="169" stopIfTrue="1">
      <formula>$A1110&lt;&gt;""</formula>
    </cfRule>
  </conditionalFormatting>
  <conditionalFormatting sqref="B1110:C1110">
    <cfRule type="expression" dxfId="175" priority="168" stopIfTrue="1">
      <formula>$A1110&lt;&gt;""</formula>
    </cfRule>
  </conditionalFormatting>
  <conditionalFormatting sqref="G1110">
    <cfRule type="expression" dxfId="174" priority="167" stopIfTrue="1">
      <formula>$A1110&lt;&gt;""</formula>
    </cfRule>
  </conditionalFormatting>
  <conditionalFormatting sqref="E1275:F1288">
    <cfRule type="expression" dxfId="173" priority="163" stopIfTrue="1">
      <formula>$A1275&lt;&gt;""</formula>
    </cfRule>
  </conditionalFormatting>
  <conditionalFormatting sqref="E487:F488">
    <cfRule type="expression" dxfId="172" priority="162" stopIfTrue="1">
      <formula>$A487&lt;&gt;""</formula>
    </cfRule>
  </conditionalFormatting>
  <conditionalFormatting sqref="H1255 B1255:D1255">
    <cfRule type="expression" dxfId="171" priority="158" stopIfTrue="1">
      <formula>$A1255&lt;&gt;""</formula>
    </cfRule>
  </conditionalFormatting>
  <conditionalFormatting sqref="E1255:G1255">
    <cfRule type="expression" dxfId="170" priority="157" stopIfTrue="1">
      <formula>$A1255&lt;&gt;""</formula>
    </cfRule>
  </conditionalFormatting>
  <conditionalFormatting sqref="E1393:F1402">
    <cfRule type="expression" dxfId="169" priority="156" stopIfTrue="1">
      <formula>$A1393&lt;&gt;""</formula>
    </cfRule>
  </conditionalFormatting>
  <conditionalFormatting sqref="B1394:D1404">
    <cfRule type="expression" dxfId="168" priority="151" stopIfTrue="1">
      <formula>$A1394&lt;&gt;""</formula>
    </cfRule>
  </conditionalFormatting>
  <conditionalFormatting sqref="B625">
    <cfRule type="expression" dxfId="167" priority="149" stopIfTrue="1">
      <formula>$A625&lt;&gt;""</formula>
    </cfRule>
  </conditionalFormatting>
  <conditionalFormatting sqref="B276:H276">
    <cfRule type="expression" dxfId="166" priority="148" stopIfTrue="1">
      <formula>$A276&lt;&gt;""</formula>
    </cfRule>
  </conditionalFormatting>
  <conditionalFormatting sqref="B277:H277">
    <cfRule type="expression" dxfId="165" priority="147" stopIfTrue="1">
      <formula>$A277&lt;&gt;""</formula>
    </cfRule>
  </conditionalFormatting>
  <conditionalFormatting sqref="B278:H280 B281:D290 H281:H283">
    <cfRule type="expression" dxfId="164" priority="146" stopIfTrue="1">
      <formula>$A278&lt;&gt;""</formula>
    </cfRule>
  </conditionalFormatting>
  <conditionalFormatting sqref="E281:G283">
    <cfRule type="expression" dxfId="163" priority="145" stopIfTrue="1">
      <formula>$A281&lt;&gt;""</formula>
    </cfRule>
  </conditionalFormatting>
  <conditionalFormatting sqref="H284:H290">
    <cfRule type="expression" dxfId="162" priority="140" stopIfTrue="1">
      <formula>$A284&lt;&gt;""</formula>
    </cfRule>
  </conditionalFormatting>
  <conditionalFormatting sqref="E284:G290">
    <cfRule type="expression" dxfId="161" priority="139" stopIfTrue="1">
      <formula>$A284&lt;&gt;""</formula>
    </cfRule>
  </conditionalFormatting>
  <conditionalFormatting sqref="B1219:H1219 B1227:H1232 B1221:H1225">
    <cfRule type="expression" dxfId="160" priority="138" stopIfTrue="1">
      <formula>$A1219&lt;&gt;""</formula>
    </cfRule>
  </conditionalFormatting>
  <conditionalFormatting sqref="E1110:F1110">
    <cfRule type="expression" dxfId="159" priority="137" stopIfTrue="1">
      <formula>$A1110&lt;&gt;""</formula>
    </cfRule>
  </conditionalFormatting>
  <conditionalFormatting sqref="D1315">
    <cfRule type="expression" dxfId="158" priority="136" stopIfTrue="1">
      <formula>$A1315&lt;&gt;""</formula>
    </cfRule>
  </conditionalFormatting>
  <conditionalFormatting sqref="B1315:C1315">
    <cfRule type="expression" dxfId="157" priority="135" stopIfTrue="1">
      <formula>$A1315&lt;&gt;""</formula>
    </cfRule>
  </conditionalFormatting>
  <conditionalFormatting sqref="G1315">
    <cfRule type="expression" dxfId="156" priority="134" stopIfTrue="1">
      <formula>$A1315&lt;&gt;""</formula>
    </cfRule>
  </conditionalFormatting>
  <conditionalFormatting sqref="E1315:F1315">
    <cfRule type="expression" dxfId="155" priority="133" stopIfTrue="1">
      <formula>$A1315&lt;&gt;""</formula>
    </cfRule>
  </conditionalFormatting>
  <conditionalFormatting sqref="B497:H499">
    <cfRule type="expression" dxfId="154" priority="130" stopIfTrue="1">
      <formula>$A497&lt;&gt;""</formula>
    </cfRule>
  </conditionalFormatting>
  <conditionalFormatting sqref="B291:H291 B292:D320">
    <cfRule type="expression" dxfId="153" priority="129" stopIfTrue="1">
      <formula>$A291&lt;&gt;""</formula>
    </cfRule>
  </conditionalFormatting>
  <conditionalFormatting sqref="E292:H320">
    <cfRule type="expression" dxfId="152" priority="128" stopIfTrue="1">
      <formula>$A292&lt;&gt;""</formula>
    </cfRule>
  </conditionalFormatting>
  <conditionalFormatting sqref="B1226:H1226">
    <cfRule type="expression" dxfId="151" priority="127" stopIfTrue="1">
      <formula>$A1226&lt;&gt;""</formula>
    </cfRule>
  </conditionalFormatting>
  <conditionalFormatting sqref="B1220:H1220">
    <cfRule type="expression" dxfId="150" priority="126" stopIfTrue="1">
      <formula>$A1220&lt;&gt;""</formula>
    </cfRule>
  </conditionalFormatting>
  <conditionalFormatting sqref="A808:I808">
    <cfRule type="expression" dxfId="149" priority="125" stopIfTrue="1">
      <formula>$A808&lt;&gt;""</formula>
    </cfRule>
  </conditionalFormatting>
  <conditionalFormatting sqref="A809:A818">
    <cfRule type="expression" dxfId="148" priority="124" stopIfTrue="1">
      <formula>$A809&lt;&gt;""</formula>
    </cfRule>
  </conditionalFormatting>
  <conditionalFormatting sqref="E811:F811">
    <cfRule type="expression" dxfId="147" priority="123" stopIfTrue="1">
      <formula>$A811&lt;&gt;""</formula>
    </cfRule>
  </conditionalFormatting>
  <conditionalFormatting sqref="B819:D819">
    <cfRule type="expression" dxfId="146" priority="122" stopIfTrue="1">
      <formula>$A819&lt;&gt;""</formula>
    </cfRule>
  </conditionalFormatting>
  <conditionalFormatting sqref="A819">
    <cfRule type="expression" dxfId="145" priority="121" stopIfTrue="1">
      <formula>$A819&lt;&gt;""</formula>
    </cfRule>
  </conditionalFormatting>
  <conditionalFormatting sqref="E819:F819">
    <cfRule type="expression" dxfId="144" priority="120" stopIfTrue="1">
      <formula>$A819&lt;&gt;""</formula>
    </cfRule>
  </conditionalFormatting>
  <conditionalFormatting sqref="A820">
    <cfRule type="expression" dxfId="143" priority="119" stopIfTrue="1">
      <formula>$A820&lt;&gt;""</formula>
    </cfRule>
  </conditionalFormatting>
  <conditionalFormatting sqref="B1233:H1252">
    <cfRule type="expression" dxfId="142" priority="118" stopIfTrue="1">
      <formula>$A1233&lt;&gt;""</formula>
    </cfRule>
  </conditionalFormatting>
  <conditionalFormatting sqref="H1377:H1385">
    <cfRule type="expression" dxfId="141" priority="117" stopIfTrue="1">
      <formula>$A1377&lt;&gt;""</formula>
    </cfRule>
  </conditionalFormatting>
  <conditionalFormatting sqref="G1377">
    <cfRule type="expression" dxfId="140" priority="116" stopIfTrue="1">
      <formula>$A1377&lt;&gt;""</formula>
    </cfRule>
  </conditionalFormatting>
  <conditionalFormatting sqref="D1377:D1379">
    <cfRule type="expression" dxfId="139" priority="115" stopIfTrue="1">
      <formula>$A1377&lt;&gt;""</formula>
    </cfRule>
  </conditionalFormatting>
  <conditionalFormatting sqref="E1377:F1379">
    <cfRule type="expression" dxfId="138" priority="114" stopIfTrue="1">
      <formula>$A1377&lt;&gt;""</formula>
    </cfRule>
  </conditionalFormatting>
  <conditionalFormatting sqref="B1377:C1379">
    <cfRule type="expression" dxfId="137" priority="113" stopIfTrue="1">
      <formula>$A1377&lt;&gt;""</formula>
    </cfRule>
  </conditionalFormatting>
  <conditionalFormatting sqref="H1152">
    <cfRule type="expression" dxfId="136" priority="112" stopIfTrue="1">
      <formula>$A1152&lt;&gt;""</formula>
    </cfRule>
  </conditionalFormatting>
  <conditionalFormatting sqref="G1152">
    <cfRule type="expression" dxfId="135" priority="111" stopIfTrue="1">
      <formula>$A1152&lt;&gt;""</formula>
    </cfRule>
  </conditionalFormatting>
  <conditionalFormatting sqref="D1152">
    <cfRule type="expression" dxfId="134" priority="110" stopIfTrue="1">
      <formula>$A1152&lt;&gt;""</formula>
    </cfRule>
  </conditionalFormatting>
  <conditionalFormatting sqref="E1152:F1152">
    <cfRule type="expression" dxfId="133" priority="109" stopIfTrue="1">
      <formula>$A1152&lt;&gt;""</formula>
    </cfRule>
  </conditionalFormatting>
  <conditionalFormatting sqref="B1152:C1152">
    <cfRule type="expression" dxfId="132" priority="108" stopIfTrue="1">
      <formula>$A1152&lt;&gt;""</formula>
    </cfRule>
  </conditionalFormatting>
  <conditionalFormatting sqref="G1378">
    <cfRule type="expression" dxfId="131" priority="107" stopIfTrue="1">
      <formula>$A1378&lt;&gt;""</formula>
    </cfRule>
  </conditionalFormatting>
  <conditionalFormatting sqref="B1149:H1150">
    <cfRule type="expression" dxfId="130" priority="106" stopIfTrue="1">
      <formula>$A1149&lt;&gt;""</formula>
    </cfRule>
  </conditionalFormatting>
  <conditionalFormatting sqref="H689">
    <cfRule type="expression" dxfId="129" priority="103" stopIfTrue="1">
      <formula>$A689&lt;&gt;""</formula>
    </cfRule>
  </conditionalFormatting>
  <conditionalFormatting sqref="D689">
    <cfRule type="expression" dxfId="128" priority="102" stopIfTrue="1">
      <formula>$A689&lt;&gt;""</formula>
    </cfRule>
  </conditionalFormatting>
  <conditionalFormatting sqref="G689">
    <cfRule type="expression" dxfId="127" priority="101" stopIfTrue="1">
      <formula>$A689&lt;&gt;""</formula>
    </cfRule>
  </conditionalFormatting>
  <conditionalFormatting sqref="E689:F689">
    <cfRule type="expression" dxfId="126" priority="100" stopIfTrue="1">
      <formula>$A689&lt;&gt;""</formula>
    </cfRule>
  </conditionalFormatting>
  <conditionalFormatting sqref="B689:C689">
    <cfRule type="expression" dxfId="125" priority="99" stopIfTrue="1">
      <formula>$A689&lt;&gt;""</formula>
    </cfRule>
  </conditionalFormatting>
  <conditionalFormatting sqref="A1089:H1089">
    <cfRule type="expression" dxfId="124" priority="98" stopIfTrue="1">
      <formula>$A1089&lt;&gt;""</formula>
    </cfRule>
  </conditionalFormatting>
  <conditionalFormatting sqref="B349:I359">
    <cfRule type="expression" dxfId="123" priority="97" stopIfTrue="1">
      <formula>$A349&lt;&gt;""</formula>
    </cfRule>
  </conditionalFormatting>
  <conditionalFormatting sqref="A905:G905">
    <cfRule type="expression" dxfId="122" priority="96" stopIfTrue="1">
      <formula>$A905&lt;&gt;""</formula>
    </cfRule>
  </conditionalFormatting>
  <conditionalFormatting sqref="A325:G328">
    <cfRule type="expression" dxfId="121" priority="95" stopIfTrue="1">
      <formula>$A325&lt;&gt;""</formula>
    </cfRule>
  </conditionalFormatting>
  <conditionalFormatting sqref="A323:D323">
    <cfRule type="expression" dxfId="120" priority="94" stopIfTrue="1">
      <formula>$A323&lt;&gt;""</formula>
    </cfRule>
  </conditionalFormatting>
  <conditionalFormatting sqref="A1389:G1390">
    <cfRule type="expression" dxfId="119" priority="93" stopIfTrue="1">
      <formula>$A1389&lt;&gt;""</formula>
    </cfRule>
  </conditionalFormatting>
  <conditionalFormatting sqref="A1362:A1363">
    <cfRule type="expression" dxfId="118" priority="92" stopIfTrue="1">
      <formula>$A1362&lt;&gt;""</formula>
    </cfRule>
  </conditionalFormatting>
  <conditionalFormatting sqref="D1362:D1363">
    <cfRule type="expression" dxfId="117" priority="91" stopIfTrue="1">
      <formula>$A1362&lt;&gt;""</formula>
    </cfRule>
  </conditionalFormatting>
  <conditionalFormatting sqref="G1362:G1363">
    <cfRule type="expression" dxfId="116" priority="90" stopIfTrue="1">
      <formula>$A1362&lt;&gt;""</formula>
    </cfRule>
  </conditionalFormatting>
  <conditionalFormatting sqref="B1362:C1363">
    <cfRule type="expression" dxfId="115" priority="89" stopIfTrue="1">
      <formula>$A1362&lt;&gt;""</formula>
    </cfRule>
  </conditionalFormatting>
  <conditionalFormatting sqref="E1362:F1363">
    <cfRule type="expression" dxfId="114" priority="88" stopIfTrue="1">
      <formula>$A1362&lt;&gt;""</formula>
    </cfRule>
  </conditionalFormatting>
  <conditionalFormatting sqref="A1142:A1143">
    <cfRule type="expression" dxfId="113" priority="87" stopIfTrue="1">
      <formula>$A1142&lt;&gt;""</formula>
    </cfRule>
  </conditionalFormatting>
  <conditionalFormatting sqref="D1142:D1143">
    <cfRule type="expression" dxfId="112" priority="86" stopIfTrue="1">
      <formula>$A1142&lt;&gt;""</formula>
    </cfRule>
  </conditionalFormatting>
  <conditionalFormatting sqref="G1142:G1143">
    <cfRule type="expression" dxfId="111" priority="85" stopIfTrue="1">
      <formula>$A1142&lt;&gt;""</formula>
    </cfRule>
  </conditionalFormatting>
  <conditionalFormatting sqref="E1142:F1143">
    <cfRule type="expression" dxfId="110" priority="84" stopIfTrue="1">
      <formula>$A1142&lt;&gt;""</formula>
    </cfRule>
  </conditionalFormatting>
  <conditionalFormatting sqref="C1142:C1143">
    <cfRule type="expression" dxfId="109" priority="83" stopIfTrue="1">
      <formula>$A1142&lt;&gt;""</formula>
    </cfRule>
  </conditionalFormatting>
  <conditionalFormatting sqref="B1142:B1143">
    <cfRule type="expression" dxfId="108" priority="82" stopIfTrue="1">
      <formula>$A1142&lt;&gt;""</formula>
    </cfRule>
  </conditionalFormatting>
  <conditionalFormatting sqref="A1112:G1113">
    <cfRule type="expression" dxfId="107" priority="81" stopIfTrue="1">
      <formula>$A1112&lt;&gt;""</formula>
    </cfRule>
  </conditionalFormatting>
  <conditionalFormatting sqref="A1291:A1292">
    <cfRule type="expression" dxfId="106" priority="80" stopIfTrue="1">
      <formula>$A1291&lt;&gt;""</formula>
    </cfRule>
  </conditionalFormatting>
  <conditionalFormatting sqref="B1291:D1292">
    <cfRule type="expression" dxfId="105" priority="79" stopIfTrue="1">
      <formula>$A1291&lt;&gt;""</formula>
    </cfRule>
  </conditionalFormatting>
  <conditionalFormatting sqref="E1291:G1292">
    <cfRule type="expression" dxfId="104" priority="78" stopIfTrue="1">
      <formula>$A1291&lt;&gt;""</formula>
    </cfRule>
  </conditionalFormatting>
  <conditionalFormatting sqref="B1461:G1461">
    <cfRule type="expression" dxfId="103" priority="77" stopIfTrue="1">
      <formula>$A1461&lt;&gt;""</formula>
    </cfRule>
  </conditionalFormatting>
  <conditionalFormatting sqref="A1307:A1308">
    <cfRule type="expression" dxfId="102" priority="76" stopIfTrue="1">
      <formula>$A1307&lt;&gt;""</formula>
    </cfRule>
  </conditionalFormatting>
  <conditionalFormatting sqref="D1307:D1308">
    <cfRule type="expression" dxfId="101" priority="75" stopIfTrue="1">
      <formula>$A1307&lt;&gt;""</formula>
    </cfRule>
  </conditionalFormatting>
  <conditionalFormatting sqref="G1307:G1308">
    <cfRule type="expression" dxfId="100" priority="74" stopIfTrue="1">
      <formula>$A1307&lt;&gt;""</formula>
    </cfRule>
  </conditionalFormatting>
  <conditionalFormatting sqref="E1307:F1308">
    <cfRule type="expression" dxfId="99" priority="73" stopIfTrue="1">
      <formula>$A1307&lt;&gt;""</formula>
    </cfRule>
  </conditionalFormatting>
  <conditionalFormatting sqref="B1307:C1308">
    <cfRule type="expression" dxfId="98" priority="72" stopIfTrue="1">
      <formula>$A1307&lt;&gt;""</formula>
    </cfRule>
  </conditionalFormatting>
  <conditionalFormatting sqref="A1408:G1409">
    <cfRule type="expression" dxfId="97" priority="71" stopIfTrue="1">
      <formula>$A1408&lt;&gt;""</formula>
    </cfRule>
  </conditionalFormatting>
  <conditionalFormatting sqref="A1059:G1060">
    <cfRule type="expression" dxfId="96" priority="70" stopIfTrue="1">
      <formula>$A1059&lt;&gt;""</formula>
    </cfRule>
  </conditionalFormatting>
  <conditionalFormatting sqref="A1170:A1171">
    <cfRule type="expression" dxfId="95" priority="69" stopIfTrue="1">
      <formula>$A1170&lt;&gt;""</formula>
    </cfRule>
  </conditionalFormatting>
  <conditionalFormatting sqref="B1170:G1171">
    <cfRule type="expression" dxfId="94" priority="68" stopIfTrue="1">
      <formula>$A1170&lt;&gt;""</formula>
    </cfRule>
  </conditionalFormatting>
  <conditionalFormatting sqref="E277:F277">
    <cfRule type="expression" dxfId="93" priority="67" stopIfTrue="1">
      <formula>$A277&lt;&gt;""</formula>
    </cfRule>
  </conditionalFormatting>
  <conditionalFormatting sqref="A493:I495">
    <cfRule type="expression" dxfId="92" priority="66" stopIfTrue="1">
      <formula>$A493&lt;&gt;""</formula>
    </cfRule>
  </conditionalFormatting>
  <conditionalFormatting sqref="A532:I534">
    <cfRule type="expression" dxfId="91" priority="65" stopIfTrue="1">
      <formula>$A532&lt;&gt;""</formula>
    </cfRule>
  </conditionalFormatting>
  <conditionalFormatting sqref="E543:F543">
    <cfRule type="expression" dxfId="90" priority="64" stopIfTrue="1">
      <formula>$A543&lt;&gt;""</formula>
    </cfRule>
  </conditionalFormatting>
  <conditionalFormatting sqref="A910:I915">
    <cfRule type="expression" dxfId="89" priority="63" stopIfTrue="1">
      <formula>$A910&lt;&gt;""</formula>
    </cfRule>
  </conditionalFormatting>
  <conditionalFormatting sqref="A919:I921">
    <cfRule type="expression" dxfId="88" priority="62" stopIfTrue="1">
      <formula>$A919&lt;&gt;""</formula>
    </cfRule>
  </conditionalFormatting>
  <conditionalFormatting sqref="A1062:I1064">
    <cfRule type="expression" dxfId="87" priority="61" stopIfTrue="1">
      <formula>$A1062&lt;&gt;""</formula>
    </cfRule>
  </conditionalFormatting>
  <conditionalFormatting sqref="A1370:I1371">
    <cfRule type="expression" dxfId="86" priority="60" stopIfTrue="1">
      <formula>$A1370&lt;&gt;""</formula>
    </cfRule>
  </conditionalFormatting>
  <conditionalFormatting sqref="B692:H693 B694:D699 G694:H699 B691:D691 G691:H691">
    <cfRule type="expression" dxfId="85" priority="59" stopIfTrue="1">
      <formula>$A691&lt;&gt;""</formula>
    </cfRule>
  </conditionalFormatting>
  <conditionalFormatting sqref="E826:F826">
    <cfRule type="expression" dxfId="84" priority="58" stopIfTrue="1">
      <formula>$A826&lt;&gt;""</formula>
    </cfRule>
  </conditionalFormatting>
  <conditionalFormatting sqref="B690:H690 E691:F691">
    <cfRule type="expression" dxfId="83" priority="57" stopIfTrue="1">
      <formula>$A690&lt;&gt;""</formula>
    </cfRule>
  </conditionalFormatting>
  <conditionalFormatting sqref="E694:F694">
    <cfRule type="expression" dxfId="82" priority="56" stopIfTrue="1">
      <formula>$A694&lt;&gt;""</formula>
    </cfRule>
  </conditionalFormatting>
  <conditionalFormatting sqref="E695:F699">
    <cfRule type="expression" dxfId="81" priority="55" stopIfTrue="1">
      <formula>$A695&lt;&gt;""</formula>
    </cfRule>
  </conditionalFormatting>
  <conditionalFormatting sqref="G1379">
    <cfRule type="expression" dxfId="80" priority="54" stopIfTrue="1">
      <formula>$A1379&lt;&gt;""</formula>
    </cfRule>
  </conditionalFormatting>
  <conditionalFormatting sqref="B1153:H1157">
    <cfRule type="expression" dxfId="79" priority="53" stopIfTrue="1">
      <formula>$A1153&lt;&gt;""</formula>
    </cfRule>
  </conditionalFormatting>
  <conditionalFormatting sqref="B1380:G1385">
    <cfRule type="expression" dxfId="78" priority="52" stopIfTrue="1">
      <formula>$A1380&lt;&gt;""</formula>
    </cfRule>
  </conditionalFormatting>
  <conditionalFormatting sqref="B1151:H1151">
    <cfRule type="expression" dxfId="77" priority="51" stopIfTrue="1">
      <formula>$A1151&lt;&gt;""</formula>
    </cfRule>
  </conditionalFormatting>
  <conditionalFormatting sqref="B701:D701 G701:H701">
    <cfRule type="expression" dxfId="76" priority="50" stopIfTrue="1">
      <formula>$A701&lt;&gt;""</formula>
    </cfRule>
  </conditionalFormatting>
  <conditionalFormatting sqref="G1403:G1404">
    <cfRule type="expression" dxfId="75" priority="49" stopIfTrue="1">
      <formula>$A1403&lt;&gt;""</formula>
    </cfRule>
  </conditionalFormatting>
  <conditionalFormatting sqref="E1403:F1404">
    <cfRule type="expression" dxfId="74" priority="48" stopIfTrue="1">
      <formula>$A1403&lt;&gt;""</formula>
    </cfRule>
  </conditionalFormatting>
  <conditionalFormatting sqref="B1127:H1127">
    <cfRule type="expression" dxfId="73" priority="47" stopIfTrue="1">
      <formula>$A1127&lt;&gt;""</formula>
    </cfRule>
  </conditionalFormatting>
  <conditionalFormatting sqref="B1128:H1128 H1129:H1130">
    <cfRule type="expression" dxfId="72" priority="46" stopIfTrue="1">
      <formula>$A1128&lt;&gt;""</formula>
    </cfRule>
  </conditionalFormatting>
  <conditionalFormatting sqref="C599:G607">
    <cfRule type="expression" dxfId="71" priority="43" stopIfTrue="1">
      <formula>$A599&lt;&gt;""</formula>
    </cfRule>
  </conditionalFormatting>
  <conditionalFormatting sqref="B1129:G1130">
    <cfRule type="expression" dxfId="70" priority="42" stopIfTrue="1">
      <formula>$A1129&lt;&gt;""</formula>
    </cfRule>
  </conditionalFormatting>
  <conditionalFormatting sqref="E701:F701">
    <cfRule type="expression" dxfId="69" priority="41" stopIfTrue="1">
      <formula>$A701&lt;&gt;""</formula>
    </cfRule>
  </conditionalFormatting>
  <conditionalFormatting sqref="B608:H621">
    <cfRule type="expression" dxfId="68" priority="40" stopIfTrue="1">
      <formula>$A608&lt;&gt;""</formula>
    </cfRule>
  </conditionalFormatting>
  <conditionalFormatting sqref="B622:H622">
    <cfRule type="expression" dxfId="67" priority="39" stopIfTrue="1">
      <formula>$A622&lt;&gt;""</formula>
    </cfRule>
  </conditionalFormatting>
  <conditionalFormatting sqref="B623:H623">
    <cfRule type="expression" dxfId="66" priority="38" stopIfTrue="1">
      <formula>$A623&lt;&gt;""</formula>
    </cfRule>
  </conditionalFormatting>
  <conditionalFormatting sqref="B624:H624">
    <cfRule type="expression" dxfId="65" priority="37" stopIfTrue="1">
      <formula>$A624&lt;&gt;""</formula>
    </cfRule>
  </conditionalFormatting>
  <conditionalFormatting sqref="E232:F232 H232:I232 I174:I231 E253:H253 I246:I253 B252:D253 E163:I166 B163:C166 B139:C153 D139:D166 B168:D178 E168:I173 I167 B232:D245 E233:I245 E139:I153 A111:A253">
    <cfRule type="expression" dxfId="64" priority="35" stopIfTrue="1">
      <formula>$A111&lt;&gt;""</formula>
    </cfRule>
  </conditionalFormatting>
  <conditionalFormatting sqref="B111:I253">
    <cfRule type="expression" dxfId="63" priority="34" stopIfTrue="1">
      <formula>$A111&lt;&gt;""</formula>
    </cfRule>
  </conditionalFormatting>
  <conditionalFormatting sqref="B154:C162 E154:I162">
    <cfRule type="expression" dxfId="62" priority="33" stopIfTrue="1">
      <formula>$A154&lt;&gt;""</formula>
    </cfRule>
  </conditionalFormatting>
  <conditionalFormatting sqref="E111:F253">
    <cfRule type="expression" dxfId="61" priority="31" stopIfTrue="1">
      <formula>$A111&lt;&gt;""</formula>
    </cfRule>
  </conditionalFormatting>
  <conditionalFormatting sqref="A111:A253">
    <cfRule type="expression" dxfId="60" priority="32" stopIfTrue="1">
      <formula>$A111&lt;&gt;""</formula>
    </cfRule>
  </conditionalFormatting>
  <conditionalFormatting sqref="G232">
    <cfRule type="expression" dxfId="59" priority="30" stopIfTrue="1">
      <formula>$A232&lt;&gt;""</formula>
    </cfRule>
  </conditionalFormatting>
  <conditionalFormatting sqref="B246:H246 B247:D251">
    <cfRule type="expression" dxfId="58" priority="29" stopIfTrue="1">
      <formula>$A246&lt;&gt;""</formula>
    </cfRule>
  </conditionalFormatting>
  <conditionalFormatting sqref="E174:H176 E177:F178 H177:H178">
    <cfRule type="expression" dxfId="57" priority="28" stopIfTrue="1">
      <formula>$A174&lt;&gt;""</formula>
    </cfRule>
  </conditionalFormatting>
  <conditionalFormatting sqref="G247:H250">
    <cfRule type="expression" dxfId="56" priority="27" stopIfTrue="1">
      <formula>$A247&lt;&gt;""</formula>
    </cfRule>
  </conditionalFormatting>
  <conditionalFormatting sqref="E247:F250">
    <cfRule type="expression" dxfId="55" priority="26" stopIfTrue="1">
      <formula>$A247&lt;&gt;""</formula>
    </cfRule>
  </conditionalFormatting>
  <conditionalFormatting sqref="G177:G178">
    <cfRule type="expression" dxfId="54" priority="25" stopIfTrue="1">
      <formula>$A177&lt;&gt;""</formula>
    </cfRule>
  </conditionalFormatting>
  <conditionalFormatting sqref="B179:H193 H194:H231 B194:D231">
    <cfRule type="expression" dxfId="53" priority="24" stopIfTrue="1">
      <formula>$A179&lt;&gt;""</formula>
    </cfRule>
  </conditionalFormatting>
  <conditionalFormatting sqref="E251:H251">
    <cfRule type="expression" dxfId="52" priority="23" stopIfTrue="1">
      <formula>$A251&lt;&gt;""</formula>
    </cfRule>
  </conditionalFormatting>
  <conditionalFormatting sqref="H252">
    <cfRule type="expression" dxfId="51" priority="22" stopIfTrue="1">
      <formula>$A252&lt;&gt;""</formula>
    </cfRule>
  </conditionalFormatting>
  <conditionalFormatting sqref="E194:F194">
    <cfRule type="expression" dxfId="50" priority="21" stopIfTrue="1">
      <formula>$A194&lt;&gt;""</formula>
    </cfRule>
  </conditionalFormatting>
  <conditionalFormatting sqref="G194">
    <cfRule type="expression" dxfId="49" priority="20" stopIfTrue="1">
      <formula>$A194&lt;&gt;""</formula>
    </cfRule>
  </conditionalFormatting>
  <conditionalFormatting sqref="E195:G198">
    <cfRule type="expression" dxfId="48" priority="19" stopIfTrue="1">
      <formula>$A195&lt;&gt;""</formula>
    </cfRule>
  </conditionalFormatting>
  <conditionalFormatting sqref="E252:F252">
    <cfRule type="expression" dxfId="47" priority="18" stopIfTrue="1">
      <formula>$A252&lt;&gt;""</formula>
    </cfRule>
  </conditionalFormatting>
  <conditionalFormatting sqref="G252">
    <cfRule type="expression" dxfId="46" priority="17" stopIfTrue="1">
      <formula>$A252&lt;&gt;""</formula>
    </cfRule>
  </conditionalFormatting>
  <conditionalFormatting sqref="E199:G199">
    <cfRule type="expression" dxfId="45" priority="16" stopIfTrue="1">
      <formula>$A199&lt;&gt;""</formula>
    </cfRule>
  </conditionalFormatting>
  <conditionalFormatting sqref="E200:F201">
    <cfRule type="expression" dxfId="44" priority="15" stopIfTrue="1">
      <formula>$A200&lt;&gt;""</formula>
    </cfRule>
  </conditionalFormatting>
  <conditionalFormatting sqref="G200:G201">
    <cfRule type="expression" dxfId="43" priority="14" stopIfTrue="1">
      <formula>$A200&lt;&gt;""</formula>
    </cfRule>
  </conditionalFormatting>
  <conditionalFormatting sqref="E202:G203 E204:F208">
    <cfRule type="expression" dxfId="42" priority="13" stopIfTrue="1">
      <formula>$A202&lt;&gt;""</formula>
    </cfRule>
  </conditionalFormatting>
  <conditionalFormatting sqref="G204">
    <cfRule type="expression" dxfId="41" priority="12" stopIfTrue="1">
      <formula>$A204&lt;&gt;""</formula>
    </cfRule>
  </conditionalFormatting>
  <conditionalFormatting sqref="G205:G209">
    <cfRule type="expression" dxfId="40" priority="11" stopIfTrue="1">
      <formula>$A205&lt;&gt;""</formula>
    </cfRule>
  </conditionalFormatting>
  <conditionalFormatting sqref="E209:F209">
    <cfRule type="expression" dxfId="39" priority="10" stopIfTrue="1">
      <formula>$A209&lt;&gt;""</formula>
    </cfRule>
  </conditionalFormatting>
  <conditionalFormatting sqref="G210:G213">
    <cfRule type="expression" dxfId="38" priority="8" stopIfTrue="1">
      <formula>$A210&lt;&gt;""</formula>
    </cfRule>
  </conditionalFormatting>
  <conditionalFormatting sqref="E210:F214">
    <cfRule type="expression" dxfId="37" priority="9" stopIfTrue="1">
      <formula>$A210&lt;&gt;""</formula>
    </cfRule>
  </conditionalFormatting>
  <conditionalFormatting sqref="G214">
    <cfRule type="expression" dxfId="36" priority="7" stopIfTrue="1">
      <formula>$A214&lt;&gt;""</formula>
    </cfRule>
  </conditionalFormatting>
  <conditionalFormatting sqref="G215:G229">
    <cfRule type="expression" dxfId="35" priority="5" stopIfTrue="1">
      <formula>$A215&lt;&gt;""</formula>
    </cfRule>
  </conditionalFormatting>
  <conditionalFormatting sqref="E215:F229">
    <cfRule type="expression" dxfId="34" priority="6" stopIfTrue="1">
      <formula>$A215&lt;&gt;""</formula>
    </cfRule>
  </conditionalFormatting>
  <conditionalFormatting sqref="H167 B167:F167">
    <cfRule type="expression" dxfId="33" priority="4" stopIfTrue="1">
      <formula>$A167&lt;&gt;""</formula>
    </cfRule>
  </conditionalFormatting>
  <conditionalFormatting sqref="G167">
    <cfRule type="expression" dxfId="32" priority="3" stopIfTrue="1">
      <formula>$A167&lt;&gt;""</formula>
    </cfRule>
  </conditionalFormatting>
  <conditionalFormatting sqref="G230:G231">
    <cfRule type="expression" dxfId="31" priority="1" stopIfTrue="1">
      <formula>$A230&lt;&gt;""</formula>
    </cfRule>
  </conditionalFormatting>
  <conditionalFormatting sqref="E230:F231">
    <cfRule type="expression" dxfId="30" priority="2" stopIfTrue="1">
      <formula>$A230&lt;&gt;""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9"/>
  <sheetViews>
    <sheetView topLeftCell="A26"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68" t="s">
        <v>1359</v>
      </c>
      <c r="B1" s="368"/>
      <c r="C1" s="368"/>
      <c r="D1" s="368"/>
      <c r="E1" s="368"/>
      <c r="F1" s="368"/>
      <c r="G1" s="368"/>
      <c r="H1" s="368"/>
      <c r="I1" s="368"/>
    </row>
    <row r="2" spans="1:26" ht="7.5" customHeight="1">
      <c r="C2" s="9"/>
      <c r="D2" s="9"/>
      <c r="E2" s="9"/>
      <c r="F2" s="9"/>
      <c r="G2" s="9"/>
      <c r="H2" s="9"/>
      <c r="I2" s="9"/>
    </row>
    <row r="3" spans="1:26" s="10" customFormat="1" ht="26.1" customHeight="1">
      <c r="B3" s="196" t="s">
        <v>510</v>
      </c>
      <c r="C3" s="369" t="str">
        <f>INDEX(Adr!B2:B143,Doklady!B102)</f>
        <v>Slovenský zväz biatlonu</v>
      </c>
      <c r="D3" s="369"/>
      <c r="E3" s="369"/>
      <c r="F3" s="369"/>
      <c r="G3" s="272"/>
      <c r="H3" s="272"/>
      <c r="I3" s="90" t="str">
        <f>Doklady!H100</f>
        <v>V2</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INDEX(Adr!A2:A216,Doklady!B102)</f>
        <v>35656743</v>
      </c>
      <c r="I4" s="90">
        <f>Doklady!H101</f>
        <v>44368</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INDEX(Adr!C2:C216,Doklady!B102)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INDEX(Adr!D2:D216,Doklady!B102)&amp;", "&amp;INDEX(Adr!E2:E216,Doklady!B102)&amp;", "&amp;INDEX(Adr!F2:F216,Doklady!B102)</f>
        <v>Partizánska cesta č. 3501/71, Banská Bystrica, 974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70" t="s">
        <v>797</v>
      </c>
      <c r="F9" s="371"/>
      <c r="J9" s="9"/>
      <c r="L9" s="149"/>
      <c r="M9" s="149"/>
      <c r="N9" s="149"/>
      <c r="O9" s="149"/>
      <c r="P9" s="149"/>
      <c r="Q9" s="149"/>
      <c r="R9" s="149"/>
      <c r="S9" s="149"/>
    </row>
    <row r="10" spans="1:26" ht="18">
      <c r="A10" s="94" t="s">
        <v>7</v>
      </c>
      <c r="B10" s="95" t="s">
        <v>971</v>
      </c>
      <c r="C10" s="157">
        <f>SUMIF(FP!J:J,Doklady!$B$1&amp;A10,FP!D:D)</f>
        <v>0</v>
      </c>
      <c r="D10" s="157">
        <f>C10-E10</f>
        <v>0</v>
      </c>
      <c r="E10" s="361">
        <f>SUMIF(K:K,A10,I:I)</f>
        <v>0</v>
      </c>
      <c r="F10" s="362"/>
      <c r="J10" s="9"/>
      <c r="L10" s="151" t="s">
        <v>779</v>
      </c>
      <c r="M10" s="149"/>
      <c r="N10" s="149"/>
      <c r="O10" s="149"/>
      <c r="P10" s="149"/>
      <c r="Q10" s="149"/>
      <c r="R10" s="149"/>
      <c r="S10" s="149"/>
    </row>
    <row r="11" spans="1:26" ht="18">
      <c r="A11" s="94" t="s">
        <v>6</v>
      </c>
      <c r="B11" s="95" t="s">
        <v>200</v>
      </c>
      <c r="C11" s="157">
        <f>SUMIF(FP!J:J,Doklady!$B$1&amp;A11,FP!D:D)</f>
        <v>564999</v>
      </c>
      <c r="D11" s="157">
        <f>+C11-E11</f>
        <v>204922.71999999997</v>
      </c>
      <c r="E11" s="372">
        <f>+I39-I42+I44-I47</f>
        <v>360076.28</v>
      </c>
      <c r="F11" s="373"/>
      <c r="J11" s="213"/>
      <c r="L11" s="197" t="str">
        <f>L41</f>
        <v>a - biatlon - bežné transfery</v>
      </c>
      <c r="M11" s="149"/>
      <c r="N11" s="149"/>
      <c r="O11" s="149"/>
      <c r="P11" s="149"/>
      <c r="Q11" s="149"/>
      <c r="R11" s="149"/>
      <c r="S11" s="149"/>
    </row>
    <row r="12" spans="1:26" ht="18">
      <c r="A12" s="94" t="s">
        <v>10</v>
      </c>
      <c r="B12" s="95" t="s">
        <v>201</v>
      </c>
      <c r="C12" s="157">
        <f>SUMIF(FP!J:J,Doklady!$B$1&amp;A12,FP!D:D)</f>
        <v>147750</v>
      </c>
      <c r="D12" s="157">
        <f>C12-E12</f>
        <v>1213.1600000000035</v>
      </c>
      <c r="E12" s="361">
        <f>SUMIF(K:K,A12,I:I)</f>
        <v>146536.84</v>
      </c>
      <c r="F12" s="362"/>
      <c r="J12" s="214"/>
      <c r="L12" s="197" t="str">
        <f>L42</f>
        <v>a - biatlon - kapitálové transfery</v>
      </c>
      <c r="N12" s="149"/>
      <c r="O12" s="149"/>
      <c r="P12" s="149"/>
      <c r="Q12" s="149"/>
      <c r="R12" s="149"/>
      <c r="S12" s="149"/>
    </row>
    <row r="13" spans="1:26" ht="18">
      <c r="A13" s="94" t="s">
        <v>9</v>
      </c>
      <c r="B13" s="95" t="s">
        <v>202</v>
      </c>
      <c r="C13" s="157">
        <f>SUMIF(FP!J:J,Doklady!$B$1&amp;A13,FP!D:D)</f>
        <v>0</v>
      </c>
      <c r="D13" s="157">
        <f>C13-E13</f>
        <v>0</v>
      </c>
      <c r="E13" s="361">
        <f>SUMIF(K:K,A13,I:I)</f>
        <v>0</v>
      </c>
      <c r="F13" s="362"/>
      <c r="J13" s="9"/>
      <c r="L13" s="197">
        <f>L46</f>
        <v>2</v>
      </c>
      <c r="N13" s="149"/>
      <c r="O13" s="149"/>
      <c r="P13" s="149"/>
      <c r="Q13" s="149"/>
      <c r="R13" s="149"/>
      <c r="S13" s="149"/>
    </row>
    <row r="14" spans="1:26" ht="18.75" thickBot="1">
      <c r="A14" s="94" t="s">
        <v>12</v>
      </c>
      <c r="B14" s="95" t="s">
        <v>768</v>
      </c>
      <c r="C14" s="157">
        <f>SUMIF(FP!J:J,Doklady!$B$1&amp;A14,FP!D:D)</f>
        <v>0</v>
      </c>
      <c r="D14" s="157">
        <f>C14-E14</f>
        <v>0</v>
      </c>
      <c r="E14" s="374">
        <f>SUMIF(K:K,A14,I:I)</f>
        <v>0</v>
      </c>
      <c r="F14" s="375"/>
      <c r="J14" s="9"/>
      <c r="L14" s="197" t="str">
        <f>L47</f>
        <v>2</v>
      </c>
      <c r="N14" s="149"/>
      <c r="O14" s="149"/>
      <c r="P14" s="149"/>
      <c r="Q14" s="149"/>
      <c r="R14" s="149"/>
      <c r="S14" s="149"/>
    </row>
    <row r="15" spans="1:26" ht="5.25" customHeight="1" thickTop="1">
      <c r="I15" s="10"/>
    </row>
    <row r="16" spans="1:26" s="10" customFormat="1" ht="12.75">
      <c r="A16" s="148" t="s">
        <v>3</v>
      </c>
      <c r="B16" s="380" t="s">
        <v>789</v>
      </c>
      <c r="C16" s="381"/>
      <c r="D16" s="381"/>
      <c r="E16" s="381"/>
      <c r="F16" s="381"/>
      <c r="G16" s="381"/>
      <c r="H16" s="382"/>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76" t="s">
        <v>952</v>
      </c>
      <c r="C17" s="376"/>
      <c r="D17" s="376"/>
      <c r="E17" s="376"/>
      <c r="F17" s="376"/>
      <c r="G17" s="376"/>
      <c r="H17" s="376"/>
      <c r="I17" s="98">
        <f>SUMIF(FP!I:I,Doklady!$B$1&amp;A17,FP!D:D)</f>
        <v>564999</v>
      </c>
      <c r="T17" s="115"/>
    </row>
    <row r="18" spans="1:20" ht="12.75" customHeight="1">
      <c r="A18" s="171" t="s">
        <v>205</v>
      </c>
      <c r="B18" s="376" t="s">
        <v>988</v>
      </c>
      <c r="C18" s="376"/>
      <c r="D18" s="376"/>
      <c r="E18" s="376"/>
      <c r="F18" s="376"/>
      <c r="G18" s="376"/>
      <c r="H18" s="376"/>
      <c r="I18" s="98">
        <f>SUMIF(FP!I:I,Doklady!$B$1&amp;A18,FP!D:D)</f>
        <v>0</v>
      </c>
    </row>
    <row r="19" spans="1:20" ht="12.75" customHeight="1">
      <c r="A19" s="146" t="s">
        <v>206</v>
      </c>
      <c r="B19" s="376" t="s">
        <v>954</v>
      </c>
      <c r="C19" s="376"/>
      <c r="D19" s="376"/>
      <c r="E19" s="376"/>
      <c r="F19" s="376"/>
      <c r="G19" s="376"/>
      <c r="H19" s="376"/>
      <c r="I19" s="98">
        <f>SUMIF(FP!I:I,Doklady!$B$1&amp;A19,FP!D:D)</f>
        <v>0</v>
      </c>
    </row>
    <row r="20" spans="1:20">
      <c r="A20" s="171" t="s">
        <v>207</v>
      </c>
      <c r="B20" s="377" t="s">
        <v>953</v>
      </c>
      <c r="C20" s="378"/>
      <c r="D20" s="378"/>
      <c r="E20" s="378"/>
      <c r="F20" s="378"/>
      <c r="G20" s="378"/>
      <c r="H20" s="379"/>
      <c r="I20" s="98">
        <f>SUMIF(FP!I:I,Doklady!$B$1&amp;A20,FP!D:D)</f>
        <v>140785</v>
      </c>
      <c r="T20" s="115"/>
    </row>
    <row r="21" spans="1:20">
      <c r="A21" s="146" t="s">
        <v>208</v>
      </c>
      <c r="B21" s="377" t="s">
        <v>955</v>
      </c>
      <c r="C21" s="378"/>
      <c r="D21" s="378"/>
      <c r="E21" s="378"/>
      <c r="F21" s="378"/>
      <c r="G21" s="378"/>
      <c r="H21" s="379"/>
      <c r="I21" s="98">
        <f>SUMIF(FP!I:I,Doklady!$B$1&amp;A21,FP!D:D)</f>
        <v>0</v>
      </c>
      <c r="T21" s="115"/>
    </row>
    <row r="22" spans="1:20">
      <c r="A22" s="171" t="s">
        <v>209</v>
      </c>
      <c r="B22" s="377" t="s">
        <v>1360</v>
      </c>
      <c r="C22" s="378"/>
      <c r="D22" s="378"/>
      <c r="E22" s="378"/>
      <c r="F22" s="378"/>
      <c r="G22" s="378"/>
      <c r="H22" s="379"/>
      <c r="I22" s="98">
        <f>SUMIF(FP!I:I,Doklady!$B$1&amp;A22,FP!D:D)</f>
        <v>0</v>
      </c>
      <c r="T22" s="115"/>
    </row>
    <row r="23" spans="1:20">
      <c r="A23" s="146" t="s">
        <v>210</v>
      </c>
      <c r="B23" s="377" t="s">
        <v>1149</v>
      </c>
      <c r="C23" s="378"/>
      <c r="D23" s="378"/>
      <c r="E23" s="378"/>
      <c r="F23" s="378"/>
      <c r="G23" s="378"/>
      <c r="H23" s="379"/>
      <c r="I23" s="98">
        <f>SUMIF(FP!I:I,Doklady!$B$1&amp;A23,FP!D:D)</f>
        <v>0</v>
      </c>
      <c r="T23" s="115"/>
    </row>
    <row r="24" spans="1:20">
      <c r="A24" s="171" t="s">
        <v>211</v>
      </c>
      <c r="B24" s="377" t="s">
        <v>1150</v>
      </c>
      <c r="C24" s="378"/>
      <c r="D24" s="378"/>
      <c r="E24" s="378"/>
      <c r="F24" s="378"/>
      <c r="G24" s="378"/>
      <c r="H24" s="379"/>
      <c r="I24" s="98">
        <f>SUMIF(FP!I:I,Doklady!$B$1&amp;A24,FP!D:D)</f>
        <v>0</v>
      </c>
      <c r="T24" s="115"/>
    </row>
    <row r="25" spans="1:20">
      <c r="A25" s="146" t="s">
        <v>212</v>
      </c>
      <c r="B25" s="377" t="s">
        <v>1361</v>
      </c>
      <c r="C25" s="378"/>
      <c r="D25" s="378"/>
      <c r="E25" s="378"/>
      <c r="F25" s="378"/>
      <c r="G25" s="378"/>
      <c r="H25" s="379"/>
      <c r="I25" s="98">
        <f>SUMIF(FP!I:I,Doklady!$B$1&amp;A25,FP!D:D)</f>
        <v>0</v>
      </c>
      <c r="T25" s="115"/>
    </row>
    <row r="26" spans="1:20">
      <c r="A26" s="171" t="s">
        <v>213</v>
      </c>
      <c r="B26" s="377" t="s">
        <v>1152</v>
      </c>
      <c r="C26" s="378"/>
      <c r="D26" s="378"/>
      <c r="E26" s="378"/>
      <c r="F26" s="378"/>
      <c r="G26" s="378"/>
      <c r="H26" s="379"/>
      <c r="I26" s="98">
        <f>SUMIF(FP!I:I,Doklady!$B$1&amp;A26,FP!D:D)</f>
        <v>0</v>
      </c>
      <c r="T26" s="115"/>
    </row>
    <row r="27" spans="1:20">
      <c r="A27" s="146" t="s">
        <v>214</v>
      </c>
      <c r="B27" s="377" t="s">
        <v>1153</v>
      </c>
      <c r="C27" s="378"/>
      <c r="D27" s="378"/>
      <c r="E27" s="378"/>
      <c r="F27" s="378"/>
      <c r="G27" s="378"/>
      <c r="H27" s="379"/>
      <c r="I27" s="98">
        <f>SUMIF(FP!I:I,Doklady!$B$1&amp;A27,FP!D:D)</f>
        <v>0</v>
      </c>
      <c r="T27" s="115"/>
    </row>
    <row r="28" spans="1:20">
      <c r="A28" s="171" t="s">
        <v>215</v>
      </c>
      <c r="B28" s="377" t="s">
        <v>1154</v>
      </c>
      <c r="C28" s="378"/>
      <c r="D28" s="378"/>
      <c r="E28" s="378"/>
      <c r="F28" s="378"/>
      <c r="G28" s="378"/>
      <c r="H28" s="379"/>
      <c r="I28" s="98">
        <f>SUMIF(FP!I:I,Doklady!$B$1&amp;A28,FP!D:D)</f>
        <v>0</v>
      </c>
      <c r="T28" s="115"/>
    </row>
    <row r="29" spans="1:20">
      <c r="A29" s="146" t="s">
        <v>216</v>
      </c>
      <c r="B29" s="365" t="s">
        <v>1420</v>
      </c>
      <c r="C29" s="366"/>
      <c r="D29" s="366"/>
      <c r="E29" s="366"/>
      <c r="F29" s="366"/>
      <c r="G29" s="366"/>
      <c r="H29" s="367"/>
      <c r="I29" s="98">
        <f>SUMIF(FP!I:I,Doklady!$B$1&amp;A29,FP!D:D)</f>
        <v>0</v>
      </c>
      <c r="T29" s="115"/>
    </row>
    <row r="30" spans="1:20">
      <c r="A30" s="171" t="s">
        <v>217</v>
      </c>
      <c r="B30" s="383" t="s">
        <v>1020</v>
      </c>
      <c r="C30" s="384"/>
      <c r="D30" s="384"/>
      <c r="E30" s="384"/>
      <c r="F30" s="384"/>
      <c r="G30" s="384"/>
      <c r="H30" s="385"/>
      <c r="I30" s="98">
        <f>SUMIF(FP!I:I,Doklady!$B$1&amp;A30,FP!D:D)</f>
        <v>0</v>
      </c>
      <c r="T30" s="115"/>
    </row>
    <row r="31" spans="1:20" ht="11.25" customHeight="1">
      <c r="A31" s="146" t="s">
        <v>218</v>
      </c>
      <c r="B31" s="383" t="s">
        <v>1421</v>
      </c>
      <c r="C31" s="384"/>
      <c r="D31" s="384"/>
      <c r="E31" s="384"/>
      <c r="F31" s="384"/>
      <c r="G31" s="384"/>
      <c r="H31" s="385"/>
      <c r="I31" s="98">
        <f>SUMIF(FP!I:I,Doklady!$B$1&amp;A31,FP!D:D)</f>
        <v>6965</v>
      </c>
      <c r="T31" s="115"/>
    </row>
    <row r="32" spans="1:20">
      <c r="A32" s="171" t="s">
        <v>219</v>
      </c>
      <c r="B32" s="383" t="s">
        <v>1157</v>
      </c>
      <c r="C32" s="384"/>
      <c r="D32" s="384"/>
      <c r="E32" s="384"/>
      <c r="F32" s="384"/>
      <c r="G32" s="384"/>
      <c r="H32" s="385"/>
      <c r="I32" s="98">
        <f>SUMIF(FP!I:I,Doklady!$B$1&amp;A32,FP!D:D)</f>
        <v>0</v>
      </c>
      <c r="T32" s="115"/>
    </row>
    <row r="33" spans="1:21" ht="11.25" hidden="1" customHeight="1">
      <c r="A33" s="146" t="s">
        <v>220</v>
      </c>
      <c r="B33" s="383"/>
      <c r="C33" s="384"/>
      <c r="D33" s="384"/>
      <c r="E33" s="384"/>
      <c r="F33" s="384"/>
      <c r="G33" s="384"/>
      <c r="H33" s="385"/>
      <c r="I33" s="98">
        <f>SUMIF(FP!I:I,Doklady!$B$1&amp;A33,FP!D:D)</f>
        <v>0</v>
      </c>
      <c r="T33" s="115"/>
    </row>
    <row r="34" spans="1:21" hidden="1">
      <c r="A34" s="171" t="s">
        <v>221</v>
      </c>
      <c r="B34" s="386"/>
      <c r="C34" s="386"/>
      <c r="D34" s="386"/>
      <c r="E34" s="386"/>
      <c r="F34" s="386"/>
      <c r="G34" s="386"/>
      <c r="H34" s="386"/>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biatlon</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112999.8</v>
      </c>
      <c r="G39" s="104">
        <f>+MAX(I39-C39-D39-E39-F39-H39,0)</f>
        <v>421999.2</v>
      </c>
      <c r="H39" s="104">
        <f>+IFERROR(VLOOKUP(K40&amp;" - kapitálové transfery",B$53:C$90,2,0),0)</f>
        <v>30000</v>
      </c>
      <c r="I39" s="98">
        <f>SUMIF(FP!K:K,K40,FP!D:D)</f>
        <v>564999</v>
      </c>
      <c r="L39" s="112">
        <f>COUNTIF(FP!N:N,Doklady!B1&amp;"aK")</f>
        <v>1</v>
      </c>
      <c r="T39" s="115"/>
    </row>
    <row r="40" spans="1:21">
      <c r="A40" s="146" t="s">
        <v>204</v>
      </c>
      <c r="B40" s="147" t="s">
        <v>788</v>
      </c>
      <c r="C40" s="104">
        <f>DSUM(Doklady!A103:I10000,"GGG",Spolu!L40:M42)</f>
        <v>2748.6</v>
      </c>
      <c r="D40" s="104">
        <f>DSUM(Doklady!A103:I10000,"GGG",Spolu!N40:O42)</f>
        <v>31557.67</v>
      </c>
      <c r="E40" s="104">
        <f>DSUM(Doklady!A103:I10000,"GGG",Spolu!P40:Q42)</f>
        <v>141696.40000000002</v>
      </c>
      <c r="F40" s="104">
        <f>DSUM(Doklady!A103:I10000,"GGG",Spolu!R40:S42)</f>
        <v>28920.05</v>
      </c>
      <c r="G40" s="104">
        <f>DSUM(Doklady!A103:I10000,"GGG",Spolu!T40:U42)-H40</f>
        <v>0</v>
      </c>
      <c r="H40" s="104">
        <f>+IFERROR(VLOOKUP(K40&amp;" - kapitálové transfery",B$53:D$90,3,0),0)</f>
        <v>0</v>
      </c>
      <c r="I40" s="98">
        <f>+C40+D40+E40+F40+G40+H40</f>
        <v>204922.72</v>
      </c>
      <c r="J40" s="277" t="str">
        <f>+K45</f>
        <v>.</v>
      </c>
      <c r="K40" s="279" t="str">
        <f>IF(L38&gt;0,INDEX(FP!K:K,Doklady!B2),".")</f>
        <v>biatlon</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30000</v>
      </c>
      <c r="I41" s="155">
        <f>+I39-I42</f>
        <v>360076.28</v>
      </c>
      <c r="J41" s="278">
        <f>+K46</f>
        <v>0</v>
      </c>
      <c r="K41" s="280">
        <f>+I41-H41</f>
        <v>330076.28000000003</v>
      </c>
      <c r="L41" s="197" t="str">
        <f>IF(L38&gt;0,"a - "&amp;INDEX(FP!C:C,Doklady!B2),2)</f>
        <v>a - biatlon - bežné transfery</v>
      </c>
      <c r="M41" s="151">
        <v>1</v>
      </c>
      <c r="N41" s="197" t="str">
        <f>+L41</f>
        <v>a - biatlon - bežné transfery</v>
      </c>
      <c r="O41" s="151">
        <v>2</v>
      </c>
      <c r="P41" s="197" t="str">
        <f>+L41</f>
        <v>a - biatlon - bežné transfery</v>
      </c>
      <c r="Q41" s="151">
        <v>3</v>
      </c>
      <c r="R41" s="197" t="str">
        <f>+L41</f>
        <v>a - biatlon - bežné transfery</v>
      </c>
      <c r="S41" s="151">
        <v>4</v>
      </c>
      <c r="T41" s="197" t="str">
        <f>+L41</f>
        <v>a - biatlon - bežné transfery</v>
      </c>
      <c r="U41" s="151">
        <v>5</v>
      </c>
    </row>
    <row r="42" spans="1:21" ht="10.5" customHeight="1">
      <c r="A42" s="146" t="s">
        <v>204</v>
      </c>
      <c r="B42" s="147" t="s">
        <v>1147</v>
      </c>
      <c r="C42" s="98">
        <f>+C40</f>
        <v>2748.6</v>
      </c>
      <c r="D42" s="274">
        <f>+D40</f>
        <v>31557.67</v>
      </c>
      <c r="E42" s="274">
        <f>+E40</f>
        <v>141696.40000000002</v>
      </c>
      <c r="F42" s="274">
        <f>+MIN(F39:F40)</f>
        <v>28920.05</v>
      </c>
      <c r="G42" s="274">
        <f>+MIN(G39+MAX(F39-F40,0)-MAX(E40-E39,0)-MAX(D40-D39,0)-MAX(C40-C39,0),G40)</f>
        <v>0</v>
      </c>
      <c r="H42" s="274">
        <f>+MIN(H39:H40)</f>
        <v>0</v>
      </c>
      <c r="I42" s="98">
        <f>+C42+D42+E42+MIN(F39:F40)+G42+H42</f>
        <v>204922.72</v>
      </c>
      <c r="J42" s="278">
        <f>+K47</f>
        <v>0</v>
      </c>
      <c r="K42" s="280">
        <f>+I42-H42</f>
        <v>204922.72</v>
      </c>
      <c r="L42" s="197" t="str">
        <f>+SUBSTITUTE(L41,"bežné","kapitálové")</f>
        <v>a - biatlon - kapitálové transfery</v>
      </c>
      <c r="M42" s="151">
        <v>1</v>
      </c>
      <c r="N42" s="197" t="str">
        <f>+L42</f>
        <v>a - biatlon - kapitálové transfery</v>
      </c>
      <c r="O42" s="151">
        <v>2</v>
      </c>
      <c r="P42" s="197" t="str">
        <f>+L42</f>
        <v>a - biatlon - kapitálové transfery</v>
      </c>
      <c r="Q42" s="151">
        <v>3</v>
      </c>
      <c r="R42" s="197" t="str">
        <f>+L42</f>
        <v>a - biatlon - kapitálové transfery</v>
      </c>
      <c r="S42" s="151">
        <v>4</v>
      </c>
      <c r="T42" s="197" t="str">
        <f>+L42</f>
        <v>a - biatlon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63"/>
      <c r="B50" s="364"/>
      <c r="C50" s="364"/>
      <c r="D50" s="364"/>
      <c r="E50" s="364"/>
      <c r="F50" s="364"/>
      <c r="G50" s="364"/>
      <c r="H50" s="364"/>
      <c r="I50" s="364"/>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biatlon - bežné transfery</v>
      </c>
      <c r="C53" s="98">
        <f>IF(A53&lt;&gt;"",INDEX(FP!D:D,Doklady!B$2+(ROW()-53)),"")</f>
        <v>534999</v>
      </c>
      <c r="D53" s="98">
        <f>IF(A53&lt;&gt;"",Doklady!H1-Doklady!I1,"")</f>
        <v>204922.72000000012</v>
      </c>
      <c r="E53" s="98">
        <f>IF(A53&lt;&gt;"",MIN(D53,C53)*Doklady!C1/(1-Doklady!C1),"")</f>
        <v>0</v>
      </c>
      <c r="F53" s="96">
        <f>IF(A53&lt;&gt;"",Doklady!I1,"")</f>
        <v>0</v>
      </c>
      <c r="G53" s="98">
        <f t="shared" ref="G53:G84" si="0">+IFERROR(HLOOKUP(IF(RIGHT(B53,15)="bežné transfery",LEFT(B53,LEN(B53)-18),0),$J$40:$K$42,3,0),MIN(C53,D53))</f>
        <v>204922.72</v>
      </c>
      <c r="H53" s="96"/>
      <c r="I53" s="98">
        <f>IF(A53&lt;&gt;"",MAX(IF(G53&lt;C53,C53-G53,0)+IF(F53&lt;E53,E53-F53,0),0),0)</f>
        <v>330076.28000000003</v>
      </c>
      <c r="J53" s="111" t="str">
        <f>IF(D53&gt;C53,"Vyúčtované prostriedky nemôžu byť väčšie ako poskytnuté. Opravte v hárku ""Doklady""","")</f>
        <v/>
      </c>
      <c r="K53" s="112" t="str">
        <f>Doklady!E1</f>
        <v>026 02</v>
      </c>
      <c r="L53" s="112" t="str">
        <f>IF(A53&lt;&gt;"",INDEX(FP!H:H,Doklady!B$2+(ROW()-52)),"")</f>
        <v>K</v>
      </c>
      <c r="M53" s="112" t="str">
        <f>K53&amp;L53</f>
        <v>026 02K</v>
      </c>
      <c r="T53" s="115"/>
    </row>
    <row r="54" spans="1:20" ht="12" customHeight="1">
      <c r="A54" s="100" t="str">
        <f>Doklady!D2</f>
        <v>a</v>
      </c>
      <c r="B54" s="150" t="str">
        <f>Doklady!G2</f>
        <v>biatlon - kapitálové transfery</v>
      </c>
      <c r="C54" s="98">
        <f>IF(A54&lt;&gt;"",INDEX(FP!D:D,Doklady!B$2+(ROW()-53)),"")</f>
        <v>30000</v>
      </c>
      <c r="D54" s="98">
        <f>IF(A54&lt;&gt;"",Doklady!H2-Doklady!I2,"")</f>
        <v>0</v>
      </c>
      <c r="E54" s="98">
        <f>IF(A54&lt;&gt;"",MIN(D54,C54)*Doklady!C2/(1-Doklady!C2),"")</f>
        <v>0</v>
      </c>
      <c r="F54" s="96">
        <f>IF(A54&lt;&gt;"",Doklady!I2,"")</f>
        <v>0</v>
      </c>
      <c r="G54" s="98">
        <f t="shared" si="0"/>
        <v>0</v>
      </c>
      <c r="H54" s="96"/>
      <c r="I54" s="98">
        <f>IF(A54&lt;&gt;"",MAX(IF(G54&lt;C54,C54-G54,0)+IF(F54&lt;E54,E54-F54,0),0),0)</f>
        <v>30000</v>
      </c>
      <c r="J54" s="111" t="str">
        <f t="shared" ref="J54:J117" si="1">IF(D54&gt;C54,"Vyúčtované prostriedky nemôžu byť väčšie ako poskytnuté. Opravte v hárku ""Doklady""","")</f>
        <v/>
      </c>
      <c r="K54" s="112" t="str">
        <f>Doklady!E2</f>
        <v>026 02</v>
      </c>
      <c r="L54" s="112" t="str">
        <f>IF(A54&lt;&gt;"",INDEX(FP!H:H,Doklady!B$2+(ROW()-52)),"")</f>
        <v>B</v>
      </c>
      <c r="M54" s="112" t="str">
        <f t="shared" ref="M54:M117" si="2">K54&amp;L54</f>
        <v>026 02B</v>
      </c>
    </row>
    <row r="55" spans="1:20" ht="12" customHeight="1">
      <c r="A55" s="100" t="str">
        <f>Doklady!D3</f>
        <v>d</v>
      </c>
      <c r="B55" s="150" t="str">
        <f>Doklady!G3</f>
        <v>Paulína Fialková</v>
      </c>
      <c r="C55" s="98">
        <f>IF(A55&lt;&gt;"",INDEX(FP!D:D,Doklady!B$2+(ROW()-53)),"")</f>
        <v>41714</v>
      </c>
      <c r="D55" s="98">
        <f>IF(A55&lt;&gt;"",Doklady!H3-Doklady!I3,"")</f>
        <v>606.57999999999993</v>
      </c>
      <c r="E55" s="98">
        <f>IF(A55&lt;&gt;"",MIN(D55,C55)*Doklady!C3/(1-Doklady!C3),"")</f>
        <v>0</v>
      </c>
      <c r="F55" s="96">
        <f>IF(A55&lt;&gt;"",Doklady!I3,"")</f>
        <v>0</v>
      </c>
      <c r="G55" s="98">
        <f t="shared" si="0"/>
        <v>606.57999999999993</v>
      </c>
      <c r="H55" s="96"/>
      <c r="I55" s="98">
        <f t="shared" ref="I55:I117" si="3">IF(A55&lt;&gt;"",MAX(IF(G55&lt;C55,C55-G55,0)+IF(F55&lt;E55,E55-F55,0),0),0)</f>
        <v>41107.42</v>
      </c>
      <c r="J55" s="111" t="str">
        <f t="shared" si="1"/>
        <v/>
      </c>
      <c r="K55" s="112" t="str">
        <f>Doklady!E3</f>
        <v>026 03</v>
      </c>
      <c r="L55" s="112" t="str">
        <f>IF(A55&lt;&gt;"",INDEX(FP!H:H,Doklady!B$2+(ROW()-52)),"")</f>
        <v>B</v>
      </c>
      <c r="M55" s="112" t="str">
        <f t="shared" si="2"/>
        <v>026 03B</v>
      </c>
    </row>
    <row r="56" spans="1:20">
      <c r="A56" s="100" t="str">
        <f>Doklady!D4</f>
        <v>d</v>
      </c>
      <c r="B56" s="150" t="str">
        <f>Doklady!G4</f>
        <v>štafeta - juniori</v>
      </c>
      <c r="C56" s="98">
        <f>IF(A56&lt;&gt;"",INDEX(FP!D:D,Doklady!B$2+(ROW()-53)),"")</f>
        <v>26071</v>
      </c>
      <c r="D56" s="98">
        <f>IF(A56&lt;&gt;"",Doklady!H4-Doklady!I4,"")</f>
        <v>0</v>
      </c>
      <c r="E56" s="333">
        <f>IF(A56&lt;&gt;"",MIN(D56,C56)*Doklady!C4/(1-Doklady!C4),"")</f>
        <v>0</v>
      </c>
      <c r="F56" s="96">
        <f>IF(A56&lt;&gt;"",Doklady!I4,"")</f>
        <v>0</v>
      </c>
      <c r="G56" s="98">
        <f t="shared" si="0"/>
        <v>0</v>
      </c>
      <c r="H56" s="96"/>
      <c r="I56" s="98">
        <f t="shared" si="3"/>
        <v>26071</v>
      </c>
      <c r="J56" s="111" t="str">
        <f t="shared" si="1"/>
        <v/>
      </c>
      <c r="K56" s="112" t="str">
        <f>Doklady!E4</f>
        <v>026 03</v>
      </c>
      <c r="L56" s="112" t="str">
        <f>IF(A56&lt;&gt;"",INDEX(FP!H:H,Doklady!B$2+(ROW()-52)),"")</f>
        <v>B</v>
      </c>
      <c r="M56" s="112" t="str">
        <f t="shared" si="2"/>
        <v>026 03B</v>
      </c>
    </row>
    <row r="57" spans="1:20">
      <c r="A57" s="100" t="str">
        <f>Doklady!D5</f>
        <v>d</v>
      </c>
      <c r="B57" s="150" t="str">
        <f>Doklady!G5</f>
        <v>štafeta - kadetky</v>
      </c>
      <c r="C57" s="98">
        <f>IF(A57&lt;&gt;"",INDEX(FP!D:D,Doklady!B$2+(ROW()-53)),"")</f>
        <v>26071</v>
      </c>
      <c r="D57" s="98">
        <f>IF(A57&lt;&gt;"",Doklady!H5-Doklady!I5,"")</f>
        <v>0</v>
      </c>
      <c r="E57" s="98">
        <f>IF(A57&lt;&gt;"",MIN(D57,C57)*Doklady!C5/(1-Doklady!C5),"")</f>
        <v>0</v>
      </c>
      <c r="F57" s="96">
        <f>IF(A57&lt;&gt;"",Doklady!I5,"")</f>
        <v>0</v>
      </c>
      <c r="G57" s="98">
        <f t="shared" si="0"/>
        <v>0</v>
      </c>
      <c r="H57" s="96"/>
      <c r="I57" s="98">
        <f t="shared" si="3"/>
        <v>26071</v>
      </c>
      <c r="J57" s="111" t="str">
        <f t="shared" si="1"/>
        <v/>
      </c>
      <c r="K57" s="112" t="str">
        <f>Doklady!E5</f>
        <v>026 03</v>
      </c>
      <c r="L57" s="112" t="str">
        <f>IF(A57&lt;&gt;"",INDEX(FP!H:H,Doklady!B$2+(ROW()-52)),"")</f>
        <v>B</v>
      </c>
      <c r="M57" s="112" t="str">
        <f t="shared" si="2"/>
        <v>026 03B</v>
      </c>
    </row>
    <row r="58" spans="1:20" ht="12" customHeight="1">
      <c r="A58" s="100" t="str">
        <f>Doklady!D6</f>
        <v>d</v>
      </c>
      <c r="B58" s="150" t="str">
        <f>Doklady!G6</f>
        <v>štafeta - ženy</v>
      </c>
      <c r="C58" s="98">
        <f>IF(A58&lt;&gt;"",INDEX(FP!D:D,Doklady!B$2+(ROW()-53)),"")</f>
        <v>26071</v>
      </c>
      <c r="D58" s="98">
        <f>IF(A58&lt;&gt;"",Doklady!H6-Doklady!I6,"")</f>
        <v>606.57999999999993</v>
      </c>
      <c r="E58" s="98">
        <f>IF(A58&lt;&gt;"",MIN(D58,C58)*Doklady!C6/(1-Doklady!C6),"")</f>
        <v>0</v>
      </c>
      <c r="F58" s="96">
        <f>IF(A58&lt;&gt;"",Doklady!I6,"")</f>
        <v>0</v>
      </c>
      <c r="G58" s="98">
        <f t="shared" si="0"/>
        <v>606.57999999999993</v>
      </c>
      <c r="H58" s="96"/>
      <c r="I58" s="98">
        <f t="shared" si="3"/>
        <v>25464.42</v>
      </c>
      <c r="J58" s="111" t="str">
        <f t="shared" si="1"/>
        <v/>
      </c>
      <c r="K58" s="112" t="str">
        <f>Doklady!E6</f>
        <v>026 03</v>
      </c>
      <c r="L58" s="112" t="str">
        <f>IF(A58&lt;&gt;"",INDEX(FP!H:H,Doklady!B$2+(ROW()-52)),"")</f>
        <v>B</v>
      </c>
      <c r="M58" s="112" t="str">
        <f t="shared" si="2"/>
        <v>026 03B</v>
      </c>
    </row>
    <row r="59" spans="1:20" ht="12" customHeight="1">
      <c r="A59" s="100" t="str">
        <f>Doklady!D7</f>
        <v>d</v>
      </c>
      <c r="B59" s="150" t="str">
        <f>Doklady!G7</f>
        <v>Tomáš Sklenárik</v>
      </c>
      <c r="C59" s="98">
        <f>IF(A59&lt;&gt;"",INDEX(FP!D:D,Doklady!B$2+(ROW()-53)),"")</f>
        <v>10429</v>
      </c>
      <c r="D59" s="98">
        <f>IF(A59&lt;&gt;"",Doklady!H7-Doklady!I7,"")</f>
        <v>0</v>
      </c>
      <c r="E59" s="98">
        <f>IF(A59&lt;&gt;"",MIN(D59,C59)*Doklady!C7/(1-Doklady!C7),"")</f>
        <v>0</v>
      </c>
      <c r="F59" s="96">
        <f>IF(A59&lt;&gt;"",Doklady!I7,"")</f>
        <v>0</v>
      </c>
      <c r="G59" s="98">
        <f t="shared" si="0"/>
        <v>0</v>
      </c>
      <c r="H59" s="96"/>
      <c r="I59" s="98">
        <f t="shared" si="3"/>
        <v>10429</v>
      </c>
      <c r="J59" s="111" t="str">
        <f t="shared" si="1"/>
        <v/>
      </c>
      <c r="K59" s="112" t="str">
        <f>Doklady!E7</f>
        <v>026 03</v>
      </c>
      <c r="L59" s="112" t="str">
        <f>IF(A59&lt;&gt;"",INDEX(FP!H:H,Doklady!B$2+(ROW()-52)),"")</f>
        <v>B</v>
      </c>
      <c r="M59" s="112" t="str">
        <f t="shared" si="2"/>
        <v>026 03B</v>
      </c>
    </row>
    <row r="60" spans="1:20" ht="12" customHeight="1">
      <c r="A60" s="100" t="str">
        <f>Doklady!D8</f>
        <v>d</v>
      </c>
      <c r="B60" s="150" t="str">
        <f>Doklady!G8</f>
        <v>Zuzana Remeňová</v>
      </c>
      <c r="C60" s="98">
        <f>IF(A60&lt;&gt;"",INDEX(FP!D:D,Doklady!B$2+(ROW()-53)),"")</f>
        <v>10429</v>
      </c>
      <c r="D60" s="98">
        <f>IF(A60&lt;&gt;"",Doklady!H8-Doklady!I8,"")</f>
        <v>0</v>
      </c>
      <c r="E60" s="98">
        <f>IF(A60&lt;&gt;"",MIN(D60,C60)*Doklady!C8/(1-Doklady!C8),"")</f>
        <v>0</v>
      </c>
      <c r="F60" s="96">
        <f>IF(A60&lt;&gt;"",Doklady!I8,"")</f>
        <v>0</v>
      </c>
      <c r="G60" s="98">
        <f t="shared" si="0"/>
        <v>0</v>
      </c>
      <c r="H60" s="96"/>
      <c r="I60" s="98">
        <f t="shared" si="3"/>
        <v>10429</v>
      </c>
      <c r="J60" s="111" t="str">
        <f t="shared" si="1"/>
        <v/>
      </c>
      <c r="K60" s="112" t="str">
        <f>Doklady!E8</f>
        <v>026 03</v>
      </c>
      <c r="L60" s="112" t="str">
        <f>IF(A60&lt;&gt;"",INDEX(FP!H:H,Doklady!B$2+(ROW()-52)),"")</f>
        <v>B</v>
      </c>
      <c r="M60" s="112" t="str">
        <f t="shared" si="2"/>
        <v>026 03B</v>
      </c>
    </row>
    <row r="61" spans="1:20" ht="12" customHeight="1">
      <c r="A61" s="100" t="str">
        <f>Doklady!D9</f>
        <v>o</v>
      </c>
      <c r="B61" s="150" t="str">
        <f>Doklady!G9</f>
        <v>Ivona Fialková - zabezpečenie športovej prípravy na XXII. zimné olympijské hry 2022 v Pekingu</v>
      </c>
      <c r="C61" s="98">
        <f>IF(A61&lt;&gt;"",INDEX(FP!D:D,Doklady!B$2+(ROW()-53)),"")</f>
        <v>6965</v>
      </c>
      <c r="D61" s="98">
        <f>IF(A61&lt;&gt;"",Doklady!H9-Doklady!I9,"")</f>
        <v>0</v>
      </c>
      <c r="E61" s="98">
        <f>IF(A61&lt;&gt;"",MIN(D61,C61)*Doklady!C9/(1-Doklady!C9),"")</f>
        <v>0</v>
      </c>
      <c r="F61" s="96">
        <f>IF(A61&lt;&gt;"",Doklady!I9,"")</f>
        <v>0</v>
      </c>
      <c r="G61" s="98">
        <f t="shared" si="0"/>
        <v>0</v>
      </c>
      <c r="H61" s="96"/>
      <c r="I61" s="98">
        <f t="shared" si="3"/>
        <v>6965</v>
      </c>
      <c r="J61" s="111" t="str">
        <f t="shared" si="1"/>
        <v/>
      </c>
      <c r="K61" s="112" t="str">
        <f>Doklady!E9</f>
        <v>026 03</v>
      </c>
      <c r="L61" s="112" t="str">
        <f>IF(A61&lt;&gt;"",INDEX(FP!H:H,Doklady!B$2+(ROW()-52)),"")</f>
        <v>B</v>
      </c>
      <c r="M61" s="112" t="str">
        <f t="shared" si="2"/>
        <v>026 03B</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c r="A72" s="100" t="str">
        <f>Doklady!D20</f>
        <v/>
      </c>
      <c r="B72" s="150" t="str">
        <f>Doklady!G20</f>
        <v/>
      </c>
      <c r="C72" s="98" t="str">
        <f>IF(A72&lt;&gt;"",INDEX(FP!D:D,Doklady!B$2+(ROW()-53)),"")</f>
        <v/>
      </c>
      <c r="D72" s="98" t="str">
        <f>IF(A72&lt;&gt;"",Doklady!H20-Doklady!I20,"")</f>
        <v/>
      </c>
      <c r="E72" s="333"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712749</v>
      </c>
      <c r="D118" s="290">
        <f t="shared" ref="D118:I118" si="5">SUM(D53:D117)</f>
        <v>206135.88000000009</v>
      </c>
      <c r="E118" s="290">
        <f t="shared" si="5"/>
        <v>0</v>
      </c>
      <c r="F118" s="290">
        <f t="shared" si="5"/>
        <v>0</v>
      </c>
      <c r="G118" s="290">
        <f t="shared" si="5"/>
        <v>206135.87999999998</v>
      </c>
      <c r="H118" s="290">
        <f t="shared" si="5"/>
        <v>0</v>
      </c>
      <c r="I118" s="290">
        <f t="shared" si="5"/>
        <v>506613.12</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1362</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87"/>
      <c r="E128" s="387"/>
      <c r="F128" s="387"/>
      <c r="G128" s="387"/>
      <c r="H128" s="387"/>
      <c r="I128" s="387"/>
      <c r="J128" s="113"/>
    </row>
    <row r="129" spans="1:10" ht="68.25" customHeight="1">
      <c r="A129" s="10"/>
      <c r="B129" s="269" t="s">
        <v>1116</v>
      </c>
      <c r="C129" s="270"/>
      <c r="D129" s="360" t="s">
        <v>1117</v>
      </c>
      <c r="E129" s="360"/>
      <c r="F129" s="360"/>
      <c r="G129" s="360"/>
      <c r="H129" s="360"/>
      <c r="I129" s="360"/>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65"/>
  <sheetViews>
    <sheetView zoomScaleNormal="100" workbookViewId="0">
      <pane ySplit="1" topLeftCell="A20" activePane="bottomLeft" state="frozen"/>
      <selection activeCell="I2" sqref="I2:L73"/>
      <selection pane="bottomLeft" activeCell="A49" sqref="A49"/>
    </sheetView>
  </sheetViews>
  <sheetFormatPr defaultRowHeight="11.25"/>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1707</v>
      </c>
      <c r="B4" s="239" t="s">
        <v>1708</v>
      </c>
      <c r="C4" s="240" t="s">
        <v>256</v>
      </c>
      <c r="D4" s="240" t="s">
        <v>1709</v>
      </c>
      <c r="E4" s="240" t="s">
        <v>481</v>
      </c>
      <c r="F4" s="240" t="s">
        <v>482</v>
      </c>
      <c r="G4" s="239" t="s">
        <v>1710</v>
      </c>
      <c r="H4" s="247" t="s">
        <v>1711</v>
      </c>
      <c r="I4" s="240" t="s">
        <v>1712</v>
      </c>
      <c r="J4" s="240" t="s">
        <v>281</v>
      </c>
      <c r="K4" s="240"/>
      <c r="L4" s="241"/>
    </row>
    <row r="5" spans="1:12" s="261" customFormat="1">
      <c r="A5" s="238" t="s">
        <v>1325</v>
      </c>
      <c r="B5" s="239" t="s">
        <v>847</v>
      </c>
      <c r="C5" s="240" t="s">
        <v>256</v>
      </c>
      <c r="D5" s="239" t="s">
        <v>1365</v>
      </c>
      <c r="E5" s="239" t="s">
        <v>296</v>
      </c>
      <c r="F5" s="239" t="s">
        <v>358</v>
      </c>
      <c r="G5" s="239" t="s">
        <v>757</v>
      </c>
      <c r="H5" s="239" t="s">
        <v>758</v>
      </c>
      <c r="I5" s="239" t="s">
        <v>1024</v>
      </c>
      <c r="J5" s="239" t="s">
        <v>281</v>
      </c>
      <c r="K5" s="239" t="s">
        <v>1025</v>
      </c>
      <c r="L5" s="241">
        <v>421915601609</v>
      </c>
    </row>
    <row r="6" spans="1:12" s="261" customFormat="1">
      <c r="A6" s="238" t="s">
        <v>18</v>
      </c>
      <c r="B6" s="239" t="s">
        <v>19</v>
      </c>
      <c r="C6" s="240" t="s">
        <v>256</v>
      </c>
      <c r="D6" s="240" t="s">
        <v>1366</v>
      </c>
      <c r="E6" s="240" t="s">
        <v>850</v>
      </c>
      <c r="F6" s="240" t="s">
        <v>851</v>
      </c>
      <c r="G6" s="239" t="s">
        <v>257</v>
      </c>
      <c r="H6" s="293" t="s">
        <v>1367</v>
      </c>
      <c r="I6" s="240" t="s">
        <v>1368</v>
      </c>
      <c r="J6" s="240" t="s">
        <v>1369</v>
      </c>
      <c r="K6" s="245"/>
      <c r="L6" s="246">
        <v>421919188236</v>
      </c>
    </row>
    <row r="7" spans="1:12" s="261" customFormat="1">
      <c r="A7" s="238" t="s">
        <v>1180</v>
      </c>
      <c r="B7" s="239" t="s">
        <v>1217</v>
      </c>
      <c r="C7" s="240" t="s">
        <v>256</v>
      </c>
      <c r="D7" s="240" t="s">
        <v>1218</v>
      </c>
      <c r="E7" s="240" t="s">
        <v>258</v>
      </c>
      <c r="F7" s="240" t="s">
        <v>259</v>
      </c>
      <c r="G7" s="239" t="s">
        <v>1219</v>
      </c>
      <c r="H7" s="293" t="s">
        <v>1220</v>
      </c>
      <c r="I7" s="240" t="s">
        <v>1221</v>
      </c>
      <c r="J7" s="240" t="s">
        <v>281</v>
      </c>
      <c r="K7" s="245" t="s">
        <v>1221</v>
      </c>
      <c r="L7" s="246">
        <v>421918899410</v>
      </c>
    </row>
    <row r="8" spans="1:12" s="261" customFormat="1">
      <c r="A8" s="238" t="s">
        <v>20</v>
      </c>
      <c r="B8" s="239" t="s">
        <v>21</v>
      </c>
      <c r="C8" s="240" t="s">
        <v>256</v>
      </c>
      <c r="D8" s="240" t="s">
        <v>999</v>
      </c>
      <c r="E8" s="240" t="s">
        <v>277</v>
      </c>
      <c r="F8" s="240" t="s">
        <v>1000</v>
      </c>
      <c r="G8" s="239" t="s">
        <v>260</v>
      </c>
      <c r="H8" s="293" t="s">
        <v>261</v>
      </c>
      <c r="I8" s="240" t="s">
        <v>262</v>
      </c>
      <c r="J8" s="240" t="s">
        <v>281</v>
      </c>
      <c r="K8" s="245" t="s">
        <v>262</v>
      </c>
      <c r="L8" s="246">
        <v>421905948422</v>
      </c>
    </row>
    <row r="9" spans="1:12" s="261" customFormat="1">
      <c r="A9" s="238" t="s">
        <v>1181</v>
      </c>
      <c r="B9" s="239" t="s">
        <v>1222</v>
      </c>
      <c r="C9" s="240" t="s">
        <v>256</v>
      </c>
      <c r="D9" s="240" t="s">
        <v>1223</v>
      </c>
      <c r="E9" s="240" t="s">
        <v>1224</v>
      </c>
      <c r="F9" s="240" t="s">
        <v>1225</v>
      </c>
      <c r="G9" s="239" t="s">
        <v>1226</v>
      </c>
      <c r="H9" s="293" t="s">
        <v>1227</v>
      </c>
      <c r="I9" s="240" t="s">
        <v>1228</v>
      </c>
      <c r="J9" s="240" t="s">
        <v>998</v>
      </c>
      <c r="K9" s="245" t="s">
        <v>1228</v>
      </c>
      <c r="L9" s="246">
        <v>421915184709</v>
      </c>
    </row>
    <row r="10" spans="1:12" s="261" customFormat="1">
      <c r="A10" s="242" t="s">
        <v>28</v>
      </c>
      <c r="B10" s="243" t="s">
        <v>1026</v>
      </c>
      <c r="C10" s="240" t="s">
        <v>256</v>
      </c>
      <c r="D10" s="243" t="s">
        <v>276</v>
      </c>
      <c r="E10" s="243" t="s">
        <v>277</v>
      </c>
      <c r="F10" s="243" t="s">
        <v>278</v>
      </c>
      <c r="G10" s="243" t="s">
        <v>279</v>
      </c>
      <c r="H10" s="243" t="s">
        <v>1370</v>
      </c>
      <c r="I10" s="243" t="s">
        <v>280</v>
      </c>
      <c r="J10" s="243" t="s">
        <v>281</v>
      </c>
      <c r="K10" s="243" t="s">
        <v>1371</v>
      </c>
      <c r="L10" s="244" t="s">
        <v>1372</v>
      </c>
    </row>
    <row r="11" spans="1:12" s="261" customFormat="1">
      <c r="A11" s="242" t="s">
        <v>1198</v>
      </c>
      <c r="B11" s="243" t="s">
        <v>23</v>
      </c>
      <c r="C11" s="240" t="s">
        <v>256</v>
      </c>
      <c r="D11" s="243" t="s">
        <v>264</v>
      </c>
      <c r="E11" s="243" t="s">
        <v>265</v>
      </c>
      <c r="F11" s="243" t="s">
        <v>266</v>
      </c>
      <c r="G11" s="243" t="s">
        <v>267</v>
      </c>
      <c r="H11" s="243" t="s">
        <v>268</v>
      </c>
      <c r="I11" s="243" t="s">
        <v>269</v>
      </c>
      <c r="J11" s="243" t="s">
        <v>275</v>
      </c>
      <c r="K11" s="243" t="s">
        <v>1027</v>
      </c>
      <c r="L11" s="244">
        <v>421905109429</v>
      </c>
    </row>
    <row r="12" spans="1:12" s="261" customFormat="1">
      <c r="A12" s="238" t="s">
        <v>1182</v>
      </c>
      <c r="B12" s="239" t="s">
        <v>1229</v>
      </c>
      <c r="C12" s="240" t="s">
        <v>256</v>
      </c>
      <c r="D12" s="240" t="s">
        <v>276</v>
      </c>
      <c r="E12" s="240" t="s">
        <v>277</v>
      </c>
      <c r="F12" s="240" t="s">
        <v>312</v>
      </c>
      <c r="G12" s="239" t="s">
        <v>1230</v>
      </c>
      <c r="H12" s="239" t="s">
        <v>1231</v>
      </c>
      <c r="I12" s="240" t="s">
        <v>1232</v>
      </c>
      <c r="J12" s="240" t="s">
        <v>281</v>
      </c>
      <c r="K12" s="245" t="s">
        <v>1232</v>
      </c>
      <c r="L12" s="246">
        <v>421903200136</v>
      </c>
    </row>
    <row r="13" spans="1:12" s="261" customFormat="1">
      <c r="A13" s="238" t="s">
        <v>25</v>
      </c>
      <c r="B13" s="239" t="s">
        <v>26</v>
      </c>
      <c r="C13" s="240" t="s">
        <v>256</v>
      </c>
      <c r="D13" s="240" t="s">
        <v>852</v>
      </c>
      <c r="E13" s="240" t="s">
        <v>270</v>
      </c>
      <c r="F13" s="240" t="s">
        <v>271</v>
      </c>
      <c r="G13" s="239" t="s">
        <v>272</v>
      </c>
      <c r="H13" s="239" t="s">
        <v>273</v>
      </c>
      <c r="I13" s="240" t="s">
        <v>274</v>
      </c>
      <c r="J13" s="240" t="s">
        <v>281</v>
      </c>
      <c r="K13" s="245" t="s">
        <v>274</v>
      </c>
      <c r="L13" s="246">
        <v>421911361044</v>
      </c>
    </row>
    <row r="14" spans="1:12" s="261" customFormat="1">
      <c r="A14" s="238" t="s">
        <v>1163</v>
      </c>
      <c r="B14" s="239" t="s">
        <v>29</v>
      </c>
      <c r="C14" s="240" t="s">
        <v>256</v>
      </c>
      <c r="D14" s="239" t="s">
        <v>282</v>
      </c>
      <c r="E14" s="239" t="s">
        <v>283</v>
      </c>
      <c r="F14" s="262" t="s">
        <v>284</v>
      </c>
      <c r="G14" s="247" t="s">
        <v>965</v>
      </c>
      <c r="H14" s="239" t="s">
        <v>285</v>
      </c>
      <c r="I14" s="239" t="s">
        <v>286</v>
      </c>
      <c r="J14" s="239" t="s">
        <v>281</v>
      </c>
      <c r="K14" s="239" t="s">
        <v>287</v>
      </c>
      <c r="L14" s="241">
        <v>421903403105</v>
      </c>
    </row>
    <row r="15" spans="1:12" s="261" customFormat="1">
      <c r="A15" s="238" t="s">
        <v>1183</v>
      </c>
      <c r="B15" s="239" t="s">
        <v>1233</v>
      </c>
      <c r="C15" s="240" t="s">
        <v>256</v>
      </c>
      <c r="D15" s="239" t="s">
        <v>1234</v>
      </c>
      <c r="E15" s="239" t="s">
        <v>1235</v>
      </c>
      <c r="F15" s="262" t="s">
        <v>1236</v>
      </c>
      <c r="G15" s="247" t="s">
        <v>1237</v>
      </c>
      <c r="H15" s="239" t="s">
        <v>1238</v>
      </c>
      <c r="I15" s="239" t="s">
        <v>1239</v>
      </c>
      <c r="J15" s="239" t="s">
        <v>281</v>
      </c>
      <c r="K15" s="239" t="s">
        <v>1239</v>
      </c>
      <c r="L15" s="241">
        <v>421917812810</v>
      </c>
    </row>
    <row r="16" spans="1:12" s="261" customFormat="1">
      <c r="A16" s="238" t="s">
        <v>1001</v>
      </c>
      <c r="B16" s="239" t="s">
        <v>1002</v>
      </c>
      <c r="C16" s="240" t="s">
        <v>256</v>
      </c>
      <c r="D16" s="240" t="s">
        <v>1003</v>
      </c>
      <c r="E16" s="240" t="s">
        <v>1028</v>
      </c>
      <c r="F16" s="240" t="s">
        <v>1004</v>
      </c>
      <c r="G16" s="239" t="s">
        <v>1005</v>
      </c>
      <c r="H16" s="239" t="s">
        <v>1006</v>
      </c>
      <c r="I16" s="240" t="s">
        <v>1029</v>
      </c>
      <c r="J16" s="240" t="s">
        <v>998</v>
      </c>
      <c r="K16" s="240" t="s">
        <v>1030</v>
      </c>
      <c r="L16" s="241">
        <v>421911880779</v>
      </c>
    </row>
    <row r="17" spans="1:12" s="261" customFormat="1">
      <c r="A17" s="238" t="s">
        <v>32</v>
      </c>
      <c r="B17" s="243" t="s">
        <v>1031</v>
      </c>
      <c r="C17" s="240" t="s">
        <v>256</v>
      </c>
      <c r="D17" s="243" t="s">
        <v>1007</v>
      </c>
      <c r="E17" s="243" t="s">
        <v>481</v>
      </c>
      <c r="F17" s="243" t="s">
        <v>482</v>
      </c>
      <c r="G17" s="243" t="s">
        <v>288</v>
      </c>
      <c r="H17" s="243" t="s">
        <v>289</v>
      </c>
      <c r="I17" s="243" t="s">
        <v>290</v>
      </c>
      <c r="J17" s="243" t="s">
        <v>281</v>
      </c>
      <c r="K17" s="243" t="s">
        <v>1032</v>
      </c>
      <c r="L17" s="244">
        <v>421908689948</v>
      </c>
    </row>
    <row r="18" spans="1:12" s="261" customFormat="1">
      <c r="A18" s="238" t="s">
        <v>1714</v>
      </c>
      <c r="B18" s="243" t="s">
        <v>1715</v>
      </c>
      <c r="C18" s="240" t="s">
        <v>256</v>
      </c>
      <c r="D18" s="243" t="s">
        <v>1716</v>
      </c>
      <c r="E18" s="243" t="s">
        <v>277</v>
      </c>
      <c r="F18" s="243" t="s">
        <v>312</v>
      </c>
      <c r="G18" s="263" t="s">
        <v>1717</v>
      </c>
      <c r="H18" s="243" t="s">
        <v>1718</v>
      </c>
      <c r="I18" s="243" t="s">
        <v>1719</v>
      </c>
      <c r="J18" s="243" t="s">
        <v>281</v>
      </c>
      <c r="K18" s="243" t="s">
        <v>1720</v>
      </c>
      <c r="L18" s="244">
        <v>421907696186</v>
      </c>
    </row>
    <row r="19" spans="1:12" s="261" customFormat="1">
      <c r="A19" s="238" t="s">
        <v>1430</v>
      </c>
      <c r="B19" s="239" t="s">
        <v>1429</v>
      </c>
      <c r="C19" s="240" t="s">
        <v>256</v>
      </c>
      <c r="D19" s="239" t="s">
        <v>1431</v>
      </c>
      <c r="E19" s="239" t="s">
        <v>1432</v>
      </c>
      <c r="F19" s="239" t="s">
        <v>1433</v>
      </c>
      <c r="G19" s="331" t="s">
        <v>1434</v>
      </c>
      <c r="H19" s="332" t="s">
        <v>1435</v>
      </c>
      <c r="I19" s="239" t="s">
        <v>1436</v>
      </c>
      <c r="J19" s="240" t="s">
        <v>275</v>
      </c>
      <c r="K19" s="239" t="s">
        <v>1436</v>
      </c>
      <c r="L19" s="241">
        <v>421907253794</v>
      </c>
    </row>
    <row r="20" spans="1:12" s="261" customFormat="1">
      <c r="A20" s="238" t="s">
        <v>1199</v>
      </c>
      <c r="B20" s="239" t="s">
        <v>35</v>
      </c>
      <c r="C20" s="240" t="s">
        <v>256</v>
      </c>
      <c r="D20" s="239" t="s">
        <v>276</v>
      </c>
      <c r="E20" s="239" t="s">
        <v>277</v>
      </c>
      <c r="F20" s="239" t="s">
        <v>278</v>
      </c>
      <c r="G20" s="292" t="s">
        <v>291</v>
      </c>
      <c r="H20" s="239" t="s">
        <v>1373</v>
      </c>
      <c r="I20" s="239" t="s">
        <v>292</v>
      </c>
      <c r="J20" s="239" t="s">
        <v>281</v>
      </c>
      <c r="K20" s="239" t="s">
        <v>293</v>
      </c>
      <c r="L20" s="241">
        <v>421905294239</v>
      </c>
    </row>
    <row r="21" spans="1:12" s="261" customFormat="1">
      <c r="A21" s="238" t="s">
        <v>1164</v>
      </c>
      <c r="B21" s="239" t="s">
        <v>36</v>
      </c>
      <c r="C21" s="240" t="s">
        <v>256</v>
      </c>
      <c r="D21" s="240" t="s">
        <v>421</v>
      </c>
      <c r="E21" s="240" t="s">
        <v>277</v>
      </c>
      <c r="F21" s="240" t="s">
        <v>312</v>
      </c>
      <c r="G21" s="292" t="s">
        <v>294</v>
      </c>
      <c r="H21" s="239" t="s">
        <v>295</v>
      </c>
      <c r="I21" s="240" t="s">
        <v>1033</v>
      </c>
      <c r="J21" s="240" t="s">
        <v>281</v>
      </c>
      <c r="K21" s="240" t="s">
        <v>1374</v>
      </c>
      <c r="L21" s="241" t="s">
        <v>1375</v>
      </c>
    </row>
    <row r="22" spans="1:12" s="261" customFormat="1">
      <c r="A22" s="242" t="s">
        <v>38</v>
      </c>
      <c r="B22" s="243" t="s">
        <v>39</v>
      </c>
      <c r="C22" s="240" t="s">
        <v>256</v>
      </c>
      <c r="D22" s="243" t="s">
        <v>1034</v>
      </c>
      <c r="E22" s="243" t="s">
        <v>296</v>
      </c>
      <c r="F22" s="243" t="s">
        <v>297</v>
      </c>
      <c r="G22" s="243" t="s">
        <v>1035</v>
      </c>
      <c r="H22" s="243" t="s">
        <v>298</v>
      </c>
      <c r="I22" s="243" t="s">
        <v>1036</v>
      </c>
      <c r="J22" s="243" t="s">
        <v>281</v>
      </c>
      <c r="K22" s="243" t="s">
        <v>1037</v>
      </c>
      <c r="L22" s="244">
        <v>421949246786</v>
      </c>
    </row>
    <row r="23" spans="1:12" s="261" customFormat="1">
      <c r="A23" s="238" t="s">
        <v>1184</v>
      </c>
      <c r="B23" s="239" t="s">
        <v>1240</v>
      </c>
      <c r="C23" s="240" t="s">
        <v>256</v>
      </c>
      <c r="D23" s="240" t="s">
        <v>1241</v>
      </c>
      <c r="E23" s="240" t="s">
        <v>316</v>
      </c>
      <c r="F23" s="240" t="s">
        <v>317</v>
      </c>
      <c r="G23" s="239" t="s">
        <v>1376</v>
      </c>
      <c r="H23" s="239" t="s">
        <v>1242</v>
      </c>
      <c r="I23" s="240" t="s">
        <v>1243</v>
      </c>
      <c r="J23" s="240" t="s">
        <v>281</v>
      </c>
      <c r="K23" s="240" t="s">
        <v>1243</v>
      </c>
      <c r="L23" s="241">
        <v>421905607646</v>
      </c>
    </row>
    <row r="24" spans="1:12" s="261" customFormat="1">
      <c r="A24" s="242" t="s">
        <v>1185</v>
      </c>
      <c r="B24" s="243" t="s">
        <v>1244</v>
      </c>
      <c r="C24" s="240" t="s">
        <v>256</v>
      </c>
      <c r="D24" s="243" t="s">
        <v>1377</v>
      </c>
      <c r="E24" s="243" t="s">
        <v>296</v>
      </c>
      <c r="F24" s="243" t="s">
        <v>362</v>
      </c>
      <c r="G24" s="243" t="s">
        <v>1245</v>
      </c>
      <c r="H24" s="263" t="s">
        <v>1246</v>
      </c>
      <c r="I24" s="243" t="s">
        <v>1247</v>
      </c>
      <c r="J24" s="243" t="s">
        <v>281</v>
      </c>
      <c r="K24" s="243" t="s">
        <v>1248</v>
      </c>
      <c r="L24" s="244">
        <v>421915472241</v>
      </c>
    </row>
    <row r="25" spans="1:12" s="261" customFormat="1">
      <c r="A25" s="238" t="s">
        <v>1200</v>
      </c>
      <c r="B25" s="239" t="s">
        <v>980</v>
      </c>
      <c r="C25" s="240" t="s">
        <v>256</v>
      </c>
      <c r="D25" s="239" t="s">
        <v>1038</v>
      </c>
      <c r="E25" s="239" t="s">
        <v>277</v>
      </c>
      <c r="F25" s="239" t="s">
        <v>449</v>
      </c>
      <c r="G25" s="239" t="s">
        <v>981</v>
      </c>
      <c r="H25" s="239" t="s">
        <v>1039</v>
      </c>
      <c r="I25" s="239" t="s">
        <v>982</v>
      </c>
      <c r="J25" s="239" t="s">
        <v>281</v>
      </c>
      <c r="K25" s="239" t="s">
        <v>982</v>
      </c>
      <c r="L25" s="241">
        <v>421915719961</v>
      </c>
    </row>
    <row r="26" spans="1:12" s="261" customFormat="1">
      <c r="A26" s="238" t="s">
        <v>1186</v>
      </c>
      <c r="B26" s="239" t="s">
        <v>1249</v>
      </c>
      <c r="C26" s="240" t="s">
        <v>256</v>
      </c>
      <c r="D26" s="239" t="s">
        <v>1250</v>
      </c>
      <c r="E26" s="239" t="s">
        <v>329</v>
      </c>
      <c r="F26" s="239" t="s">
        <v>1159</v>
      </c>
      <c r="G26" s="239" t="s">
        <v>1251</v>
      </c>
      <c r="H26" s="239" t="s">
        <v>1252</v>
      </c>
      <c r="I26" s="239" t="s">
        <v>1253</v>
      </c>
      <c r="J26" s="239" t="s">
        <v>281</v>
      </c>
      <c r="K26" s="239" t="s">
        <v>1254</v>
      </c>
      <c r="L26" s="241">
        <v>421903204367</v>
      </c>
    </row>
    <row r="27" spans="1:12" s="261" customFormat="1">
      <c r="A27" s="242" t="s">
        <v>1165</v>
      </c>
      <c r="B27" s="243" t="s">
        <v>848</v>
      </c>
      <c r="C27" s="240" t="s">
        <v>256</v>
      </c>
      <c r="D27" s="243" t="s">
        <v>299</v>
      </c>
      <c r="E27" s="243" t="s">
        <v>277</v>
      </c>
      <c r="F27" s="243" t="s">
        <v>300</v>
      </c>
      <c r="G27" s="243" t="s">
        <v>301</v>
      </c>
      <c r="H27" s="243" t="s">
        <v>302</v>
      </c>
      <c r="I27" s="243" t="s">
        <v>966</v>
      </c>
      <c r="J27" s="243" t="s">
        <v>967</v>
      </c>
      <c r="K27" s="243" t="s">
        <v>303</v>
      </c>
      <c r="L27" s="244">
        <v>421903446366</v>
      </c>
    </row>
    <row r="28" spans="1:12" s="261" customFormat="1">
      <c r="A28" s="242" t="s">
        <v>43</v>
      </c>
      <c r="B28" s="243" t="s">
        <v>44</v>
      </c>
      <c r="C28" s="240" t="s">
        <v>256</v>
      </c>
      <c r="D28" s="243" t="s">
        <v>276</v>
      </c>
      <c r="E28" s="243" t="s">
        <v>277</v>
      </c>
      <c r="F28" s="243" t="s">
        <v>278</v>
      </c>
      <c r="G28" s="243" t="s">
        <v>968</v>
      </c>
      <c r="H28" s="243" t="s">
        <v>304</v>
      </c>
      <c r="I28" s="243" t="s">
        <v>305</v>
      </c>
      <c r="J28" s="243" t="s">
        <v>281</v>
      </c>
      <c r="K28" s="243" t="s">
        <v>306</v>
      </c>
      <c r="L28" s="244">
        <v>421905811053</v>
      </c>
    </row>
    <row r="29" spans="1:12" s="261" customFormat="1">
      <c r="A29" s="242" t="s">
        <v>1187</v>
      </c>
      <c r="B29" s="243" t="s">
        <v>1255</v>
      </c>
      <c r="C29" s="240" t="s">
        <v>256</v>
      </c>
      <c r="D29" s="243" t="s">
        <v>276</v>
      </c>
      <c r="E29" s="243" t="s">
        <v>277</v>
      </c>
      <c r="F29" s="243" t="s">
        <v>278</v>
      </c>
      <c r="G29" s="243" t="s">
        <v>1256</v>
      </c>
      <c r="H29" s="243" t="s">
        <v>1257</v>
      </c>
      <c r="I29" s="243" t="s">
        <v>1258</v>
      </c>
      <c r="J29" s="243" t="s">
        <v>1259</v>
      </c>
      <c r="K29" s="243" t="s">
        <v>1258</v>
      </c>
      <c r="L29" s="244">
        <v>421905719339</v>
      </c>
    </row>
    <row r="30" spans="1:12" s="261" customFormat="1">
      <c r="A30" s="242" t="s">
        <v>1201</v>
      </c>
      <c r="B30" s="243" t="s">
        <v>1040</v>
      </c>
      <c r="C30" s="240" t="s">
        <v>256</v>
      </c>
      <c r="D30" s="243" t="s">
        <v>276</v>
      </c>
      <c r="E30" s="243" t="s">
        <v>277</v>
      </c>
      <c r="F30" s="243" t="s">
        <v>278</v>
      </c>
      <c r="G30" s="243" t="s">
        <v>307</v>
      </c>
      <c r="H30" s="243" t="s">
        <v>1041</v>
      </c>
      <c r="I30" s="243" t="s">
        <v>308</v>
      </c>
      <c r="J30" s="243" t="s">
        <v>275</v>
      </c>
      <c r="K30" s="243" t="s">
        <v>309</v>
      </c>
      <c r="L30" s="244">
        <v>421907100191</v>
      </c>
    </row>
    <row r="31" spans="1:12" s="261" customFormat="1">
      <c r="A31" s="242" t="s">
        <v>310</v>
      </c>
      <c r="B31" s="243" t="s">
        <v>311</v>
      </c>
      <c r="C31" s="240" t="s">
        <v>256</v>
      </c>
      <c r="D31" s="243" t="s">
        <v>276</v>
      </c>
      <c r="E31" s="243" t="s">
        <v>277</v>
      </c>
      <c r="F31" s="243" t="s">
        <v>312</v>
      </c>
      <c r="G31" s="243" t="s">
        <v>313</v>
      </c>
      <c r="H31" s="243" t="s">
        <v>314</v>
      </c>
      <c r="I31" s="243" t="s">
        <v>1378</v>
      </c>
      <c r="J31" s="243" t="s">
        <v>281</v>
      </c>
      <c r="K31" s="243" t="s">
        <v>315</v>
      </c>
      <c r="L31" s="244">
        <v>421905659739</v>
      </c>
    </row>
    <row r="32" spans="1:12" s="261" customFormat="1">
      <c r="A32" s="238" t="s">
        <v>1166</v>
      </c>
      <c r="B32" s="243" t="s">
        <v>1042</v>
      </c>
      <c r="C32" s="240" t="s">
        <v>256</v>
      </c>
      <c r="D32" s="243" t="s">
        <v>1043</v>
      </c>
      <c r="E32" s="243" t="s">
        <v>296</v>
      </c>
      <c r="F32" s="243" t="s">
        <v>1044</v>
      </c>
      <c r="G32" s="243" t="s">
        <v>1045</v>
      </c>
      <c r="H32" s="243" t="s">
        <v>1379</v>
      </c>
      <c r="I32" s="243" t="s">
        <v>1046</v>
      </c>
      <c r="J32" s="243" t="s">
        <v>281</v>
      </c>
      <c r="K32" s="243" t="s">
        <v>1046</v>
      </c>
      <c r="L32" s="244">
        <v>421905620961</v>
      </c>
    </row>
    <row r="33" spans="1:12" s="261" customFormat="1">
      <c r="A33" s="238" t="s">
        <v>1188</v>
      </c>
      <c r="B33" s="243" t="s">
        <v>1298</v>
      </c>
      <c r="C33" s="240" t="s">
        <v>256</v>
      </c>
      <c r="D33" s="243" t="s">
        <v>1299</v>
      </c>
      <c r="E33" s="243" t="s">
        <v>1300</v>
      </c>
      <c r="F33" s="243" t="s">
        <v>1301</v>
      </c>
      <c r="G33" s="243" t="s">
        <v>1302</v>
      </c>
      <c r="H33" s="243" t="s">
        <v>1303</v>
      </c>
      <c r="I33" s="243" t="s">
        <v>1304</v>
      </c>
      <c r="J33" s="243" t="s">
        <v>275</v>
      </c>
      <c r="K33" s="243" t="s">
        <v>1304</v>
      </c>
      <c r="L33" s="244">
        <v>421944644533</v>
      </c>
    </row>
    <row r="34" spans="1:12" s="261" customFormat="1">
      <c r="A34" s="238" t="s">
        <v>1167</v>
      </c>
      <c r="B34" s="243" t="s">
        <v>849</v>
      </c>
      <c r="C34" s="240" t="s">
        <v>256</v>
      </c>
      <c r="D34" s="243" t="s">
        <v>318</v>
      </c>
      <c r="E34" s="243" t="s">
        <v>319</v>
      </c>
      <c r="F34" s="243" t="s">
        <v>320</v>
      </c>
      <c r="G34" s="243" t="s">
        <v>321</v>
      </c>
      <c r="H34" s="243" t="s">
        <v>322</v>
      </c>
      <c r="I34" s="243" t="s">
        <v>1008</v>
      </c>
      <c r="J34" s="243" t="s">
        <v>281</v>
      </c>
      <c r="K34" s="243" t="s">
        <v>323</v>
      </c>
      <c r="L34" s="244">
        <v>421905601243</v>
      </c>
    </row>
    <row r="35" spans="1:12" s="261" customFormat="1">
      <c r="A35" s="238" t="s">
        <v>1202</v>
      </c>
      <c r="B35" s="243" t="s">
        <v>1047</v>
      </c>
      <c r="C35" s="240" t="s">
        <v>256</v>
      </c>
      <c r="D35" s="243" t="s">
        <v>853</v>
      </c>
      <c r="E35" s="243" t="s">
        <v>854</v>
      </c>
      <c r="F35" s="243" t="s">
        <v>855</v>
      </c>
      <c r="G35" s="243" t="s">
        <v>1048</v>
      </c>
      <c r="H35" s="243" t="s">
        <v>863</v>
      </c>
      <c r="I35" s="243" t="s">
        <v>1049</v>
      </c>
      <c r="J35" s="243" t="s">
        <v>998</v>
      </c>
      <c r="K35" s="243" t="s">
        <v>872</v>
      </c>
      <c r="L35" s="244">
        <v>421908888677</v>
      </c>
    </row>
    <row r="36" spans="1:12" s="261" customFormat="1">
      <c r="A36" s="242" t="s">
        <v>1189</v>
      </c>
      <c r="B36" s="243" t="s">
        <v>1305</v>
      </c>
      <c r="C36" s="240" t="s">
        <v>256</v>
      </c>
      <c r="D36" s="243" t="s">
        <v>276</v>
      </c>
      <c r="E36" s="243" t="s">
        <v>277</v>
      </c>
      <c r="F36" s="243" t="s">
        <v>278</v>
      </c>
      <c r="G36" s="243" t="s">
        <v>1380</v>
      </c>
      <c r="H36" s="243" t="s">
        <v>1381</v>
      </c>
      <c r="I36" s="243" t="s">
        <v>1306</v>
      </c>
      <c r="J36" s="243" t="s">
        <v>281</v>
      </c>
      <c r="K36" s="243" t="s">
        <v>1307</v>
      </c>
      <c r="L36" s="244" t="s">
        <v>1382</v>
      </c>
    </row>
    <row r="37" spans="1:12" s="261" customFormat="1">
      <c r="A37" s="242" t="s">
        <v>47</v>
      </c>
      <c r="B37" s="243" t="s">
        <v>48</v>
      </c>
      <c r="C37" s="240" t="s">
        <v>256</v>
      </c>
      <c r="D37" s="243" t="s">
        <v>324</v>
      </c>
      <c r="E37" s="243" t="s">
        <v>277</v>
      </c>
      <c r="F37" s="243" t="s">
        <v>325</v>
      </c>
      <c r="G37" s="243" t="s">
        <v>326</v>
      </c>
      <c r="H37" s="243" t="s">
        <v>327</v>
      </c>
      <c r="I37" s="243" t="s">
        <v>1009</v>
      </c>
      <c r="J37" s="243" t="s">
        <v>281</v>
      </c>
      <c r="K37" s="243" t="s">
        <v>1009</v>
      </c>
      <c r="L37" s="244">
        <v>421905297832</v>
      </c>
    </row>
    <row r="38" spans="1:12" s="261" customFormat="1">
      <c r="A38" s="242" t="s">
        <v>1203</v>
      </c>
      <c r="B38" s="243" t="s">
        <v>50</v>
      </c>
      <c r="C38" s="240" t="s">
        <v>256</v>
      </c>
      <c r="D38" s="243" t="s">
        <v>328</v>
      </c>
      <c r="E38" s="243" t="s">
        <v>329</v>
      </c>
      <c r="F38" s="243" t="s">
        <v>330</v>
      </c>
      <c r="G38" s="243" t="s">
        <v>331</v>
      </c>
      <c r="H38" s="243" t="s">
        <v>1050</v>
      </c>
      <c r="I38" s="243" t="s">
        <v>332</v>
      </c>
      <c r="J38" s="243" t="s">
        <v>281</v>
      </c>
      <c r="K38" s="243" t="s">
        <v>1051</v>
      </c>
      <c r="L38" s="244">
        <v>421911787837</v>
      </c>
    </row>
    <row r="39" spans="1:12" s="261" customFormat="1">
      <c r="A39" s="242" t="s">
        <v>51</v>
      </c>
      <c r="B39" s="243" t="s">
        <v>52</v>
      </c>
      <c r="C39" s="240" t="s">
        <v>256</v>
      </c>
      <c r="D39" s="243" t="s">
        <v>333</v>
      </c>
      <c r="E39" s="243" t="s">
        <v>334</v>
      </c>
      <c r="F39" s="243" t="s">
        <v>335</v>
      </c>
      <c r="G39" s="243" t="s">
        <v>1383</v>
      </c>
      <c r="H39" s="243" t="s">
        <v>1384</v>
      </c>
      <c r="I39" s="243" t="s">
        <v>1052</v>
      </c>
      <c r="J39" s="243" t="s">
        <v>281</v>
      </c>
      <c r="K39" s="243" t="s">
        <v>1053</v>
      </c>
      <c r="L39" s="244">
        <v>421905975993</v>
      </c>
    </row>
    <row r="40" spans="1:12" s="261" customFormat="1">
      <c r="A40" s="242" t="s">
        <v>1168</v>
      </c>
      <c r="B40" s="243" t="s">
        <v>54</v>
      </c>
      <c r="C40" s="240" t="s">
        <v>256</v>
      </c>
      <c r="D40" s="243" t="s">
        <v>276</v>
      </c>
      <c r="E40" s="243" t="s">
        <v>277</v>
      </c>
      <c r="F40" s="243" t="s">
        <v>278</v>
      </c>
      <c r="G40" s="243" t="s">
        <v>336</v>
      </c>
      <c r="H40" s="243" t="s">
        <v>1385</v>
      </c>
      <c r="I40" s="243" t="s">
        <v>337</v>
      </c>
      <c r="J40" s="243" t="s">
        <v>281</v>
      </c>
      <c r="K40" s="243" t="s">
        <v>293</v>
      </c>
      <c r="L40" s="244">
        <v>421905294239</v>
      </c>
    </row>
    <row r="41" spans="1:12" s="261" customFormat="1">
      <c r="A41" s="242" t="s">
        <v>1169</v>
      </c>
      <c r="B41" s="243" t="s">
        <v>55</v>
      </c>
      <c r="C41" s="240" t="s">
        <v>256</v>
      </c>
      <c r="D41" s="243" t="s">
        <v>276</v>
      </c>
      <c r="E41" s="243" t="s">
        <v>277</v>
      </c>
      <c r="F41" s="243" t="s">
        <v>278</v>
      </c>
      <c r="G41" s="243" t="s">
        <v>338</v>
      </c>
      <c r="H41" s="243" t="s">
        <v>1386</v>
      </c>
      <c r="I41" s="243" t="s">
        <v>1010</v>
      </c>
      <c r="J41" s="243" t="s">
        <v>281</v>
      </c>
      <c r="K41" s="243" t="s">
        <v>1054</v>
      </c>
      <c r="L41" s="244">
        <v>421908447934</v>
      </c>
    </row>
    <row r="42" spans="1:12" s="261" customFormat="1">
      <c r="A42" s="242" t="s">
        <v>1170</v>
      </c>
      <c r="B42" s="243" t="s">
        <v>56</v>
      </c>
      <c r="C42" s="240" t="s">
        <v>256</v>
      </c>
      <c r="D42" s="243" t="s">
        <v>276</v>
      </c>
      <c r="E42" s="243" t="s">
        <v>277</v>
      </c>
      <c r="F42" s="243" t="s">
        <v>278</v>
      </c>
      <c r="G42" s="243" t="s">
        <v>339</v>
      </c>
      <c r="H42" s="243" t="s">
        <v>1055</v>
      </c>
      <c r="I42" s="243" t="s">
        <v>340</v>
      </c>
      <c r="J42" s="243" t="s">
        <v>281</v>
      </c>
      <c r="K42" s="243" t="s">
        <v>1056</v>
      </c>
      <c r="L42" s="244">
        <v>421918234840</v>
      </c>
    </row>
    <row r="43" spans="1:12" s="261" customFormat="1">
      <c r="A43" s="242" t="s">
        <v>58</v>
      </c>
      <c r="B43" s="243" t="s">
        <v>59</v>
      </c>
      <c r="C43" s="240" t="s">
        <v>256</v>
      </c>
      <c r="D43" s="243" t="s">
        <v>276</v>
      </c>
      <c r="E43" s="243" t="s">
        <v>277</v>
      </c>
      <c r="F43" s="243" t="s">
        <v>278</v>
      </c>
      <c r="G43" s="243" t="s">
        <v>341</v>
      </c>
      <c r="H43" s="243" t="s">
        <v>342</v>
      </c>
      <c r="I43" s="243" t="s">
        <v>864</v>
      </c>
      <c r="J43" s="243" t="s">
        <v>281</v>
      </c>
      <c r="K43" s="243" t="s">
        <v>343</v>
      </c>
      <c r="L43" s="244">
        <v>421903452459</v>
      </c>
    </row>
    <row r="44" spans="1:12" s="261" customFormat="1">
      <c r="A44" s="242" t="s">
        <v>61</v>
      </c>
      <c r="B44" s="243" t="s">
        <v>62</v>
      </c>
      <c r="C44" s="240" t="s">
        <v>256</v>
      </c>
      <c r="D44" s="243" t="s">
        <v>344</v>
      </c>
      <c r="E44" s="243" t="s">
        <v>277</v>
      </c>
      <c r="F44" s="243" t="s">
        <v>312</v>
      </c>
      <c r="G44" s="243" t="s">
        <v>865</v>
      </c>
      <c r="H44" s="243" t="s">
        <v>1057</v>
      </c>
      <c r="I44" s="243" t="s">
        <v>345</v>
      </c>
      <c r="J44" s="243" t="s">
        <v>346</v>
      </c>
      <c r="K44" s="243" t="s">
        <v>347</v>
      </c>
      <c r="L44" s="244">
        <v>421905278836</v>
      </c>
    </row>
    <row r="45" spans="1:12" s="261" customFormat="1">
      <c r="A45" s="238" t="s">
        <v>1204</v>
      </c>
      <c r="B45" s="239" t="s">
        <v>63</v>
      </c>
      <c r="C45" s="240" t="s">
        <v>256</v>
      </c>
      <c r="D45" s="240" t="s">
        <v>276</v>
      </c>
      <c r="E45" s="240" t="s">
        <v>277</v>
      </c>
      <c r="F45" s="240" t="s">
        <v>278</v>
      </c>
      <c r="G45" s="239" t="s">
        <v>1058</v>
      </c>
      <c r="H45" s="239" t="s">
        <v>1387</v>
      </c>
      <c r="I45" s="240" t="s">
        <v>348</v>
      </c>
      <c r="J45" s="240" t="s">
        <v>275</v>
      </c>
      <c r="K45" s="240" t="s">
        <v>348</v>
      </c>
      <c r="L45" s="241">
        <v>421907194669</v>
      </c>
    </row>
    <row r="46" spans="1:12" s="261" customFormat="1">
      <c r="A46" s="238" t="s">
        <v>65</v>
      </c>
      <c r="B46" s="239" t="s">
        <v>66</v>
      </c>
      <c r="C46" s="240" t="s">
        <v>256</v>
      </c>
      <c r="D46" s="240" t="s">
        <v>1011</v>
      </c>
      <c r="E46" s="240" t="s">
        <v>349</v>
      </c>
      <c r="F46" s="240" t="s">
        <v>1059</v>
      </c>
      <c r="G46" s="239" t="s">
        <v>350</v>
      </c>
      <c r="H46" s="239" t="s">
        <v>1388</v>
      </c>
      <c r="I46" s="240" t="s">
        <v>351</v>
      </c>
      <c r="J46" s="240" t="s">
        <v>998</v>
      </c>
      <c r="K46" s="240" t="s">
        <v>351</v>
      </c>
      <c r="L46" s="241">
        <v>421903712927</v>
      </c>
    </row>
    <row r="47" spans="1:12" s="261" customFormat="1">
      <c r="A47" s="238" t="s">
        <v>1171</v>
      </c>
      <c r="B47" s="239" t="s">
        <v>67</v>
      </c>
      <c r="C47" s="240" t="s">
        <v>256</v>
      </c>
      <c r="D47" s="240" t="s">
        <v>352</v>
      </c>
      <c r="E47" s="240" t="s">
        <v>277</v>
      </c>
      <c r="F47" s="240" t="s">
        <v>300</v>
      </c>
      <c r="G47" s="239" t="s">
        <v>353</v>
      </c>
      <c r="H47" s="239" t="s">
        <v>354</v>
      </c>
      <c r="I47" s="240" t="s">
        <v>355</v>
      </c>
      <c r="J47" s="240" t="s">
        <v>998</v>
      </c>
      <c r="K47" s="240" t="s">
        <v>355</v>
      </c>
      <c r="L47" s="241">
        <v>421905012032</v>
      </c>
    </row>
    <row r="48" spans="1:12" s="261" customFormat="1">
      <c r="A48" s="238" t="s">
        <v>1172</v>
      </c>
      <c r="B48" s="239" t="s">
        <v>69</v>
      </c>
      <c r="C48" s="240" t="s">
        <v>256</v>
      </c>
      <c r="D48" s="239" t="s">
        <v>856</v>
      </c>
      <c r="E48" s="239" t="s">
        <v>496</v>
      </c>
      <c r="F48" s="239" t="s">
        <v>857</v>
      </c>
      <c r="G48" s="239" t="s">
        <v>356</v>
      </c>
      <c r="H48" s="239" t="s">
        <v>1060</v>
      </c>
      <c r="I48" s="239" t="s">
        <v>357</v>
      </c>
      <c r="J48" s="239" t="s">
        <v>275</v>
      </c>
      <c r="K48" s="239" t="s">
        <v>1061</v>
      </c>
      <c r="L48" s="241">
        <v>421948835887</v>
      </c>
    </row>
    <row r="49" spans="1:12" s="261" customFormat="1">
      <c r="A49" s="238" t="s">
        <v>1190</v>
      </c>
      <c r="B49" s="239" t="s">
        <v>1308</v>
      </c>
      <c r="C49" s="240" t="s">
        <v>256</v>
      </c>
      <c r="D49" s="239" t="s">
        <v>1309</v>
      </c>
      <c r="E49" s="239" t="s">
        <v>1262</v>
      </c>
      <c r="F49" s="239" t="s">
        <v>1263</v>
      </c>
      <c r="G49" s="239" t="s">
        <v>1310</v>
      </c>
      <c r="H49" s="239" t="s">
        <v>1311</v>
      </c>
      <c r="I49" s="239" t="s">
        <v>1312</v>
      </c>
      <c r="J49" s="239" t="s">
        <v>275</v>
      </c>
      <c r="K49" s="239" t="s">
        <v>1312</v>
      </c>
      <c r="L49" s="241">
        <v>421903996977</v>
      </c>
    </row>
    <row r="50" spans="1:12" s="261" customFormat="1">
      <c r="A50" s="242" t="s">
        <v>71</v>
      </c>
      <c r="B50" s="243" t="s">
        <v>72</v>
      </c>
      <c r="C50" s="240" t="s">
        <v>256</v>
      </c>
      <c r="D50" s="243" t="s">
        <v>858</v>
      </c>
      <c r="E50" s="243" t="s">
        <v>296</v>
      </c>
      <c r="F50" s="243" t="s">
        <v>358</v>
      </c>
      <c r="G50" s="243" t="s">
        <v>359</v>
      </c>
      <c r="H50" s="243" t="s">
        <v>866</v>
      </c>
      <c r="I50" s="243" t="s">
        <v>360</v>
      </c>
      <c r="J50" s="243" t="s">
        <v>281</v>
      </c>
      <c r="K50" s="243" t="s">
        <v>873</v>
      </c>
      <c r="L50" s="244">
        <v>421907984638</v>
      </c>
    </row>
    <row r="51" spans="1:12" s="261" customFormat="1">
      <c r="A51" s="242" t="s">
        <v>752</v>
      </c>
      <c r="B51" s="243" t="s">
        <v>754</v>
      </c>
      <c r="C51" s="240" t="s">
        <v>256</v>
      </c>
      <c r="D51" s="243" t="s">
        <v>276</v>
      </c>
      <c r="E51" s="243" t="s">
        <v>277</v>
      </c>
      <c r="F51" s="243" t="s">
        <v>278</v>
      </c>
      <c r="G51" s="243" t="s">
        <v>755</v>
      </c>
      <c r="H51" s="243" t="s">
        <v>756</v>
      </c>
      <c r="I51" s="243" t="s">
        <v>1012</v>
      </c>
      <c r="J51" s="243" t="s">
        <v>275</v>
      </c>
      <c r="K51" s="243" t="s">
        <v>1012</v>
      </c>
      <c r="L51" s="244">
        <v>421911597705</v>
      </c>
    </row>
    <row r="52" spans="1:12" s="261" customFormat="1">
      <c r="A52" s="242" t="s">
        <v>1191</v>
      </c>
      <c r="B52" s="243" t="s">
        <v>1260</v>
      </c>
      <c r="C52" s="240" t="s">
        <v>256</v>
      </c>
      <c r="D52" s="243" t="s">
        <v>1261</v>
      </c>
      <c r="E52" s="243" t="s">
        <v>1262</v>
      </c>
      <c r="F52" s="243" t="s">
        <v>1263</v>
      </c>
      <c r="G52" s="243" t="s">
        <v>1264</v>
      </c>
      <c r="H52" s="243" t="s">
        <v>1265</v>
      </c>
      <c r="I52" s="243" t="s">
        <v>1266</v>
      </c>
      <c r="J52" s="243" t="s">
        <v>281</v>
      </c>
      <c r="K52" s="243" t="s">
        <v>1267</v>
      </c>
      <c r="L52" s="244">
        <v>421905762340</v>
      </c>
    </row>
    <row r="53" spans="1:12" s="261" customFormat="1">
      <c r="A53" s="238" t="s">
        <v>74</v>
      </c>
      <c r="B53" s="239" t="s">
        <v>75</v>
      </c>
      <c r="C53" s="240" t="s">
        <v>256</v>
      </c>
      <c r="D53" s="240" t="s">
        <v>361</v>
      </c>
      <c r="E53" s="240" t="s">
        <v>296</v>
      </c>
      <c r="F53" s="240" t="s">
        <v>362</v>
      </c>
      <c r="G53" s="239" t="s">
        <v>363</v>
      </c>
      <c r="H53" s="239" t="s">
        <v>364</v>
      </c>
      <c r="I53" s="240" t="s">
        <v>867</v>
      </c>
      <c r="J53" s="240" t="s">
        <v>275</v>
      </c>
      <c r="K53" s="240" t="s">
        <v>867</v>
      </c>
      <c r="L53" s="241">
        <v>421905504040</v>
      </c>
    </row>
    <row r="54" spans="1:12" s="261" customFormat="1">
      <c r="A54" s="238" t="s">
        <v>1205</v>
      </c>
      <c r="B54" s="239" t="s">
        <v>76</v>
      </c>
      <c r="C54" s="240" t="s">
        <v>256</v>
      </c>
      <c r="D54" s="239" t="s">
        <v>276</v>
      </c>
      <c r="E54" s="239" t="s">
        <v>277</v>
      </c>
      <c r="F54" s="239" t="s">
        <v>278</v>
      </c>
      <c r="G54" s="239" t="s">
        <v>365</v>
      </c>
      <c r="H54" s="247" t="s">
        <v>366</v>
      </c>
      <c r="I54" s="239" t="s">
        <v>1013</v>
      </c>
      <c r="J54" s="239" t="s">
        <v>275</v>
      </c>
      <c r="K54" s="239" t="s">
        <v>1013</v>
      </c>
      <c r="L54" s="241">
        <v>421903202270</v>
      </c>
    </row>
    <row r="55" spans="1:12" s="261" customFormat="1">
      <c r="A55" s="238" t="s">
        <v>78</v>
      </c>
      <c r="B55" s="243" t="s">
        <v>1062</v>
      </c>
      <c r="C55" s="240" t="s">
        <v>256</v>
      </c>
      <c r="D55" s="243" t="s">
        <v>367</v>
      </c>
      <c r="E55" s="243" t="s">
        <v>368</v>
      </c>
      <c r="F55" s="243" t="s">
        <v>369</v>
      </c>
      <c r="G55" s="243" t="s">
        <v>370</v>
      </c>
      <c r="H55" s="243" t="s">
        <v>371</v>
      </c>
      <c r="I55" s="243" t="s">
        <v>372</v>
      </c>
      <c r="J55" s="243" t="s">
        <v>281</v>
      </c>
      <c r="K55" s="243" t="s">
        <v>1063</v>
      </c>
      <c r="L55" s="244">
        <v>421911928826</v>
      </c>
    </row>
    <row r="56" spans="1:12" s="261" customFormat="1">
      <c r="A56" s="238" t="s">
        <v>80</v>
      </c>
      <c r="B56" s="243" t="s">
        <v>979</v>
      </c>
      <c r="C56" s="240" t="s">
        <v>256</v>
      </c>
      <c r="D56" s="243" t="s">
        <v>299</v>
      </c>
      <c r="E56" s="243" t="s">
        <v>277</v>
      </c>
      <c r="F56" s="243" t="s">
        <v>503</v>
      </c>
      <c r="G56" s="243" t="s">
        <v>504</v>
      </c>
      <c r="H56" s="243" t="s">
        <v>505</v>
      </c>
      <c r="I56" s="243" t="s">
        <v>868</v>
      </c>
      <c r="J56" s="243" t="s">
        <v>281</v>
      </c>
      <c r="K56" s="243" t="s">
        <v>1389</v>
      </c>
      <c r="L56" s="244" t="s">
        <v>1390</v>
      </c>
    </row>
    <row r="57" spans="1:12" s="261" customFormat="1">
      <c r="A57" s="242" t="s">
        <v>81</v>
      </c>
      <c r="B57" s="243" t="s">
        <v>82</v>
      </c>
      <c r="C57" s="240" t="s">
        <v>256</v>
      </c>
      <c r="D57" s="243" t="s">
        <v>495</v>
      </c>
      <c r="E57" s="243" t="s">
        <v>496</v>
      </c>
      <c r="F57" s="243" t="s">
        <v>497</v>
      </c>
      <c r="G57" s="243" t="s">
        <v>498</v>
      </c>
      <c r="H57" s="243" t="s">
        <v>499</v>
      </c>
      <c r="I57" s="243" t="s">
        <v>500</v>
      </c>
      <c r="J57" s="243" t="s">
        <v>275</v>
      </c>
      <c r="K57" s="243" t="s">
        <v>1391</v>
      </c>
      <c r="L57" s="244" t="s">
        <v>1392</v>
      </c>
    </row>
    <row r="58" spans="1:12" s="261" customFormat="1">
      <c r="A58" s="242" t="s">
        <v>83</v>
      </c>
      <c r="B58" s="243" t="s">
        <v>84</v>
      </c>
      <c r="C58" s="240" t="s">
        <v>256</v>
      </c>
      <c r="D58" s="243" t="s">
        <v>1393</v>
      </c>
      <c r="E58" s="243" t="s">
        <v>373</v>
      </c>
      <c r="F58" s="243" t="s">
        <v>374</v>
      </c>
      <c r="G58" s="243" t="s">
        <v>1064</v>
      </c>
      <c r="H58" s="243" t="s">
        <v>1065</v>
      </c>
      <c r="I58" s="243" t="s">
        <v>375</v>
      </c>
      <c r="J58" s="243" t="s">
        <v>275</v>
      </c>
      <c r="K58" s="243" t="s">
        <v>375</v>
      </c>
      <c r="L58" s="244">
        <v>421903601379</v>
      </c>
    </row>
    <row r="59" spans="1:12" s="261" customFormat="1">
      <c r="A59" s="242" t="s">
        <v>85</v>
      </c>
      <c r="B59" s="243" t="s">
        <v>86</v>
      </c>
      <c r="C59" s="240" t="s">
        <v>256</v>
      </c>
      <c r="D59" s="243" t="s">
        <v>376</v>
      </c>
      <c r="E59" s="243" t="s">
        <v>277</v>
      </c>
      <c r="F59" s="243" t="s">
        <v>377</v>
      </c>
      <c r="G59" s="243" t="s">
        <v>378</v>
      </c>
      <c r="H59" s="243" t="s">
        <v>379</v>
      </c>
      <c r="I59" s="243" t="s">
        <v>380</v>
      </c>
      <c r="J59" s="243" t="s">
        <v>275</v>
      </c>
      <c r="K59" s="243" t="s">
        <v>1066</v>
      </c>
      <c r="L59" s="244" t="s">
        <v>1394</v>
      </c>
    </row>
    <row r="60" spans="1:12" s="261" customFormat="1">
      <c r="A60" s="238" t="s">
        <v>88</v>
      </c>
      <c r="B60" s="239" t="s">
        <v>1067</v>
      </c>
      <c r="C60" s="240" t="s">
        <v>256</v>
      </c>
      <c r="D60" s="240" t="s">
        <v>381</v>
      </c>
      <c r="E60" s="240" t="s">
        <v>329</v>
      </c>
      <c r="F60" s="240" t="s">
        <v>382</v>
      </c>
      <c r="G60" s="239" t="s">
        <v>383</v>
      </c>
      <c r="H60" s="239" t="s">
        <v>1068</v>
      </c>
      <c r="I60" s="240" t="s">
        <v>384</v>
      </c>
      <c r="J60" s="240" t="s">
        <v>281</v>
      </c>
      <c r="K60" s="240" t="s">
        <v>1069</v>
      </c>
      <c r="L60" s="241">
        <v>421905795511</v>
      </c>
    </row>
    <row r="61" spans="1:12" s="261" customFormat="1">
      <c r="A61" s="238" t="s">
        <v>1173</v>
      </c>
      <c r="B61" s="239" t="s">
        <v>90</v>
      </c>
      <c r="C61" s="240" t="s">
        <v>256</v>
      </c>
      <c r="D61" s="240" t="s">
        <v>1070</v>
      </c>
      <c r="E61" s="240" t="s">
        <v>455</v>
      </c>
      <c r="F61" s="240" t="s">
        <v>990</v>
      </c>
      <c r="G61" s="239" t="s">
        <v>385</v>
      </c>
      <c r="H61" s="239" t="s">
        <v>386</v>
      </c>
      <c r="I61" s="240" t="s">
        <v>1395</v>
      </c>
      <c r="J61" s="240" t="s">
        <v>281</v>
      </c>
      <c r="K61" s="240" t="s">
        <v>387</v>
      </c>
      <c r="L61" s="241">
        <v>421903363993</v>
      </c>
    </row>
    <row r="62" spans="1:12" s="261" customFormat="1">
      <c r="A62" s="238" t="s">
        <v>1174</v>
      </c>
      <c r="B62" s="239" t="s">
        <v>91</v>
      </c>
      <c r="C62" s="240" t="s">
        <v>256</v>
      </c>
      <c r="D62" s="240" t="s">
        <v>388</v>
      </c>
      <c r="E62" s="240" t="s">
        <v>277</v>
      </c>
      <c r="F62" s="240" t="s">
        <v>312</v>
      </c>
      <c r="G62" s="239" t="s">
        <v>389</v>
      </c>
      <c r="H62" s="239" t="s">
        <v>1396</v>
      </c>
      <c r="I62" s="240" t="s">
        <v>390</v>
      </c>
      <c r="J62" s="240" t="s">
        <v>1015</v>
      </c>
      <c r="K62" s="240" t="s">
        <v>1071</v>
      </c>
      <c r="L62" s="241">
        <v>421903740961</v>
      </c>
    </row>
    <row r="63" spans="1:12" s="261" customFormat="1">
      <c r="A63" s="242" t="s">
        <v>93</v>
      </c>
      <c r="B63" s="243" t="s">
        <v>94</v>
      </c>
      <c r="C63" s="240" t="s">
        <v>256</v>
      </c>
      <c r="D63" s="243" t="s">
        <v>391</v>
      </c>
      <c r="E63" s="243" t="s">
        <v>277</v>
      </c>
      <c r="F63" s="243" t="s">
        <v>325</v>
      </c>
      <c r="G63" s="243" t="s">
        <v>392</v>
      </c>
      <c r="H63" s="243" t="s">
        <v>393</v>
      </c>
      <c r="I63" s="243" t="s">
        <v>394</v>
      </c>
      <c r="J63" s="243" t="s">
        <v>281</v>
      </c>
      <c r="K63" s="243" t="s">
        <v>395</v>
      </c>
      <c r="L63" s="244" t="s">
        <v>1397</v>
      </c>
    </row>
    <row r="64" spans="1:12" s="261" customFormat="1">
      <c r="A64" s="242" t="s">
        <v>96</v>
      </c>
      <c r="B64" s="243" t="s">
        <v>97</v>
      </c>
      <c r="C64" s="240" t="s">
        <v>256</v>
      </c>
      <c r="D64" s="243" t="s">
        <v>276</v>
      </c>
      <c r="E64" s="243" t="s">
        <v>277</v>
      </c>
      <c r="F64" s="243" t="s">
        <v>278</v>
      </c>
      <c r="G64" s="243" t="s">
        <v>396</v>
      </c>
      <c r="H64" s="243" t="s">
        <v>397</v>
      </c>
      <c r="I64" s="243" t="s">
        <v>1016</v>
      </c>
      <c r="J64" s="243" t="s">
        <v>275</v>
      </c>
      <c r="K64" s="243" t="s">
        <v>1072</v>
      </c>
      <c r="L64" s="244">
        <v>421918882990</v>
      </c>
    </row>
    <row r="65" spans="1:12" s="261" customFormat="1">
      <c r="A65" s="242" t="s">
        <v>99</v>
      </c>
      <c r="B65" s="243" t="s">
        <v>1073</v>
      </c>
      <c r="C65" s="240" t="s">
        <v>256</v>
      </c>
      <c r="D65" s="243" t="s">
        <v>859</v>
      </c>
      <c r="E65" s="243" t="s">
        <v>277</v>
      </c>
      <c r="F65" s="243" t="s">
        <v>278</v>
      </c>
      <c r="G65" s="243" t="s">
        <v>1074</v>
      </c>
      <c r="H65" s="243" t="s">
        <v>1075</v>
      </c>
      <c r="I65" s="243" t="s">
        <v>1398</v>
      </c>
      <c r="J65" s="243" t="s">
        <v>1399</v>
      </c>
      <c r="K65" s="243" t="s">
        <v>398</v>
      </c>
      <c r="L65" s="244">
        <v>421917476268</v>
      </c>
    </row>
    <row r="66" spans="1:12" s="261" customFormat="1">
      <c r="A66" s="242" t="s">
        <v>1175</v>
      </c>
      <c r="B66" s="243" t="s">
        <v>102</v>
      </c>
      <c r="C66" s="240" t="s">
        <v>256</v>
      </c>
      <c r="D66" s="243" t="s">
        <v>399</v>
      </c>
      <c r="E66" s="243" t="s">
        <v>400</v>
      </c>
      <c r="F66" s="243" t="s">
        <v>401</v>
      </c>
      <c r="G66" s="264" t="s">
        <v>402</v>
      </c>
      <c r="H66" s="243" t="s">
        <v>403</v>
      </c>
      <c r="I66" s="243" t="s">
        <v>1400</v>
      </c>
      <c r="J66" s="243" t="s">
        <v>263</v>
      </c>
      <c r="K66" s="243" t="s">
        <v>1400</v>
      </c>
      <c r="L66" s="244">
        <v>421905193404</v>
      </c>
    </row>
    <row r="67" spans="1:12" s="261" customFormat="1">
      <c r="A67" s="238" t="s">
        <v>104</v>
      </c>
      <c r="B67" s="239" t="s">
        <v>105</v>
      </c>
      <c r="C67" s="240" t="s">
        <v>256</v>
      </c>
      <c r="D67" s="239" t="s">
        <v>1076</v>
      </c>
      <c r="E67" s="239" t="s">
        <v>258</v>
      </c>
      <c r="F67" s="239" t="s">
        <v>259</v>
      </c>
      <c r="G67" s="239" t="s">
        <v>404</v>
      </c>
      <c r="H67" s="239" t="s">
        <v>405</v>
      </c>
      <c r="I67" s="239" t="s">
        <v>1077</v>
      </c>
      <c r="J67" s="239" t="s">
        <v>998</v>
      </c>
      <c r="K67" s="239" t="s">
        <v>1401</v>
      </c>
      <c r="L67" s="241" t="s">
        <v>1402</v>
      </c>
    </row>
    <row r="68" spans="1:12" s="261" customFormat="1">
      <c r="A68" s="238" t="s">
        <v>1206</v>
      </c>
      <c r="B68" s="239" t="s">
        <v>107</v>
      </c>
      <c r="C68" s="240" t="s">
        <v>256</v>
      </c>
      <c r="D68" s="240" t="s">
        <v>406</v>
      </c>
      <c r="E68" s="240" t="s">
        <v>265</v>
      </c>
      <c r="F68" s="240" t="s">
        <v>407</v>
      </c>
      <c r="G68" s="247" t="s">
        <v>408</v>
      </c>
      <c r="H68" s="239" t="s">
        <v>409</v>
      </c>
      <c r="I68" s="240" t="s">
        <v>410</v>
      </c>
      <c r="J68" s="240" t="s">
        <v>275</v>
      </c>
      <c r="K68" s="240" t="s">
        <v>411</v>
      </c>
      <c r="L68" s="241">
        <v>421903262626</v>
      </c>
    </row>
    <row r="69" spans="1:12" s="261" customFormat="1">
      <c r="A69" s="238" t="s">
        <v>108</v>
      </c>
      <c r="B69" s="239" t="s">
        <v>109</v>
      </c>
      <c r="C69" s="240" t="s">
        <v>256</v>
      </c>
      <c r="D69" s="240" t="s">
        <v>276</v>
      </c>
      <c r="E69" s="240" t="s">
        <v>277</v>
      </c>
      <c r="F69" s="240" t="s">
        <v>312</v>
      </c>
      <c r="G69" s="239" t="s">
        <v>412</v>
      </c>
      <c r="H69" s="239" t="s">
        <v>413</v>
      </c>
      <c r="I69" s="240" t="s">
        <v>414</v>
      </c>
      <c r="J69" s="240" t="s">
        <v>346</v>
      </c>
      <c r="K69" s="240" t="s">
        <v>415</v>
      </c>
      <c r="L69" s="241">
        <v>421911395727</v>
      </c>
    </row>
    <row r="70" spans="1:12" s="261" customFormat="1">
      <c r="A70" s="238" t="s">
        <v>1207</v>
      </c>
      <c r="B70" s="239" t="s">
        <v>110</v>
      </c>
      <c r="C70" s="240" t="s">
        <v>256</v>
      </c>
      <c r="D70" s="239" t="s">
        <v>859</v>
      </c>
      <c r="E70" s="239" t="s">
        <v>277</v>
      </c>
      <c r="F70" s="239" t="s">
        <v>278</v>
      </c>
      <c r="G70" s="239" t="s">
        <v>416</v>
      </c>
      <c r="H70" s="239" t="s">
        <v>1017</v>
      </c>
      <c r="I70" s="239" t="s">
        <v>417</v>
      </c>
      <c r="J70" s="239" t="s">
        <v>281</v>
      </c>
      <c r="K70" s="239" t="s">
        <v>418</v>
      </c>
      <c r="L70" s="241">
        <v>421905305338</v>
      </c>
    </row>
    <row r="71" spans="1:12" s="261" customFormat="1">
      <c r="A71" s="238" t="s">
        <v>1176</v>
      </c>
      <c r="B71" s="239" t="s">
        <v>112</v>
      </c>
      <c r="C71" s="240" t="s">
        <v>256</v>
      </c>
      <c r="D71" s="239" t="s">
        <v>276</v>
      </c>
      <c r="E71" s="239" t="s">
        <v>277</v>
      </c>
      <c r="F71" s="239" t="s">
        <v>278</v>
      </c>
      <c r="G71" s="239" t="s">
        <v>419</v>
      </c>
      <c r="H71" s="239" t="s">
        <v>420</v>
      </c>
      <c r="I71" s="239" t="s">
        <v>869</v>
      </c>
      <c r="J71" s="239" t="s">
        <v>281</v>
      </c>
      <c r="K71" s="239" t="s">
        <v>869</v>
      </c>
      <c r="L71" s="241">
        <v>421908979442</v>
      </c>
    </row>
    <row r="72" spans="1:12" s="261" customFormat="1">
      <c r="A72" s="238" t="s">
        <v>1208</v>
      </c>
      <c r="B72" s="239" t="s">
        <v>113</v>
      </c>
      <c r="C72" s="240" t="s">
        <v>256</v>
      </c>
      <c r="D72" s="239" t="s">
        <v>421</v>
      </c>
      <c r="E72" s="239" t="s">
        <v>277</v>
      </c>
      <c r="F72" s="239" t="s">
        <v>312</v>
      </c>
      <c r="G72" s="239" t="s">
        <v>422</v>
      </c>
      <c r="H72" s="239" t="s">
        <v>423</v>
      </c>
      <c r="I72" s="239" t="s">
        <v>424</v>
      </c>
      <c r="J72" s="239" t="s">
        <v>281</v>
      </c>
      <c r="K72" s="239" t="s">
        <v>425</v>
      </c>
      <c r="L72" s="241">
        <v>421903708275</v>
      </c>
    </row>
    <row r="73" spans="1:12" s="261" customFormat="1">
      <c r="A73" s="242" t="s">
        <v>1177</v>
      </c>
      <c r="B73" s="243" t="s">
        <v>115</v>
      </c>
      <c r="C73" s="240" t="s">
        <v>256</v>
      </c>
      <c r="D73" s="243" t="s">
        <v>276</v>
      </c>
      <c r="E73" s="243" t="s">
        <v>277</v>
      </c>
      <c r="F73" s="243" t="s">
        <v>278</v>
      </c>
      <c r="G73" s="243" t="s">
        <v>426</v>
      </c>
      <c r="H73" s="243" t="s">
        <v>427</v>
      </c>
      <c r="I73" s="243" t="s">
        <v>428</v>
      </c>
      <c r="J73" s="243" t="s">
        <v>275</v>
      </c>
      <c r="K73" s="243" t="s">
        <v>1078</v>
      </c>
      <c r="L73" s="244">
        <v>421918529304</v>
      </c>
    </row>
    <row r="74" spans="1:12" s="261" customFormat="1">
      <c r="A74" s="238" t="s">
        <v>117</v>
      </c>
      <c r="B74" s="243" t="s">
        <v>1079</v>
      </c>
      <c r="C74" s="240" t="s">
        <v>256</v>
      </c>
      <c r="D74" s="243" t="s">
        <v>276</v>
      </c>
      <c r="E74" s="243" t="s">
        <v>277</v>
      </c>
      <c r="F74" s="243" t="s">
        <v>278</v>
      </c>
      <c r="G74" s="243" t="s">
        <v>969</v>
      </c>
      <c r="H74" s="243" t="s">
        <v>429</v>
      </c>
      <c r="I74" s="243" t="s">
        <v>430</v>
      </c>
      <c r="J74" s="243" t="s">
        <v>275</v>
      </c>
      <c r="K74" s="243" t="s">
        <v>431</v>
      </c>
      <c r="L74" s="244">
        <v>421910729433</v>
      </c>
    </row>
    <row r="75" spans="1:12" s="261" customFormat="1">
      <c r="A75" s="238" t="s">
        <v>119</v>
      </c>
      <c r="B75" s="243" t="s">
        <v>432</v>
      </c>
      <c r="C75" s="240" t="s">
        <v>256</v>
      </c>
      <c r="D75" s="243" t="s">
        <v>276</v>
      </c>
      <c r="E75" s="243" t="s">
        <v>277</v>
      </c>
      <c r="F75" s="243" t="s">
        <v>278</v>
      </c>
      <c r="G75" s="243" t="s">
        <v>433</v>
      </c>
      <c r="H75" s="243" t="s">
        <v>434</v>
      </c>
      <c r="I75" s="243" t="s">
        <v>435</v>
      </c>
      <c r="J75" s="243" t="s">
        <v>281</v>
      </c>
      <c r="K75" s="243" t="s">
        <v>436</v>
      </c>
      <c r="L75" s="244">
        <v>421903692095</v>
      </c>
    </row>
    <row r="76" spans="1:12" s="261" customFormat="1">
      <c r="A76" s="238" t="s">
        <v>120</v>
      </c>
      <c r="B76" s="243" t="s">
        <v>121</v>
      </c>
      <c r="C76" s="240" t="s">
        <v>256</v>
      </c>
      <c r="D76" s="243" t="s">
        <v>276</v>
      </c>
      <c r="E76" s="243" t="s">
        <v>277</v>
      </c>
      <c r="F76" s="243" t="s">
        <v>278</v>
      </c>
      <c r="G76" s="265" t="s">
        <v>1080</v>
      </c>
      <c r="H76" s="243" t="s">
        <v>437</v>
      </c>
      <c r="I76" s="243" t="s">
        <v>438</v>
      </c>
      <c r="J76" s="243" t="s">
        <v>281</v>
      </c>
      <c r="K76" s="243" t="s">
        <v>439</v>
      </c>
      <c r="L76" s="244">
        <v>421915499077</v>
      </c>
    </row>
    <row r="77" spans="1:12" s="261" customFormat="1">
      <c r="A77" s="238" t="s">
        <v>1178</v>
      </c>
      <c r="B77" s="243" t="s">
        <v>123</v>
      </c>
      <c r="C77" s="240" t="s">
        <v>256</v>
      </c>
      <c r="D77" s="243" t="s">
        <v>440</v>
      </c>
      <c r="E77" s="243" t="s">
        <v>277</v>
      </c>
      <c r="F77" s="243" t="s">
        <v>312</v>
      </c>
      <c r="G77" s="243" t="s">
        <v>441</v>
      </c>
      <c r="H77" s="243" t="s">
        <v>1403</v>
      </c>
      <c r="I77" s="243" t="s">
        <v>1404</v>
      </c>
      <c r="J77" s="243" t="s">
        <v>263</v>
      </c>
      <c r="K77" s="243" t="s">
        <v>1405</v>
      </c>
      <c r="L77" s="244" t="s">
        <v>1406</v>
      </c>
    </row>
    <row r="78" spans="1:12">
      <c r="A78" s="238" t="s">
        <v>1192</v>
      </c>
      <c r="B78" s="243" t="s">
        <v>1268</v>
      </c>
      <c r="C78" s="240" t="s">
        <v>256</v>
      </c>
      <c r="D78" s="243" t="s">
        <v>1161</v>
      </c>
      <c r="E78" s="243" t="s">
        <v>296</v>
      </c>
      <c r="F78" s="243" t="s">
        <v>1162</v>
      </c>
      <c r="G78" s="243" t="s">
        <v>1269</v>
      </c>
      <c r="H78" s="243" t="s">
        <v>1270</v>
      </c>
      <c r="I78" s="243" t="s">
        <v>1271</v>
      </c>
      <c r="J78" s="243" t="s">
        <v>281</v>
      </c>
      <c r="K78" s="243" t="s">
        <v>1272</v>
      </c>
      <c r="L78" s="244">
        <v>421904175262</v>
      </c>
    </row>
    <row r="79" spans="1:12">
      <c r="A79" s="238" t="s">
        <v>1209</v>
      </c>
      <c r="B79" s="243" t="s">
        <v>124</v>
      </c>
      <c r="C79" s="240" t="s">
        <v>256</v>
      </c>
      <c r="D79" s="243" t="s">
        <v>276</v>
      </c>
      <c r="E79" s="243" t="s">
        <v>277</v>
      </c>
      <c r="F79" s="243" t="s">
        <v>278</v>
      </c>
      <c r="G79" s="243" t="s">
        <v>442</v>
      </c>
      <c r="H79" s="243" t="s">
        <v>443</v>
      </c>
      <c r="I79" s="243" t="s">
        <v>444</v>
      </c>
      <c r="J79" s="243" t="s">
        <v>275</v>
      </c>
      <c r="K79" s="243" t="s">
        <v>445</v>
      </c>
      <c r="L79" s="244">
        <v>421905650170</v>
      </c>
    </row>
    <row r="80" spans="1:12">
      <c r="A80" s="238" t="s">
        <v>126</v>
      </c>
      <c r="B80" s="243" t="s">
        <v>127</v>
      </c>
      <c r="C80" s="240" t="s">
        <v>256</v>
      </c>
      <c r="D80" s="243" t="s">
        <v>276</v>
      </c>
      <c r="E80" s="243" t="s">
        <v>277</v>
      </c>
      <c r="F80" s="243" t="s">
        <v>278</v>
      </c>
      <c r="G80" s="243" t="s">
        <v>1018</v>
      </c>
      <c r="H80" s="243" t="s">
        <v>446</v>
      </c>
      <c r="I80" s="243" t="s">
        <v>1019</v>
      </c>
      <c r="J80" s="243" t="s">
        <v>275</v>
      </c>
      <c r="K80" s="243" t="s">
        <v>447</v>
      </c>
      <c r="L80" s="244">
        <v>421903636503</v>
      </c>
    </row>
    <row r="81" spans="1:12">
      <c r="A81" s="242" t="s">
        <v>128</v>
      </c>
      <c r="B81" s="243" t="s">
        <v>129</v>
      </c>
      <c r="C81" s="240" t="s">
        <v>256</v>
      </c>
      <c r="D81" s="243" t="s">
        <v>448</v>
      </c>
      <c r="E81" s="243" t="s">
        <v>277</v>
      </c>
      <c r="F81" s="243" t="s">
        <v>449</v>
      </c>
      <c r="G81" s="243" t="s">
        <v>450</v>
      </c>
      <c r="H81" s="243" t="s">
        <v>451</v>
      </c>
      <c r="I81" s="243" t="s">
        <v>452</v>
      </c>
      <c r="J81" s="243" t="s">
        <v>275</v>
      </c>
      <c r="K81" s="243" t="s">
        <v>453</v>
      </c>
      <c r="L81" s="244">
        <v>421918555519</v>
      </c>
    </row>
    <row r="82" spans="1:12">
      <c r="A82" s="242" t="s">
        <v>753</v>
      </c>
      <c r="B82" s="243" t="s">
        <v>759</v>
      </c>
      <c r="C82" s="240" t="s">
        <v>256</v>
      </c>
      <c r="D82" s="243" t="s">
        <v>1081</v>
      </c>
      <c r="E82" s="243" t="s">
        <v>860</v>
      </c>
      <c r="F82" s="243" t="s">
        <v>861</v>
      </c>
      <c r="G82" s="243" t="s">
        <v>760</v>
      </c>
      <c r="H82" s="263" t="s">
        <v>870</v>
      </c>
      <c r="I82" s="243" t="s">
        <v>871</v>
      </c>
      <c r="J82" s="243" t="s">
        <v>281</v>
      </c>
      <c r="K82" s="243" t="s">
        <v>871</v>
      </c>
      <c r="L82" s="244">
        <v>421905486716</v>
      </c>
    </row>
    <row r="83" spans="1:12">
      <c r="A83" s="242" t="s">
        <v>1193</v>
      </c>
      <c r="B83" s="243" t="s">
        <v>1273</v>
      </c>
      <c r="C83" s="240" t="s">
        <v>256</v>
      </c>
      <c r="D83" s="243" t="s">
        <v>1274</v>
      </c>
      <c r="E83" s="243" t="s">
        <v>1275</v>
      </c>
      <c r="F83" s="243" t="s">
        <v>1276</v>
      </c>
      <c r="G83" s="243" t="s">
        <v>1277</v>
      </c>
      <c r="H83" s="263" t="s">
        <v>1278</v>
      </c>
      <c r="I83" s="243" t="s">
        <v>1279</v>
      </c>
      <c r="J83" s="243" t="s">
        <v>281</v>
      </c>
      <c r="K83" s="243" t="s">
        <v>1279</v>
      </c>
      <c r="L83" s="244">
        <v>421905533719</v>
      </c>
    </row>
    <row r="84" spans="1:12">
      <c r="A84" s="242" t="s">
        <v>132</v>
      </c>
      <c r="B84" s="243" t="s">
        <v>133</v>
      </c>
      <c r="C84" s="240" t="s">
        <v>256</v>
      </c>
      <c r="D84" s="243" t="s">
        <v>454</v>
      </c>
      <c r="E84" s="243" t="s">
        <v>455</v>
      </c>
      <c r="F84" s="243" t="s">
        <v>456</v>
      </c>
      <c r="G84" s="264" t="s">
        <v>457</v>
      </c>
      <c r="H84" s="243" t="s">
        <v>458</v>
      </c>
      <c r="I84" s="243" t="s">
        <v>459</v>
      </c>
      <c r="J84" s="243" t="s">
        <v>281</v>
      </c>
      <c r="K84" s="243" t="s">
        <v>459</v>
      </c>
      <c r="L84" s="244">
        <v>421905235472</v>
      </c>
    </row>
    <row r="85" spans="1:12">
      <c r="A85" s="242" t="s">
        <v>135</v>
      </c>
      <c r="B85" s="243" t="s">
        <v>136</v>
      </c>
      <c r="C85" s="240" t="s">
        <v>256</v>
      </c>
      <c r="D85" s="243" t="s">
        <v>460</v>
      </c>
      <c r="E85" s="243" t="s">
        <v>1082</v>
      </c>
      <c r="F85" s="243" t="s">
        <v>461</v>
      </c>
      <c r="G85" s="243" t="s">
        <v>462</v>
      </c>
      <c r="H85" s="243" t="s">
        <v>1407</v>
      </c>
      <c r="I85" s="243" t="s">
        <v>463</v>
      </c>
      <c r="J85" s="243" t="s">
        <v>275</v>
      </c>
      <c r="K85" s="243" t="s">
        <v>464</v>
      </c>
      <c r="L85" s="244">
        <v>421905970041</v>
      </c>
    </row>
    <row r="86" spans="1:12">
      <c r="A86" s="238" t="s">
        <v>1083</v>
      </c>
      <c r="B86" s="239" t="s">
        <v>1084</v>
      </c>
      <c r="C86" s="240" t="s">
        <v>256</v>
      </c>
      <c r="D86" s="240" t="s">
        <v>1085</v>
      </c>
      <c r="E86" s="240" t="s">
        <v>368</v>
      </c>
      <c r="F86" s="240" t="s">
        <v>369</v>
      </c>
      <c r="G86" s="239" t="s">
        <v>1086</v>
      </c>
      <c r="H86" s="239" t="s">
        <v>1087</v>
      </c>
      <c r="I86" s="240" t="s">
        <v>1408</v>
      </c>
      <c r="J86" s="240" t="s">
        <v>281</v>
      </c>
      <c r="K86" s="240" t="s">
        <v>1014</v>
      </c>
      <c r="L86" s="241">
        <v>421918711548</v>
      </c>
    </row>
    <row r="87" spans="1:12">
      <c r="A87" s="238" t="s">
        <v>1194</v>
      </c>
      <c r="B87" s="239" t="s">
        <v>1280</v>
      </c>
      <c r="C87" s="240" t="s">
        <v>256</v>
      </c>
      <c r="D87" s="240" t="s">
        <v>1281</v>
      </c>
      <c r="E87" s="240" t="s">
        <v>1282</v>
      </c>
      <c r="F87" s="240" t="s">
        <v>1283</v>
      </c>
      <c r="G87" s="239" t="s">
        <v>1284</v>
      </c>
      <c r="H87" s="239" t="s">
        <v>1285</v>
      </c>
      <c r="I87" s="240" t="s">
        <v>1286</v>
      </c>
      <c r="J87" s="240" t="s">
        <v>281</v>
      </c>
      <c r="K87" s="240" t="s">
        <v>1286</v>
      </c>
      <c r="L87" s="241">
        <v>421908553335</v>
      </c>
    </row>
    <row r="88" spans="1:12">
      <c r="A88" s="238" t="s">
        <v>137</v>
      </c>
      <c r="B88" s="239" t="s">
        <v>138</v>
      </c>
      <c r="C88" s="240" t="s">
        <v>256</v>
      </c>
      <c r="D88" s="240" t="s">
        <v>862</v>
      </c>
      <c r="E88" s="240" t="s">
        <v>277</v>
      </c>
      <c r="F88" s="240" t="s">
        <v>325</v>
      </c>
      <c r="G88" s="239" t="s">
        <v>465</v>
      </c>
      <c r="H88" s="239" t="s">
        <v>466</v>
      </c>
      <c r="I88" s="240" t="s">
        <v>467</v>
      </c>
      <c r="J88" s="240" t="s">
        <v>281</v>
      </c>
      <c r="K88" s="240" t="s">
        <v>1409</v>
      </c>
      <c r="L88" s="241" t="s">
        <v>1410</v>
      </c>
    </row>
    <row r="89" spans="1:12">
      <c r="A89" s="242" t="s">
        <v>139</v>
      </c>
      <c r="B89" s="243" t="s">
        <v>140</v>
      </c>
      <c r="C89" s="240" t="s">
        <v>256</v>
      </c>
      <c r="D89" s="243" t="s">
        <v>495</v>
      </c>
      <c r="E89" s="243" t="s">
        <v>496</v>
      </c>
      <c r="F89" s="243" t="s">
        <v>497</v>
      </c>
      <c r="G89" s="243" t="s">
        <v>501</v>
      </c>
      <c r="H89" s="243" t="s">
        <v>502</v>
      </c>
      <c r="I89" s="243" t="s">
        <v>500</v>
      </c>
      <c r="J89" s="243" t="s">
        <v>275</v>
      </c>
      <c r="K89" s="243" t="s">
        <v>1411</v>
      </c>
      <c r="L89" s="244" t="s">
        <v>1412</v>
      </c>
    </row>
    <row r="90" spans="1:12">
      <c r="A90" s="238" t="s">
        <v>141</v>
      </c>
      <c r="B90" s="239" t="s">
        <v>468</v>
      </c>
      <c r="C90" s="240" t="s">
        <v>256</v>
      </c>
      <c r="D90" s="240" t="s">
        <v>276</v>
      </c>
      <c r="E90" s="240" t="s">
        <v>277</v>
      </c>
      <c r="F90" s="240" t="s">
        <v>278</v>
      </c>
      <c r="G90" s="239" t="s">
        <v>469</v>
      </c>
      <c r="H90" s="239" t="s">
        <v>470</v>
      </c>
      <c r="I90" s="240" t="s">
        <v>471</v>
      </c>
      <c r="J90" s="240" t="s">
        <v>1088</v>
      </c>
      <c r="K90" s="240" t="s">
        <v>472</v>
      </c>
      <c r="L90" s="241">
        <v>421918808923</v>
      </c>
    </row>
    <row r="91" spans="1:12">
      <c r="A91" s="238" t="s">
        <v>143</v>
      </c>
      <c r="B91" s="239" t="s">
        <v>144</v>
      </c>
      <c r="C91" s="240" t="s">
        <v>256</v>
      </c>
      <c r="D91" s="240" t="s">
        <v>473</v>
      </c>
      <c r="E91" s="240" t="s">
        <v>277</v>
      </c>
      <c r="F91" s="240" t="s">
        <v>474</v>
      </c>
      <c r="G91" s="239" t="s">
        <v>475</v>
      </c>
      <c r="H91" s="239" t="s">
        <v>476</v>
      </c>
      <c r="I91" s="240" t="s">
        <v>1413</v>
      </c>
      <c r="J91" s="240" t="s">
        <v>1088</v>
      </c>
      <c r="K91" s="240" t="s">
        <v>1413</v>
      </c>
      <c r="L91" s="241">
        <v>421905418010</v>
      </c>
    </row>
    <row r="92" spans="1:12">
      <c r="A92" s="242" t="s">
        <v>146</v>
      </c>
      <c r="B92" s="243" t="s">
        <v>147</v>
      </c>
      <c r="C92" s="240" t="s">
        <v>256</v>
      </c>
      <c r="D92" s="243" t="s">
        <v>1089</v>
      </c>
      <c r="E92" s="243" t="s">
        <v>277</v>
      </c>
      <c r="F92" s="243" t="s">
        <v>278</v>
      </c>
      <c r="G92" s="243" t="s">
        <v>477</v>
      </c>
      <c r="H92" s="243" t="s">
        <v>478</v>
      </c>
      <c r="I92" s="243" t="s">
        <v>1713</v>
      </c>
      <c r="J92" s="243" t="s">
        <v>275</v>
      </c>
      <c r="K92" s="243" t="s">
        <v>479</v>
      </c>
      <c r="L92" s="244">
        <v>421918030809</v>
      </c>
    </row>
    <row r="93" spans="1:12">
      <c r="A93" s="250" t="s">
        <v>1195</v>
      </c>
      <c r="B93" s="295" t="s">
        <v>1313</v>
      </c>
      <c r="C93" s="296" t="s">
        <v>256</v>
      </c>
      <c r="D93" s="295" t="s">
        <v>421</v>
      </c>
      <c r="E93" s="295" t="s">
        <v>1158</v>
      </c>
      <c r="F93" s="295" t="s">
        <v>312</v>
      </c>
      <c r="G93" s="295" t="s">
        <v>1314</v>
      </c>
      <c r="H93" s="295" t="s">
        <v>1315</v>
      </c>
      <c r="I93" s="295" t="s">
        <v>1316</v>
      </c>
      <c r="J93" s="295" t="s">
        <v>1317</v>
      </c>
      <c r="K93" s="295" t="s">
        <v>1316</v>
      </c>
      <c r="L93" s="297">
        <v>421917176673</v>
      </c>
    </row>
    <row r="94" spans="1:12">
      <c r="A94" s="238" t="s">
        <v>1210</v>
      </c>
      <c r="B94" s="239" t="s">
        <v>149</v>
      </c>
      <c r="C94" s="240" t="s">
        <v>256</v>
      </c>
      <c r="D94" s="240" t="s">
        <v>480</v>
      </c>
      <c r="E94" s="240" t="s">
        <v>481</v>
      </c>
      <c r="F94" s="240" t="s">
        <v>482</v>
      </c>
      <c r="G94" s="239" t="s">
        <v>483</v>
      </c>
      <c r="H94" s="239" t="s">
        <v>484</v>
      </c>
      <c r="I94" s="240" t="s">
        <v>485</v>
      </c>
      <c r="J94" s="240" t="s">
        <v>275</v>
      </c>
      <c r="K94" s="240" t="s">
        <v>485</v>
      </c>
      <c r="L94" s="241">
        <v>421905700790</v>
      </c>
    </row>
    <row r="95" spans="1:12">
      <c r="A95" s="242" t="s">
        <v>151</v>
      </c>
      <c r="B95" s="243" t="s">
        <v>152</v>
      </c>
      <c r="C95" s="240" t="s">
        <v>256</v>
      </c>
      <c r="D95" s="243" t="s">
        <v>381</v>
      </c>
      <c r="E95" s="243" t="s">
        <v>329</v>
      </c>
      <c r="F95" s="243" t="s">
        <v>382</v>
      </c>
      <c r="G95" s="243" t="s">
        <v>486</v>
      </c>
      <c r="H95" s="243" t="s">
        <v>487</v>
      </c>
      <c r="I95" s="243" t="s">
        <v>488</v>
      </c>
      <c r="J95" s="243" t="s">
        <v>281</v>
      </c>
      <c r="K95" s="243" t="s">
        <v>1414</v>
      </c>
      <c r="L95" s="244" t="s">
        <v>1415</v>
      </c>
    </row>
    <row r="96" spans="1:12">
      <c r="A96" s="238" t="s">
        <v>1196</v>
      </c>
      <c r="B96" s="239" t="s">
        <v>1287</v>
      </c>
      <c r="C96" s="240" t="s">
        <v>256</v>
      </c>
      <c r="D96" s="240" t="s">
        <v>1288</v>
      </c>
      <c r="E96" s="240" t="s">
        <v>258</v>
      </c>
      <c r="F96" s="240" t="s">
        <v>259</v>
      </c>
      <c r="G96" s="239" t="s">
        <v>1289</v>
      </c>
      <c r="H96" s="239" t="s">
        <v>1290</v>
      </c>
      <c r="I96" s="240" t="s">
        <v>1291</v>
      </c>
      <c r="J96" s="240" t="s">
        <v>1160</v>
      </c>
      <c r="K96" s="240" t="s">
        <v>1292</v>
      </c>
      <c r="L96" s="241">
        <v>421905990293</v>
      </c>
    </row>
    <row r="97" spans="1:12">
      <c r="A97" s="238" t="s">
        <v>1197</v>
      </c>
      <c r="B97" s="239" t="s">
        <v>1293</v>
      </c>
      <c r="C97" s="240" t="s">
        <v>256</v>
      </c>
      <c r="D97" s="240" t="s">
        <v>1294</v>
      </c>
      <c r="E97" s="240" t="s">
        <v>329</v>
      </c>
      <c r="F97" s="240" t="s">
        <v>382</v>
      </c>
      <c r="G97" s="239" t="s">
        <v>1295</v>
      </c>
      <c r="H97" s="239" t="s">
        <v>1296</v>
      </c>
      <c r="I97" s="240" t="s">
        <v>1297</v>
      </c>
      <c r="J97" s="240" t="s">
        <v>281</v>
      </c>
      <c r="K97" s="240" t="s">
        <v>1297</v>
      </c>
      <c r="L97" s="241">
        <v>421907328720</v>
      </c>
    </row>
    <row r="98" spans="1:12">
      <c r="A98" s="238"/>
      <c r="B98" s="239"/>
      <c r="C98" s="240"/>
      <c r="D98" s="240"/>
      <c r="E98" s="240"/>
      <c r="F98" s="240"/>
      <c r="G98" s="239"/>
      <c r="H98" s="239"/>
      <c r="I98" s="240"/>
      <c r="J98" s="240"/>
      <c r="K98" s="240"/>
      <c r="L98" s="241"/>
    </row>
    <row r="99" spans="1:12">
      <c r="A99" s="238"/>
      <c r="B99" s="239"/>
      <c r="C99" s="240"/>
      <c r="D99" s="240"/>
      <c r="E99" s="240"/>
      <c r="F99" s="240"/>
      <c r="G99" s="239"/>
      <c r="H99" s="249"/>
      <c r="I99" s="240"/>
      <c r="J99" s="240"/>
      <c r="K99" s="245"/>
      <c r="L99" s="246"/>
    </row>
    <row r="100" spans="1:12">
      <c r="A100" s="238"/>
      <c r="B100" s="239"/>
      <c r="C100" s="240"/>
      <c r="D100" s="240"/>
      <c r="E100" s="240"/>
      <c r="F100" s="240"/>
      <c r="G100" s="239"/>
      <c r="H100" s="249"/>
      <c r="I100" s="240"/>
      <c r="J100" s="240"/>
      <c r="K100" s="245"/>
      <c r="L100" s="246"/>
    </row>
    <row r="101" spans="1:12">
      <c r="A101" s="238"/>
      <c r="B101" s="239"/>
      <c r="C101" s="240"/>
      <c r="D101" s="240"/>
      <c r="E101" s="240"/>
      <c r="F101" s="240"/>
      <c r="G101" s="239"/>
      <c r="H101" s="249"/>
      <c r="I101" s="240"/>
      <c r="J101" s="240"/>
      <c r="K101" s="245"/>
      <c r="L101" s="246"/>
    </row>
    <row r="102" spans="1:12">
      <c r="A102" s="250"/>
      <c r="B102" s="295"/>
      <c r="C102" s="296"/>
      <c r="D102" s="295"/>
      <c r="E102" s="295"/>
      <c r="F102" s="295"/>
      <c r="G102" s="295"/>
      <c r="H102" s="295"/>
      <c r="I102" s="295"/>
      <c r="J102" s="295"/>
      <c r="K102" s="295"/>
      <c r="L102" s="297"/>
    </row>
    <row r="103" spans="1:12">
      <c r="A103" s="238"/>
      <c r="B103" s="239"/>
      <c r="C103" s="240"/>
      <c r="D103" s="240"/>
      <c r="E103" s="240"/>
      <c r="F103" s="240"/>
      <c r="G103" s="239"/>
      <c r="H103" s="239"/>
      <c r="I103" s="240"/>
      <c r="J103" s="240"/>
      <c r="K103" s="240"/>
      <c r="L103" s="241"/>
    </row>
    <row r="104" spans="1:12">
      <c r="A104" s="238"/>
      <c r="B104" s="239"/>
      <c r="C104" s="240"/>
      <c r="D104" s="240"/>
      <c r="E104" s="240"/>
      <c r="F104" s="240"/>
      <c r="G104" s="239"/>
      <c r="H104" s="239"/>
      <c r="I104" s="240"/>
      <c r="J104" s="240"/>
      <c r="K104" s="245"/>
      <c r="L104" s="246"/>
    </row>
    <row r="105" spans="1:12">
      <c r="A105" s="238"/>
      <c r="B105" s="239"/>
      <c r="C105" s="240"/>
      <c r="D105" s="240"/>
      <c r="E105" s="240"/>
      <c r="F105" s="240"/>
      <c r="G105" s="239"/>
      <c r="H105" s="239"/>
      <c r="I105" s="240"/>
      <c r="J105" s="240"/>
      <c r="K105" s="245"/>
      <c r="L105" s="246"/>
    </row>
    <row r="106" spans="1:12">
      <c r="A106" s="242"/>
      <c r="B106" s="243"/>
      <c r="C106" s="240"/>
      <c r="D106" s="243"/>
      <c r="E106" s="243"/>
      <c r="F106" s="243"/>
      <c r="G106" s="243"/>
      <c r="H106" s="243"/>
      <c r="I106" s="243"/>
      <c r="J106" s="243"/>
      <c r="K106" s="243"/>
      <c r="L106" s="244"/>
    </row>
    <row r="107" spans="1:12">
      <c r="A107" s="238"/>
      <c r="B107" s="239"/>
      <c r="C107" s="240"/>
      <c r="D107" s="240"/>
      <c r="E107" s="240"/>
      <c r="F107" s="240"/>
      <c r="G107" s="239"/>
      <c r="H107" s="239"/>
      <c r="I107" s="240"/>
      <c r="J107" s="240"/>
      <c r="K107" s="245"/>
      <c r="L107" s="246"/>
    </row>
    <row r="108" spans="1:12">
      <c r="A108" s="238"/>
      <c r="B108" s="239"/>
      <c r="C108" s="240"/>
      <c r="D108" s="240"/>
      <c r="E108" s="240"/>
      <c r="F108" s="240"/>
      <c r="G108" s="239"/>
      <c r="H108" s="239"/>
      <c r="I108" s="240"/>
      <c r="J108" s="240"/>
      <c r="K108" s="240"/>
      <c r="L108" s="241"/>
    </row>
    <row r="109" spans="1:12">
      <c r="A109" s="238"/>
      <c r="B109" s="239"/>
      <c r="C109" s="240"/>
      <c r="D109" s="240"/>
      <c r="E109" s="240"/>
      <c r="F109" s="240"/>
      <c r="G109" s="239"/>
      <c r="H109" s="239"/>
      <c r="I109" s="240"/>
      <c r="J109" s="240"/>
      <c r="K109" s="240"/>
      <c r="L109" s="241"/>
    </row>
    <row r="110" spans="1:12">
      <c r="A110" s="242"/>
      <c r="B110" s="243"/>
      <c r="C110" s="240"/>
      <c r="D110" s="243"/>
      <c r="E110" s="243"/>
      <c r="F110" s="243"/>
      <c r="G110" s="243"/>
      <c r="H110" s="243"/>
      <c r="I110" s="243"/>
      <c r="J110" s="243"/>
      <c r="K110" s="243"/>
      <c r="L110" s="244"/>
    </row>
    <row r="111" spans="1:12">
      <c r="A111" s="238"/>
      <c r="B111" s="239"/>
      <c r="C111" s="240"/>
      <c r="D111" s="240"/>
      <c r="E111" s="240"/>
      <c r="F111" s="240"/>
      <c r="G111" s="239"/>
      <c r="H111" s="239"/>
      <c r="I111" s="240"/>
      <c r="J111" s="240"/>
      <c r="K111" s="240"/>
      <c r="L111" s="241"/>
    </row>
    <row r="112" spans="1:12">
      <c r="A112" s="238"/>
      <c r="B112" s="239"/>
      <c r="C112" s="240"/>
      <c r="D112" s="240"/>
      <c r="E112" s="240"/>
      <c r="F112" s="240"/>
      <c r="G112" s="239"/>
      <c r="H112" s="239"/>
      <c r="I112" s="240"/>
      <c r="J112" s="240"/>
      <c r="K112" s="245"/>
      <c r="L112" s="246"/>
    </row>
    <row r="113" spans="1:12">
      <c r="A113" s="238"/>
      <c r="B113" s="239"/>
      <c r="C113" s="240"/>
      <c r="D113" s="240"/>
      <c r="E113" s="240"/>
      <c r="F113" s="240"/>
      <c r="G113" s="239"/>
      <c r="H113" s="248"/>
      <c r="I113" s="240"/>
      <c r="J113" s="240"/>
      <c r="K113" s="245"/>
      <c r="L113" s="246"/>
    </row>
    <row r="114" spans="1:12">
      <c r="A114" s="238"/>
      <c r="B114" s="239"/>
      <c r="C114" s="240"/>
      <c r="D114" s="240"/>
      <c r="E114" s="240"/>
      <c r="F114" s="240"/>
      <c r="G114" s="239"/>
      <c r="H114" s="239"/>
      <c r="I114" s="243"/>
      <c r="J114" s="240"/>
      <c r="K114" s="240"/>
      <c r="L114" s="241"/>
    </row>
    <row r="115" spans="1:12">
      <c r="A115" s="238"/>
      <c r="B115" s="239"/>
      <c r="C115" s="240"/>
      <c r="D115" s="240"/>
      <c r="E115" s="240"/>
      <c r="F115" s="240"/>
      <c r="G115" s="239"/>
      <c r="H115" s="239"/>
      <c r="I115" s="240"/>
      <c r="J115" s="240"/>
      <c r="K115" s="245"/>
      <c r="L115" s="246"/>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39"/>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47"/>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38"/>
      <c r="B129" s="239"/>
      <c r="C129" s="240"/>
      <c r="D129" s="240"/>
      <c r="E129" s="240"/>
      <c r="F129" s="240"/>
      <c r="G129" s="239"/>
      <c r="H129" s="239"/>
      <c r="I129" s="240"/>
      <c r="J129" s="240"/>
      <c r="K129" s="240"/>
      <c r="L129" s="241"/>
    </row>
    <row r="130" spans="1:12">
      <c r="A130" s="238"/>
      <c r="B130" s="239"/>
      <c r="C130" s="240"/>
      <c r="D130" s="240"/>
      <c r="E130" s="240"/>
      <c r="F130" s="240"/>
      <c r="G130" s="239"/>
      <c r="H130" s="239"/>
      <c r="I130" s="240"/>
      <c r="J130" s="240"/>
      <c r="K130" s="240"/>
      <c r="L130" s="241"/>
    </row>
    <row r="131" spans="1:12">
      <c r="A131" s="242"/>
      <c r="B131" s="243"/>
      <c r="C131" s="240"/>
      <c r="D131" s="243"/>
      <c r="E131" s="243"/>
      <c r="F131" s="243"/>
      <c r="G131" s="243"/>
      <c r="H131" s="243"/>
      <c r="I131" s="243"/>
      <c r="J131" s="243"/>
      <c r="K131" s="243"/>
      <c r="L131" s="244"/>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47"/>
      <c r="H133" s="239"/>
      <c r="I133" s="240"/>
      <c r="J133" s="240"/>
      <c r="K133" s="240"/>
      <c r="L133" s="241"/>
    </row>
    <row r="134" spans="1:12">
      <c r="A134" s="238"/>
      <c r="B134" s="239"/>
      <c r="C134" s="240"/>
      <c r="D134" s="240"/>
      <c r="E134" s="240"/>
      <c r="F134" s="240"/>
      <c r="G134" s="239"/>
      <c r="H134" s="239"/>
      <c r="I134" s="240"/>
      <c r="J134" s="240"/>
      <c r="K134" s="240"/>
      <c r="L134" s="241"/>
    </row>
    <row r="135" spans="1:12">
      <c r="A135" s="238"/>
      <c r="B135" s="239"/>
      <c r="C135" s="240"/>
      <c r="D135" s="240"/>
      <c r="E135" s="240"/>
      <c r="F135" s="240"/>
      <c r="G135" s="239"/>
      <c r="H135" s="239"/>
      <c r="I135" s="240"/>
      <c r="J135" s="240"/>
      <c r="K135" s="240"/>
      <c r="L135" s="241"/>
    </row>
    <row r="136" spans="1:12">
      <c r="A136" s="242"/>
      <c r="B136" s="243"/>
      <c r="C136" s="240"/>
      <c r="D136" s="243"/>
      <c r="E136" s="243"/>
      <c r="F136" s="243"/>
      <c r="G136" s="243"/>
      <c r="H136" s="243"/>
      <c r="I136" s="243"/>
      <c r="J136" s="243"/>
      <c r="K136" s="243"/>
      <c r="L136" s="244"/>
    </row>
    <row r="137" spans="1:12">
      <c r="A137" s="238"/>
      <c r="B137" s="239"/>
      <c r="C137" s="240"/>
      <c r="D137" s="240"/>
      <c r="E137" s="240"/>
      <c r="F137" s="240"/>
      <c r="G137" s="239"/>
      <c r="H137" s="239"/>
      <c r="I137" s="240"/>
      <c r="J137" s="240"/>
      <c r="K137" s="240"/>
      <c r="L137" s="241"/>
    </row>
    <row r="138" spans="1:12">
      <c r="A138" s="238"/>
      <c r="B138" s="239"/>
      <c r="C138" s="240"/>
      <c r="D138" s="240"/>
      <c r="E138" s="240"/>
      <c r="F138" s="240"/>
      <c r="G138" s="239"/>
      <c r="H138" s="239"/>
      <c r="I138" s="240"/>
      <c r="J138" s="240"/>
      <c r="K138" s="240"/>
      <c r="L138" s="241"/>
    </row>
    <row r="139" spans="1:12">
      <c r="A139" s="242"/>
      <c r="B139" s="243"/>
      <c r="C139" s="240"/>
      <c r="D139" s="243"/>
      <c r="E139" s="243"/>
      <c r="F139" s="243"/>
      <c r="G139" s="243"/>
      <c r="H139" s="243"/>
      <c r="I139" s="243"/>
      <c r="J139" s="243"/>
      <c r="K139" s="243"/>
      <c r="L139" s="244"/>
    </row>
    <row r="140" spans="1:12">
      <c r="A140" s="238"/>
      <c r="B140" s="239"/>
      <c r="C140" s="240"/>
      <c r="D140" s="240"/>
      <c r="E140" s="240"/>
      <c r="F140" s="240"/>
      <c r="G140" s="239"/>
      <c r="H140" s="239"/>
      <c r="I140" s="240"/>
      <c r="J140" s="240"/>
      <c r="K140" s="245"/>
      <c r="L140" s="246"/>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38"/>
      <c r="B143" s="239"/>
      <c r="C143" s="240"/>
      <c r="D143" s="240"/>
      <c r="E143" s="240"/>
      <c r="F143" s="240"/>
      <c r="G143" s="239"/>
      <c r="H143" s="239"/>
      <c r="I143" s="240"/>
      <c r="J143" s="240"/>
      <c r="K143" s="240"/>
      <c r="L143" s="241"/>
    </row>
    <row r="144" spans="1:12">
      <c r="A144" s="238"/>
      <c r="B144" s="239"/>
      <c r="C144" s="240"/>
      <c r="D144" s="240"/>
      <c r="E144" s="240"/>
      <c r="F144" s="240"/>
      <c r="G144" s="239"/>
      <c r="H144" s="239"/>
      <c r="I144" s="240"/>
      <c r="J144" s="240"/>
      <c r="K144" s="240"/>
      <c r="L144" s="241"/>
    </row>
    <row r="145" spans="1:12">
      <c r="A145" s="242"/>
      <c r="B145" s="243"/>
      <c r="C145" s="240"/>
      <c r="D145" s="243"/>
      <c r="E145" s="243"/>
      <c r="F145" s="243"/>
      <c r="G145" s="243"/>
      <c r="H145" s="243"/>
      <c r="I145" s="243"/>
      <c r="J145" s="243"/>
      <c r="K145" s="243"/>
      <c r="L145" s="244"/>
    </row>
    <row r="146" spans="1:12">
      <c r="A146" s="242"/>
      <c r="B146" s="243"/>
      <c r="C146" s="240"/>
      <c r="D146" s="243"/>
      <c r="E146" s="243"/>
      <c r="F146" s="243"/>
      <c r="G146" s="243"/>
      <c r="H146" s="243"/>
      <c r="I146" s="243"/>
      <c r="J146" s="243"/>
      <c r="K146" s="243"/>
      <c r="L146" s="244"/>
    </row>
    <row r="147" spans="1:12">
      <c r="A147" s="242"/>
      <c r="B147" s="243"/>
      <c r="C147" s="243"/>
      <c r="D147" s="243"/>
      <c r="E147" s="243"/>
      <c r="F147" s="243"/>
      <c r="G147" s="243"/>
      <c r="H147" s="243"/>
      <c r="I147" s="243"/>
      <c r="J147" s="243"/>
      <c r="K147" s="243"/>
      <c r="L147" s="244"/>
    </row>
    <row r="148" spans="1:12">
      <c r="A148" s="242"/>
      <c r="B148" s="243"/>
      <c r="C148" s="243"/>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42"/>
      <c r="B160" s="243"/>
      <c r="C160" s="240"/>
      <c r="D160" s="243"/>
      <c r="E160" s="243"/>
      <c r="F160" s="243"/>
      <c r="G160" s="243"/>
      <c r="H160" s="243"/>
      <c r="I160" s="243"/>
      <c r="J160" s="243"/>
      <c r="K160" s="243"/>
      <c r="L160" s="244"/>
    </row>
    <row r="161" spans="1:12">
      <c r="A161" s="242"/>
      <c r="B161" s="243"/>
      <c r="C161" s="240"/>
      <c r="D161" s="243"/>
      <c r="E161" s="243"/>
      <c r="F161" s="243"/>
      <c r="G161" s="243"/>
      <c r="H161" s="243"/>
      <c r="I161" s="243"/>
      <c r="J161" s="243"/>
      <c r="K161" s="243"/>
      <c r="L161" s="244"/>
    </row>
    <row r="162" spans="1:12">
      <c r="A162" s="238"/>
      <c r="B162" s="239"/>
      <c r="C162" s="240"/>
      <c r="D162" s="240"/>
      <c r="E162" s="240"/>
      <c r="F162" s="240"/>
      <c r="G162" s="239"/>
      <c r="H162" s="239"/>
      <c r="I162" s="240"/>
      <c r="J162" s="240"/>
      <c r="K162" s="240"/>
      <c r="L162" s="241"/>
    </row>
    <row r="163" spans="1:12">
      <c r="A163" s="238"/>
      <c r="B163" s="239"/>
      <c r="C163" s="240"/>
      <c r="D163" s="240"/>
      <c r="E163" s="240"/>
      <c r="F163" s="240"/>
      <c r="G163" s="239"/>
      <c r="H163" s="239"/>
      <c r="I163" s="240"/>
      <c r="J163" s="240"/>
      <c r="K163" s="240"/>
      <c r="L163" s="241"/>
    </row>
    <row r="164" spans="1:12">
      <c r="A164" s="242"/>
      <c r="B164" s="243"/>
      <c r="C164" s="240"/>
      <c r="D164" s="243"/>
      <c r="E164" s="243"/>
      <c r="F164" s="243"/>
      <c r="G164" s="243"/>
      <c r="H164" s="243"/>
      <c r="I164" s="243"/>
      <c r="J164" s="243"/>
      <c r="K164" s="243"/>
      <c r="L164" s="244"/>
    </row>
    <row r="165" spans="1:12">
      <c r="A165" s="242"/>
      <c r="B165" s="243"/>
      <c r="C165" s="240"/>
      <c r="D165" s="243"/>
      <c r="E165" s="243"/>
      <c r="F165" s="243"/>
      <c r="G165" s="243"/>
      <c r="H165" s="243"/>
      <c r="I165" s="243"/>
      <c r="J165" s="243"/>
      <c r="K165" s="243"/>
      <c r="L165" s="244"/>
    </row>
  </sheetData>
  <hyperlinks>
    <hyperlink ref="G84" r:id="rId1" display="www.orienteering.sk"/>
    <hyperlink ref="G66" r:id="rId2" display="www.slovak-fencing.sk"/>
    <hyperlink ref="G68" r:id="rId3" display="www.veslovanie.sk"/>
    <hyperlink ref="G14" r:id="rId4" display="www.saaf.sk"/>
    <hyperlink ref="G19" r:id="rId5"/>
    <hyperlink ref="H19"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sheetPr codeName="Hárok7"/>
  <dimension ref="A1:N749"/>
  <sheetViews>
    <sheetView zoomScale="110" zoomScaleNormal="110" workbookViewId="0">
      <pane ySplit="1" topLeftCell="A161" activePane="bottomLeft" state="frozen"/>
      <selection activeCell="I2" sqref="I2:L73"/>
      <selection pane="bottomLeft" activeCell="E190" sqref="E190"/>
    </sheetView>
  </sheetViews>
  <sheetFormatPr defaultRowHeight="11.25"/>
  <cols>
    <col min="1" max="1" width="11.85546875" style="220" bestFit="1" customWidth="1"/>
    <col min="2" max="2" width="47.42578125" style="221" bestFit="1" customWidth="1"/>
    <col min="3" max="3" width="37.42578125" style="221" customWidth="1"/>
    <col min="4" max="4" width="11.7109375" style="225" customWidth="1"/>
    <col min="5" max="5" width="6"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6" si="0">A2&amp;F2</f>
        <v>42254388c</v>
      </c>
      <c r="J2" s="203" t="str">
        <f t="shared" ref="J2:J56" si="1">A2&amp;G2</f>
        <v>42254388026 03</v>
      </c>
      <c r="K2" s="5"/>
      <c r="L2" s="203" t="str">
        <f t="shared" ref="L2:L89" si="2">A2&amp;G2&amp;H2</f>
        <v>42254388026 03B</v>
      </c>
      <c r="M2" s="5" t="str">
        <f t="shared" ref="M2:M89" si="3">B2&amp;F2&amp;H2&amp;C2</f>
        <v>DEAFLYMPIJSKÝ VÝBOR SLOVENSKAcBčinnosť Deaflympijského výboru Slovenska</v>
      </c>
      <c r="N2" s="3" t="str">
        <f t="shared" ref="N2:N89" si="4">+I2&amp;H2</f>
        <v>42254388cB</v>
      </c>
    </row>
    <row r="3" spans="1:14">
      <c r="A3" s="202" t="s">
        <v>991</v>
      </c>
      <c r="B3" s="251" t="str">
        <f>VLOOKUP(A3,Adr!A:B,2,FALSE)</f>
        <v>DEAFLYMPIJSKÝ VÝBOR SLOVENSKA</v>
      </c>
      <c r="C3" s="222" t="s">
        <v>1437</v>
      </c>
      <c r="D3" s="224">
        <v>62571</v>
      </c>
      <c r="E3" s="209">
        <v>0</v>
      </c>
      <c r="F3" s="219" t="s">
        <v>207</v>
      </c>
      <c r="G3" s="222" t="s">
        <v>10</v>
      </c>
      <c r="H3" s="222" t="s">
        <v>791</v>
      </c>
      <c r="I3" s="230" t="str">
        <f t="shared" ref="I3:I18" si="5">A3&amp;F3</f>
        <v>42254388d</v>
      </c>
      <c r="J3" s="203" t="str">
        <f t="shared" ref="J3:J18" si="6">A3&amp;G3</f>
        <v>42254388026 03</v>
      </c>
      <c r="K3" s="5"/>
      <c r="L3" s="203" t="str">
        <f t="shared" ref="L3:L18" si="7">A3&amp;G3&amp;H3</f>
        <v>42254388026 03B</v>
      </c>
      <c r="M3" s="5" t="str">
        <f t="shared" ref="M3:M18" si="8">B3&amp;F3&amp;H3&amp;C3</f>
        <v>DEAFLYMPIJSKÝ VÝBOR SLOVENSKAdBAdrián Babič</v>
      </c>
      <c r="N3" s="3" t="str">
        <f t="shared" ref="N3:N18" si="9">+I3&amp;H3</f>
        <v>42254388dB</v>
      </c>
    </row>
    <row r="4" spans="1:14">
      <c r="A4" s="202" t="s">
        <v>991</v>
      </c>
      <c r="B4" s="251" t="str">
        <f>VLOOKUP(A4,Adr!A:B,2,FALSE)</f>
        <v>DEAFLYMPIJSKÝ VÝBOR SLOVENSKA</v>
      </c>
      <c r="C4" s="222" t="s">
        <v>1438</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1439</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1440</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1441</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1442</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1443</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1444</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1445</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1446</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1447</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1448</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1449</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991</v>
      </c>
      <c r="B16" s="251" t="str">
        <f>VLOOKUP(A16,Adr!A:B,2,FALSE)</f>
        <v>DEAFLYMPIJSKÝ VÝBOR SLOVENSKA</v>
      </c>
      <c r="C16" s="222" t="s">
        <v>1728</v>
      </c>
      <c r="D16" s="224">
        <v>50500</v>
      </c>
      <c r="E16" s="209">
        <v>0</v>
      </c>
      <c r="F16" s="219" t="s">
        <v>218</v>
      </c>
      <c r="G16" s="222" t="s">
        <v>10</v>
      </c>
      <c r="H16" s="222" t="s">
        <v>791</v>
      </c>
      <c r="I16" s="230" t="str">
        <f t="shared" si="5"/>
        <v>42254388o</v>
      </c>
      <c r="J16" s="203" t="str">
        <f t="shared" si="6"/>
        <v>42254388026 03</v>
      </c>
      <c r="K16" s="5"/>
      <c r="L16" s="203" t="str">
        <f t="shared" si="7"/>
        <v>42254388026 03B</v>
      </c>
      <c r="M16" s="5" t="str">
        <f t="shared" si="8"/>
        <v>DEAFLYMPIJSKÝ VÝBOR SLOVENSKAoBzabezpečenie účasti športovej reprezentácie SR na 24. Letnej Deaflympiáde v Caxias do Sul 2022</v>
      </c>
      <c r="N16" s="3" t="str">
        <f t="shared" si="9"/>
        <v>42254388oB</v>
      </c>
    </row>
    <row r="17" spans="1:14">
      <c r="A17" s="242" t="s">
        <v>1179</v>
      </c>
      <c r="B17" s="251" t="str">
        <f>VLOOKUP(A17,Adr!A:B,2,FALSE)</f>
        <v>KLUB SLOVENSKÝCH TURISTOV</v>
      </c>
      <c r="C17" s="222" t="s">
        <v>1722</v>
      </c>
      <c r="D17" s="224">
        <v>139500</v>
      </c>
      <c r="E17" s="209">
        <v>0</v>
      </c>
      <c r="F17" s="219" t="s">
        <v>216</v>
      </c>
      <c r="G17" s="222" t="s">
        <v>7</v>
      </c>
      <c r="H17" s="222" t="s">
        <v>791</v>
      </c>
      <c r="I17" s="230" t="str">
        <f t="shared" si="5"/>
        <v>00688312m</v>
      </c>
      <c r="J17" s="203" t="str">
        <f t="shared" si="6"/>
        <v>00688312026 01</v>
      </c>
      <c r="K17" s="5"/>
      <c r="L17" s="203" t="str">
        <f t="shared" si="7"/>
        <v>00688312026 01B</v>
      </c>
      <c r="M17" s="5" t="str">
        <f t="shared" si="8"/>
        <v>KLUB SLOVENSKÝCH TURISTOVmBznačenie turistických trás</v>
      </c>
      <c r="N17" s="3" t="str">
        <f t="shared" si="9"/>
        <v>00688312mB</v>
      </c>
    </row>
    <row r="18" spans="1:14">
      <c r="A18" s="242" t="s">
        <v>1707</v>
      </c>
      <c r="B18" s="251" t="str">
        <f>VLOOKUP(A18,Adr!A:B,2,FALSE)</f>
        <v>Maratónsky klub Košice</v>
      </c>
      <c r="C18" s="222" t="s">
        <v>1735</v>
      </c>
      <c r="D18" s="224">
        <v>50000</v>
      </c>
      <c r="E18" s="209">
        <v>0</v>
      </c>
      <c r="F18" s="219" t="s">
        <v>218</v>
      </c>
      <c r="G18" s="222" t="s">
        <v>10</v>
      </c>
      <c r="H18" s="222" t="s">
        <v>791</v>
      </c>
      <c r="I18" s="230" t="str">
        <f t="shared" si="5"/>
        <v>00595209o</v>
      </c>
      <c r="J18" s="203" t="str">
        <f t="shared" si="6"/>
        <v>00595209026 03</v>
      </c>
      <c r="K18" s="5"/>
      <c r="L18" s="203" t="str">
        <f t="shared" si="7"/>
        <v>00595209026 03B</v>
      </c>
      <c r="M18" s="5" t="str">
        <f t="shared" si="8"/>
        <v>Maratónsky klub KošiceoBMedzinárodný maratón mieru</v>
      </c>
      <c r="N18" s="3" t="str">
        <f t="shared" si="9"/>
        <v>00595209oB</v>
      </c>
    </row>
    <row r="19" spans="1:14">
      <c r="A19" s="202" t="s">
        <v>1325</v>
      </c>
      <c r="B19" s="251" t="str">
        <f>VLOOKUP(A19,Adr!A:B,2,FALSE)</f>
        <v>Slovenská asociácia amerického futbalu, o.z.</v>
      </c>
      <c r="C19" s="222" t="s">
        <v>875</v>
      </c>
      <c r="D19" s="224">
        <v>30408</v>
      </c>
      <c r="E19" s="209">
        <v>0</v>
      </c>
      <c r="F19" s="219" t="s">
        <v>204</v>
      </c>
      <c r="G19" s="222" t="s">
        <v>6</v>
      </c>
      <c r="H19" s="222" t="s">
        <v>791</v>
      </c>
      <c r="I19" s="230" t="str">
        <f>A19&amp;F19</f>
        <v>30787009a</v>
      </c>
      <c r="J19" s="203" t="str">
        <f>A19&amp;G19</f>
        <v>30787009026 02</v>
      </c>
      <c r="K19" s="5" t="s">
        <v>17</v>
      </c>
      <c r="L19" s="203" t="str">
        <f>A19&amp;G19&amp;H19</f>
        <v>30787009026 02B</v>
      </c>
      <c r="M19" s="5" t="str">
        <f>B19&amp;F19&amp;H19&amp;C19</f>
        <v>Slovenská asociácia amerického futbalu, o.z.aBamerický futbal - bežné transfery</v>
      </c>
      <c r="N19" s="3" t="str">
        <f>+I19&amp;H19</f>
        <v>30787009aB</v>
      </c>
    </row>
    <row r="20" spans="1:14">
      <c r="A20" s="202" t="s">
        <v>18</v>
      </c>
      <c r="B20" s="251" t="str">
        <f>VLOOKUP(A20,Adr!A:B,2,FALSE)</f>
        <v>Slovenská asociácia boccie</v>
      </c>
      <c r="C20" s="222" t="s">
        <v>876</v>
      </c>
      <c r="D20" s="224">
        <v>33567</v>
      </c>
      <c r="E20" s="209">
        <v>0</v>
      </c>
      <c r="F20" s="219" t="s">
        <v>204</v>
      </c>
      <c r="G20" s="222" t="s">
        <v>6</v>
      </c>
      <c r="H20" s="222" t="s">
        <v>791</v>
      </c>
      <c r="I20" s="230" t="str">
        <f>A20&amp;F20</f>
        <v>00631655a</v>
      </c>
      <c r="J20" s="203" t="str">
        <f>A20&amp;G20</f>
        <v>00631655026 02</v>
      </c>
      <c r="K20" s="5" t="s">
        <v>160</v>
      </c>
      <c r="L20" s="203" t="str">
        <f>A20&amp;G20&amp;H20</f>
        <v>00631655026 02B</v>
      </c>
      <c r="M20" s="5" t="str">
        <f>B20&amp;F20&amp;H20&amp;C20</f>
        <v>Slovenská asociácia boccieaBboccia - bežné transfery</v>
      </c>
      <c r="N20" s="3" t="str">
        <f>+I20&amp;H20</f>
        <v>00631655aB</v>
      </c>
    </row>
    <row r="21" spans="1:14">
      <c r="A21" s="202" t="s">
        <v>18</v>
      </c>
      <c r="B21" s="251" t="str">
        <f>VLOOKUP(A21,Adr!A:B,2,FALSE)</f>
        <v>Slovenská asociácia boccie</v>
      </c>
      <c r="C21" s="222" t="s">
        <v>877</v>
      </c>
      <c r="D21" s="224">
        <v>21286</v>
      </c>
      <c r="E21" s="209">
        <v>0</v>
      </c>
      <c r="F21" s="219" t="s">
        <v>204</v>
      </c>
      <c r="G21" s="222" t="s">
        <v>6</v>
      </c>
      <c r="H21" s="222" t="s">
        <v>791</v>
      </c>
      <c r="I21" s="230" t="str">
        <f>A21&amp;F21</f>
        <v>00631655a</v>
      </c>
      <c r="J21" s="203" t="str">
        <f>A21&amp;G21</f>
        <v>00631655026 02</v>
      </c>
      <c r="K21" s="5" t="s">
        <v>161</v>
      </c>
      <c r="L21" s="203" t="str">
        <f>A21&amp;G21&amp;H21</f>
        <v>00631655026 02B</v>
      </c>
      <c r="M21" s="5" t="str">
        <f>B21&amp;F21&amp;H21&amp;C21</f>
        <v>Slovenská asociácia boccieaBboule lyonnaise - bežné transfery</v>
      </c>
      <c r="N21" s="3" t="str">
        <f>+I21&amp;H21</f>
        <v>00631655aB</v>
      </c>
    </row>
    <row r="22" spans="1:14">
      <c r="A22" s="202" t="s">
        <v>18</v>
      </c>
      <c r="B22" s="251" t="str">
        <f>VLOOKUP(A22,Adr!A:B,2,FALSE)</f>
        <v>Slovenská asociácia boccie</v>
      </c>
      <c r="C22" s="222" t="s">
        <v>1090</v>
      </c>
      <c r="D22" s="224">
        <v>9122</v>
      </c>
      <c r="E22" s="209">
        <v>0</v>
      </c>
      <c r="F22" s="219" t="s">
        <v>204</v>
      </c>
      <c r="G22" s="222" t="s">
        <v>6</v>
      </c>
      <c r="H22" s="222" t="s">
        <v>792</v>
      </c>
      <c r="I22" s="230" t="str">
        <f>A22&amp;F22</f>
        <v>00631655a</v>
      </c>
      <c r="J22" s="203" t="str">
        <f>A22&amp;G22</f>
        <v>00631655026 02</v>
      </c>
      <c r="K22" s="5" t="s">
        <v>161</v>
      </c>
      <c r="L22" s="203" t="str">
        <f>A22&amp;G22&amp;H22</f>
        <v>00631655026 02K</v>
      </c>
      <c r="M22" s="5" t="str">
        <f>B22&amp;F22&amp;H22&amp;C22</f>
        <v>Slovenská asociácia boccieaKboule lyonnaise - kapitálové transfery</v>
      </c>
      <c r="N22" s="3" t="str">
        <f>+I22&amp;H22</f>
        <v>00631655aK</v>
      </c>
    </row>
    <row r="23" spans="1:14">
      <c r="A23" s="202" t="s">
        <v>1180</v>
      </c>
      <c r="B23" s="251" t="str">
        <f>VLOOKUP(A23,Adr!A:B,2,FALSE)</f>
        <v>Slovenská asociácia Crossmintonu</v>
      </c>
      <c r="C23" s="222" t="s">
        <v>955</v>
      </c>
      <c r="D23" s="224">
        <v>13905</v>
      </c>
      <c r="E23" s="209">
        <v>0</v>
      </c>
      <c r="F23" s="219" t="s">
        <v>208</v>
      </c>
      <c r="G23" s="222" t="s">
        <v>10</v>
      </c>
      <c r="H23" s="222" t="s">
        <v>791</v>
      </c>
      <c r="I23" s="230" t="str">
        <f>A23&amp;F23</f>
        <v>42161045e</v>
      </c>
      <c r="J23" s="203" t="str">
        <f>A23&amp;G23</f>
        <v>42161045026 03</v>
      </c>
      <c r="K23" s="5"/>
      <c r="L23" s="203" t="str">
        <f>A23&amp;G23&amp;H23</f>
        <v>42161045026 03B</v>
      </c>
      <c r="M23" s="5" t="str">
        <f>B23&amp;F23&amp;H23&amp;C23</f>
        <v>Slovenská asociácia CrossmintonueBrozvoj športov, ktoré nie sú uznanými podľa zákona č. 440/2015 Z. z.</v>
      </c>
      <c r="N23" s="3" t="str">
        <f>+I23&amp;H23</f>
        <v>42161045eB</v>
      </c>
    </row>
    <row r="24" spans="1:14">
      <c r="A24" s="202" t="s">
        <v>20</v>
      </c>
      <c r="B24" s="251" t="str">
        <f>VLOOKUP(A24,Adr!A:B,2,FALSE)</f>
        <v>Slovenská asociácia čínskeho wushu</v>
      </c>
      <c r="C24" s="205" t="s">
        <v>878</v>
      </c>
      <c r="D24" s="208">
        <v>30408</v>
      </c>
      <c r="E24" s="209">
        <v>0</v>
      </c>
      <c r="F24" s="202" t="s">
        <v>204</v>
      </c>
      <c r="G24" s="205" t="s">
        <v>6</v>
      </c>
      <c r="H24" s="205" t="s">
        <v>791</v>
      </c>
      <c r="I24" s="230" t="str">
        <f t="shared" si="0"/>
        <v>42019541a</v>
      </c>
      <c r="J24" s="203" t="str">
        <f t="shared" si="1"/>
        <v>42019541026 02</v>
      </c>
      <c r="K24" s="5" t="s">
        <v>22</v>
      </c>
      <c r="L24" s="203" t="str">
        <f t="shared" si="2"/>
        <v>42019541026 02B</v>
      </c>
      <c r="M24" s="5" t="str">
        <f t="shared" si="3"/>
        <v>Slovenská asociácia čínskeho wushuaBwushu - bežné transfery</v>
      </c>
      <c r="N24" s="3" t="str">
        <f t="shared" si="4"/>
        <v>42019541aB</v>
      </c>
    </row>
    <row r="25" spans="1:14">
      <c r="A25" s="202" t="s">
        <v>20</v>
      </c>
      <c r="B25" s="251" t="str">
        <f>VLOOKUP(A25,Adr!A:B,2,FALSE)</f>
        <v>Slovenská asociácia čínskeho wushu</v>
      </c>
      <c r="C25" s="236" t="s">
        <v>1496</v>
      </c>
      <c r="D25" s="224">
        <v>10429</v>
      </c>
      <c r="E25" s="209">
        <v>0</v>
      </c>
      <c r="F25" s="202" t="s">
        <v>207</v>
      </c>
      <c r="G25" s="205" t="s">
        <v>10</v>
      </c>
      <c r="H25" s="205" t="s">
        <v>791</v>
      </c>
      <c r="I25" s="230" t="str">
        <f t="shared" si="0"/>
        <v>42019541d</v>
      </c>
      <c r="J25" s="203" t="str">
        <f t="shared" si="1"/>
        <v>42019541026 03</v>
      </c>
      <c r="K25" s="5"/>
      <c r="L25" s="203" t="str">
        <f t="shared" si="2"/>
        <v>42019541026 03B</v>
      </c>
      <c r="M25" s="5" t="str">
        <f t="shared" si="3"/>
        <v>Slovenská asociácia čínskeho wushudBPatrik Hatala</v>
      </c>
      <c r="N25" s="3" t="str">
        <f t="shared" si="4"/>
        <v>42019541dB</v>
      </c>
    </row>
    <row r="26" spans="1:14">
      <c r="A26" s="202" t="s">
        <v>20</v>
      </c>
      <c r="B26" s="251" t="str">
        <f>VLOOKUP(A26,Adr!A:B,2,FALSE)</f>
        <v>Slovenská asociácia čínskeho wushu</v>
      </c>
      <c r="C26" s="236" t="s">
        <v>1497</v>
      </c>
      <c r="D26" s="223">
        <v>8343</v>
      </c>
      <c r="E26" s="209">
        <v>0</v>
      </c>
      <c r="F26" s="202" t="s">
        <v>207</v>
      </c>
      <c r="G26" s="205" t="s">
        <v>10</v>
      </c>
      <c r="H26" s="205" t="s">
        <v>791</v>
      </c>
      <c r="I26" s="230" t="str">
        <f t="shared" si="0"/>
        <v>42019541d</v>
      </c>
      <c r="J26" s="203" t="str">
        <f t="shared" si="1"/>
        <v>42019541026 03</v>
      </c>
      <c r="K26" s="5"/>
      <c r="L26" s="203" t="str">
        <f t="shared" si="2"/>
        <v>42019541026 03B</v>
      </c>
      <c r="M26" s="5" t="str">
        <f t="shared" si="3"/>
        <v>Slovenská asociácia čínskeho wushudBWeapon vs. Weapon Sparring Routine  - dvojica</v>
      </c>
      <c r="N26" s="3" t="str">
        <f t="shared" si="4"/>
        <v>42019541dB</v>
      </c>
    </row>
    <row r="27" spans="1:14">
      <c r="A27" s="202" t="s">
        <v>1181</v>
      </c>
      <c r="B27" s="251" t="str">
        <f>VLOOKUP(A27,Adr!A:B,2,FALSE)</f>
        <v>Slovenská Asociácia Dynamickej Streľby</v>
      </c>
      <c r="C27" s="222" t="s">
        <v>955</v>
      </c>
      <c r="D27" s="224">
        <v>12349</v>
      </c>
      <c r="E27" s="209">
        <v>0</v>
      </c>
      <c r="F27" s="219" t="s">
        <v>208</v>
      </c>
      <c r="G27" s="222" t="s">
        <v>10</v>
      </c>
      <c r="H27" s="222" t="s">
        <v>791</v>
      </c>
      <c r="I27" s="230" t="str">
        <f t="shared" si="0"/>
        <v>30810108e</v>
      </c>
      <c r="J27" s="203" t="str">
        <f t="shared" si="1"/>
        <v>30810108026 03</v>
      </c>
      <c r="K27" s="5"/>
      <c r="L27" s="203" t="str">
        <f t="shared" si="2"/>
        <v>30810108026 03B</v>
      </c>
      <c r="M27" s="5" t="str">
        <f t="shared" si="3"/>
        <v>Slovenská Asociácia Dynamickej StreľbyeBrozvoj športov, ktoré nie sú uznanými podľa zákona č. 440/2015 Z. z.</v>
      </c>
      <c r="N27" s="3" t="str">
        <f t="shared" si="4"/>
        <v>30810108eB</v>
      </c>
    </row>
    <row r="28" spans="1:14">
      <c r="A28" s="242" t="s">
        <v>28</v>
      </c>
      <c r="B28" s="251" t="str">
        <f>VLOOKUP(A28,Adr!A:B,2,FALSE)</f>
        <v>Slovenská asociácia fitnes,kulturistiky a silového trojboja</v>
      </c>
      <c r="C28" s="205" t="s">
        <v>879</v>
      </c>
      <c r="D28" s="208">
        <v>648379</v>
      </c>
      <c r="E28" s="209">
        <v>0</v>
      </c>
      <c r="F28" s="202" t="s">
        <v>204</v>
      </c>
      <c r="G28" s="267" t="s">
        <v>6</v>
      </c>
      <c r="H28" s="205" t="s">
        <v>791</v>
      </c>
      <c r="I28" s="230" t="str">
        <f t="shared" si="0"/>
        <v>30842069a</v>
      </c>
      <c r="J28" s="203" t="str">
        <f t="shared" si="1"/>
        <v>30842069026 02</v>
      </c>
      <c r="K28" s="5" t="s">
        <v>172</v>
      </c>
      <c r="L28" s="203" t="str">
        <f t="shared" si="2"/>
        <v>30842069026 02B</v>
      </c>
      <c r="M28" s="5" t="str">
        <f t="shared" si="3"/>
        <v>Slovenská asociácia fitnes,kulturistiky a silového trojbojaaBkulturistika a fitnes - bežné transfery</v>
      </c>
      <c r="N28" s="3" t="str">
        <f t="shared" si="4"/>
        <v>30842069aB</v>
      </c>
    </row>
    <row r="29" spans="1:14">
      <c r="A29" s="215" t="s">
        <v>28</v>
      </c>
      <c r="B29" s="251" t="str">
        <f>VLOOKUP(A29,Adr!A:B,2,FALSE)</f>
        <v>Slovenská asociácia fitnes,kulturistiky a silového trojboja</v>
      </c>
      <c r="C29" s="205" t="s">
        <v>880</v>
      </c>
      <c r="D29" s="223">
        <v>49792</v>
      </c>
      <c r="E29" s="209">
        <v>0</v>
      </c>
      <c r="F29" s="202" t="s">
        <v>204</v>
      </c>
      <c r="G29" s="205" t="s">
        <v>6</v>
      </c>
      <c r="H29" s="205" t="s">
        <v>791</v>
      </c>
      <c r="I29" s="230" t="str">
        <f t="shared" si="0"/>
        <v>30842069a</v>
      </c>
      <c r="J29" s="203" t="str">
        <f t="shared" si="1"/>
        <v>30842069026 02</v>
      </c>
      <c r="K29" s="5" t="s">
        <v>188</v>
      </c>
      <c r="L29" s="203" t="str">
        <f t="shared" si="2"/>
        <v>30842069026 02B</v>
      </c>
      <c r="M29" s="5" t="str">
        <f t="shared" si="3"/>
        <v>Slovenská asociácia fitnes,kulturistiky a silového trojbojaaBsilové športy - bežné transfery</v>
      </c>
      <c r="N29" s="3" t="str">
        <f t="shared" si="4"/>
        <v>30842069aB</v>
      </c>
    </row>
    <row r="30" spans="1:14">
      <c r="A30" s="242" t="s">
        <v>28</v>
      </c>
      <c r="B30" s="251" t="str">
        <f>VLOOKUP(A30,Adr!A:B,2,FALSE)</f>
        <v>Slovenská asociácia fitnes,kulturistiky a silového trojboja</v>
      </c>
      <c r="C30" s="205" t="s">
        <v>1498</v>
      </c>
      <c r="D30" s="208">
        <v>5214</v>
      </c>
      <c r="E30" s="209">
        <v>0</v>
      </c>
      <c r="F30" s="202" t="s">
        <v>207</v>
      </c>
      <c r="G30" s="267"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trojbojadBBeata Graňáková</v>
      </c>
      <c r="N30" s="3" t="str">
        <f t="shared" si="4"/>
        <v>30842069dB</v>
      </c>
    </row>
    <row r="31" spans="1:14">
      <c r="A31" s="242" t="s">
        <v>28</v>
      </c>
      <c r="B31" s="251" t="str">
        <f>VLOOKUP(A31,Adr!A:B,2,FALSE)</f>
        <v>Slovenská asociácia fitnes,kulturistiky a silového trojboja</v>
      </c>
      <c r="C31" s="205" t="s">
        <v>1499</v>
      </c>
      <c r="D31" s="208">
        <v>5214</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trojbojadBDobroslava Lehotská</v>
      </c>
      <c r="N31" s="3" t="str">
        <f t="shared" si="4"/>
        <v>30842069dB</v>
      </c>
    </row>
    <row r="32" spans="1:14">
      <c r="A32" s="238" t="s">
        <v>28</v>
      </c>
      <c r="B32" s="251" t="str">
        <f>VLOOKUP(A32,Adr!A:B,2,FALSE)</f>
        <v>Slovenská asociácia fitnes,kulturistiky a silového trojboja</v>
      </c>
      <c r="C32" s="205" t="s">
        <v>1500</v>
      </c>
      <c r="D32" s="208">
        <v>8343</v>
      </c>
      <c r="E32" s="209">
        <v>0</v>
      </c>
      <c r="F32" s="202" t="s">
        <v>207</v>
      </c>
      <c r="G32" s="267"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trojbojadBJana Stachová</v>
      </c>
      <c r="N32" s="3" t="str">
        <f t="shared" si="4"/>
        <v>30842069dB</v>
      </c>
    </row>
    <row r="33" spans="1:14">
      <c r="A33" s="202" t="s">
        <v>28</v>
      </c>
      <c r="B33" s="251" t="str">
        <f>VLOOKUP(A33,Adr!A:B,2,FALSE)</f>
        <v>Slovenská asociácia fitnes,kulturistiky a silového trojboja</v>
      </c>
      <c r="C33" s="236" t="s">
        <v>1501</v>
      </c>
      <c r="D33" s="223">
        <v>10429</v>
      </c>
      <c r="E33" s="209">
        <v>0</v>
      </c>
      <c r="F33" s="219"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trojbojadBKatarína Klimasová</v>
      </c>
      <c r="N33" s="3" t="str">
        <f t="shared" si="4"/>
        <v>30842069dB</v>
      </c>
    </row>
    <row r="34" spans="1:14">
      <c r="A34" s="242" t="s">
        <v>28</v>
      </c>
      <c r="B34" s="251" t="str">
        <f>VLOOKUP(A34,Adr!A:B,2,FALSE)</f>
        <v>Slovenská asociácia fitnes,kulturistiky a silového trojboja</v>
      </c>
      <c r="C34" s="205" t="s">
        <v>1502</v>
      </c>
      <c r="D34" s="208">
        <v>10429</v>
      </c>
      <c r="E34" s="209">
        <v>0</v>
      </c>
      <c r="F34" s="202" t="s">
        <v>207</v>
      </c>
      <c r="G34" s="267"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trojbojadBKristína Juricová</v>
      </c>
      <c r="N34" s="3" t="str">
        <f t="shared" si="4"/>
        <v>30842069dB</v>
      </c>
    </row>
    <row r="35" spans="1:14">
      <c r="A35" s="202" t="s">
        <v>28</v>
      </c>
      <c r="B35" s="251" t="str">
        <f>VLOOKUP(A35,Adr!A:B,2,FALSE)</f>
        <v>Slovenská asociácia fitnes,kulturistiky a silového trojboja</v>
      </c>
      <c r="C35" s="236" t="s">
        <v>1503</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trojbojadBMichaela Pavleová</v>
      </c>
      <c r="N35" s="3" t="str">
        <f t="shared" si="4"/>
        <v>30842069dB</v>
      </c>
    </row>
    <row r="36" spans="1:14">
      <c r="A36" s="202" t="s">
        <v>28</v>
      </c>
      <c r="B36" s="251" t="str">
        <f>VLOOKUP(A36,Adr!A:B,2,FALSE)</f>
        <v>Slovenská asociácia fitnes,kulturistiky a silového trojboja</v>
      </c>
      <c r="C36" s="236" t="s">
        <v>1504</v>
      </c>
      <c r="D36" s="223">
        <v>10429</v>
      </c>
      <c r="E36" s="209">
        <v>0</v>
      </c>
      <c r="F36" s="202" t="s">
        <v>207</v>
      </c>
      <c r="G36" s="205"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trojbojadBMichal Barbier</v>
      </c>
      <c r="N36" s="3" t="str">
        <f t="shared" si="4"/>
        <v>30842069dB</v>
      </c>
    </row>
    <row r="37" spans="1:14">
      <c r="A37" s="202" t="s">
        <v>28</v>
      </c>
      <c r="B37" s="251" t="str">
        <f>VLOOKUP(A37,Adr!A:B,2,FALSE)</f>
        <v>Slovenská asociácia fitnes,kulturistiky a silového trojboja</v>
      </c>
      <c r="C37" s="236" t="s">
        <v>1505</v>
      </c>
      <c r="D37" s="223">
        <v>10429</v>
      </c>
      <c r="E37" s="209">
        <v>0</v>
      </c>
      <c r="F37" s="202" t="s">
        <v>207</v>
      </c>
      <c r="G37" s="205"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trojbojadBPeter Tatarka</v>
      </c>
      <c r="N37" s="3" t="str">
        <f t="shared" si="4"/>
        <v>30842069dB</v>
      </c>
    </row>
    <row r="38" spans="1:14">
      <c r="A38" s="202" t="s">
        <v>28</v>
      </c>
      <c r="B38" s="251" t="str">
        <f>VLOOKUP(A38,Adr!A:B,2,FALSE)</f>
        <v>Slovenská asociácia fitnes,kulturistiky a silového trojboja</v>
      </c>
      <c r="C38" s="236" t="s">
        <v>1506</v>
      </c>
      <c r="D38" s="223">
        <v>10429</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trojbojadBTatiana Ondrušková</v>
      </c>
      <c r="N38" s="3" t="str">
        <f t="shared" si="4"/>
        <v>30842069dB</v>
      </c>
    </row>
    <row r="39" spans="1:14">
      <c r="A39" s="242" t="s">
        <v>28</v>
      </c>
      <c r="B39" s="251" t="str">
        <f>VLOOKUP(A39,Adr!A:B,2,FALSE)</f>
        <v>Slovenská asociácia fitnes,kulturistiky a silového trojboja</v>
      </c>
      <c r="C39" s="205" t="s">
        <v>1507</v>
      </c>
      <c r="D39" s="208">
        <v>10429</v>
      </c>
      <c r="E39" s="209">
        <v>0</v>
      </c>
      <c r="F39" s="202" t="s">
        <v>207</v>
      </c>
      <c r="G39" s="267" t="s">
        <v>10</v>
      </c>
      <c r="H39" s="205" t="s">
        <v>791</v>
      </c>
      <c r="I39" s="230" t="str">
        <f t="shared" si="0"/>
        <v>30842069d</v>
      </c>
      <c r="J39" s="203" t="str">
        <f t="shared" si="1"/>
        <v>30842069026 03</v>
      </c>
      <c r="K39" s="5"/>
      <c r="L39" s="203" t="str">
        <f t="shared" si="2"/>
        <v>30842069026 03B</v>
      </c>
      <c r="M39" s="5" t="str">
        <f t="shared" si="3"/>
        <v>Slovenská asociácia fitnes,kulturistiky a silového trojbojadBTomáš Smrek</v>
      </c>
      <c r="N39" s="3" t="str">
        <f t="shared" si="4"/>
        <v>30842069dB</v>
      </c>
    </row>
    <row r="40" spans="1:14">
      <c r="A40" s="242" t="s">
        <v>28</v>
      </c>
      <c r="B40" s="251" t="str">
        <f>VLOOKUP(A40,Adr!A:B,2,FALSE)</f>
        <v>Slovenská asociácia fitnes,kulturistiky a silového trojboja</v>
      </c>
      <c r="C40" s="205" t="s">
        <v>1508</v>
      </c>
      <c r="D40" s="208">
        <v>10429</v>
      </c>
      <c r="E40" s="209">
        <v>0</v>
      </c>
      <c r="F40" s="202" t="s">
        <v>207</v>
      </c>
      <c r="G40" s="267" t="s">
        <v>10</v>
      </c>
      <c r="H40" s="205" t="s">
        <v>791</v>
      </c>
      <c r="I40" s="230" t="str">
        <f t="shared" si="0"/>
        <v>30842069d</v>
      </c>
      <c r="J40" s="203" t="str">
        <f t="shared" si="1"/>
        <v>30842069026 03</v>
      </c>
      <c r="K40" s="5"/>
      <c r="L40" s="203" t="str">
        <f t="shared" si="2"/>
        <v>30842069026 03B</v>
      </c>
      <c r="M40" s="5" t="str">
        <f t="shared" si="3"/>
        <v>Slovenská asociácia fitnes,kulturistiky a silového trojbojadBVladimír Holota</v>
      </c>
      <c r="N40" s="3" t="str">
        <f t="shared" si="4"/>
        <v>30842069dB</v>
      </c>
    </row>
    <row r="41" spans="1:14">
      <c r="A41" s="202" t="s">
        <v>28</v>
      </c>
      <c r="B41" s="251" t="str">
        <f>VLOOKUP(A41,Adr!A:B,2,FALSE)</f>
        <v>Slovenská asociácia fitnes,kulturistiky a silového trojboja</v>
      </c>
      <c r="C41" s="236" t="s">
        <v>1509</v>
      </c>
      <c r="D41" s="224">
        <v>5214</v>
      </c>
      <c r="E41" s="209">
        <v>0</v>
      </c>
      <c r="F41" s="202" t="s">
        <v>207</v>
      </c>
      <c r="G41" s="205" t="s">
        <v>10</v>
      </c>
      <c r="H41" s="205" t="s">
        <v>791</v>
      </c>
      <c r="I41" s="230" t="str">
        <f t="shared" si="0"/>
        <v>30842069d</v>
      </c>
      <c r="J41" s="203" t="str">
        <f t="shared" si="1"/>
        <v>30842069026 03</v>
      </c>
      <c r="K41" s="5"/>
      <c r="L41" s="203" t="str">
        <f t="shared" si="2"/>
        <v>30842069026 03B</v>
      </c>
      <c r="M41" s="5" t="str">
        <f t="shared" si="3"/>
        <v>Slovenská asociácia fitnes,kulturistiky a silového trojbojadBZuzana Kardošová</v>
      </c>
      <c r="N41" s="3" t="str">
        <f t="shared" si="4"/>
        <v>30842069dB</v>
      </c>
    </row>
    <row r="42" spans="1:14">
      <c r="A42" s="242" t="s">
        <v>1198</v>
      </c>
      <c r="B42" s="251" t="str">
        <f>VLOOKUP(A42,Adr!A:B,2,FALSE)</f>
        <v>Slovenská asociácia Frisbee</v>
      </c>
      <c r="C42" s="205" t="s">
        <v>881</v>
      </c>
      <c r="D42" s="208">
        <v>37048</v>
      </c>
      <c r="E42" s="209">
        <v>0</v>
      </c>
      <c r="F42" s="202" t="s">
        <v>204</v>
      </c>
      <c r="G42" s="267" t="s">
        <v>6</v>
      </c>
      <c r="H42" s="205" t="s">
        <v>791</v>
      </c>
      <c r="I42" s="230" t="str">
        <f t="shared" si="0"/>
        <v>31749852a</v>
      </c>
      <c r="J42" s="203" t="str">
        <f t="shared" si="1"/>
        <v>31749852026 02</v>
      </c>
      <c r="K42" s="5" t="s">
        <v>196</v>
      </c>
      <c r="L42" s="203" t="str">
        <f t="shared" si="2"/>
        <v>31749852026 02B</v>
      </c>
      <c r="M42" s="5" t="str">
        <f t="shared" si="3"/>
        <v>Slovenská asociácia FrisbeeaBšporty s lietajúcim diskom - bežné transfery</v>
      </c>
      <c r="N42" s="3" t="str">
        <f t="shared" si="4"/>
        <v>31749852aB</v>
      </c>
    </row>
    <row r="43" spans="1:14">
      <c r="A43" s="219" t="s">
        <v>1182</v>
      </c>
      <c r="B43" s="251" t="str">
        <f>VLOOKUP(A43,Adr!A:B,2,FALSE)</f>
        <v>Slovenská asociácia go</v>
      </c>
      <c r="C43" s="222" t="s">
        <v>955</v>
      </c>
      <c r="D43" s="224">
        <v>10000</v>
      </c>
      <c r="E43" s="209">
        <v>0</v>
      </c>
      <c r="F43" s="219" t="s">
        <v>208</v>
      </c>
      <c r="G43" s="222" t="s">
        <v>10</v>
      </c>
      <c r="H43" s="222" t="s">
        <v>791</v>
      </c>
      <c r="I43" s="230" t="str">
        <f t="shared" si="0"/>
        <v>30844711e</v>
      </c>
      <c r="J43" s="203" t="str">
        <f t="shared" si="1"/>
        <v>30844711026 03</v>
      </c>
      <c r="K43" s="5"/>
      <c r="L43" s="203" t="str">
        <f t="shared" si="2"/>
        <v>30844711026 03B</v>
      </c>
      <c r="M43" s="5" t="str">
        <f t="shared" si="3"/>
        <v>Slovenská asociácia goeBrozvoj športov, ktoré nie sú uznanými podľa zákona č. 440/2015 Z. z.</v>
      </c>
      <c r="N43" s="3" t="str">
        <f t="shared" si="4"/>
        <v>30844711eB</v>
      </c>
    </row>
    <row r="44" spans="1:14">
      <c r="A44" s="202" t="s">
        <v>25</v>
      </c>
      <c r="B44" s="251" t="str">
        <f>VLOOKUP(A44,Adr!A:B,2,FALSE)</f>
        <v>Slovenská asociácia korfbalu</v>
      </c>
      <c r="C44" s="236" t="s">
        <v>882</v>
      </c>
      <c r="D44" s="223">
        <v>30408</v>
      </c>
      <c r="E44" s="209">
        <v>0</v>
      </c>
      <c r="F44" s="219" t="s">
        <v>204</v>
      </c>
      <c r="G44" s="205" t="s">
        <v>6</v>
      </c>
      <c r="H44" s="205" t="s">
        <v>791</v>
      </c>
      <c r="I44" s="230" t="str">
        <f t="shared" si="0"/>
        <v>31940668a</v>
      </c>
      <c r="J44" s="203" t="str">
        <f t="shared" si="1"/>
        <v>31940668026 02</v>
      </c>
      <c r="K44" s="5" t="s">
        <v>27</v>
      </c>
      <c r="L44" s="203" t="str">
        <f t="shared" si="2"/>
        <v>31940668026 02B</v>
      </c>
      <c r="M44" s="5" t="str">
        <f t="shared" si="3"/>
        <v>Slovenská asociácia korfbaluaBkorfbal - bežné transfery</v>
      </c>
      <c r="N44" s="3" t="str">
        <f t="shared" si="4"/>
        <v>31940668aB</v>
      </c>
    </row>
    <row r="45" spans="1:14">
      <c r="A45" s="219" t="s">
        <v>1163</v>
      </c>
      <c r="B45" s="251" t="str">
        <f>VLOOKUP(A45,Adr!A:B,2,FALSE)</f>
        <v>Slovenská asociácia motoristického športu</v>
      </c>
      <c r="C45" s="222" t="s">
        <v>883</v>
      </c>
      <c r="D45" s="224">
        <v>272014</v>
      </c>
      <c r="E45" s="209">
        <v>0</v>
      </c>
      <c r="F45" s="202" t="s">
        <v>204</v>
      </c>
      <c r="G45" s="222" t="s">
        <v>6</v>
      </c>
      <c r="H45" s="222" t="s">
        <v>791</v>
      </c>
      <c r="I45" s="230" t="str">
        <f t="shared" si="0"/>
        <v>31824021a</v>
      </c>
      <c r="J45" s="203" t="str">
        <f t="shared" si="1"/>
        <v>31824021026 02</v>
      </c>
      <c r="K45" s="5" t="s">
        <v>16</v>
      </c>
      <c r="L45" s="203" t="str">
        <f t="shared" si="2"/>
        <v>31824021026 02B</v>
      </c>
      <c r="M45" s="5" t="str">
        <f t="shared" si="3"/>
        <v>Slovenská asociácia motoristického športuaBautomobilový šport - bežné transfery</v>
      </c>
      <c r="N45" s="3" t="str">
        <f t="shared" si="4"/>
        <v>31824021aB</v>
      </c>
    </row>
    <row r="46" spans="1:14">
      <c r="A46" s="219" t="s">
        <v>1183</v>
      </c>
      <c r="B46" s="251" t="str">
        <f>VLOOKUP(A46,Adr!A:B,2,FALSE)</f>
        <v>Slovenská asociácia naturálnej kulturistiky</v>
      </c>
      <c r="C46" s="222" t="s">
        <v>955</v>
      </c>
      <c r="D46" s="224">
        <v>60100</v>
      </c>
      <c r="E46" s="209">
        <v>0</v>
      </c>
      <c r="F46" s="219" t="s">
        <v>208</v>
      </c>
      <c r="G46" s="222" t="s">
        <v>10</v>
      </c>
      <c r="H46" s="222" t="s">
        <v>791</v>
      </c>
      <c r="I46" s="230" t="str">
        <f t="shared" si="0"/>
        <v>45009660e</v>
      </c>
      <c r="J46" s="203" t="str">
        <f t="shared" si="1"/>
        <v>45009660026 03</v>
      </c>
      <c r="K46" s="5"/>
      <c r="L46" s="203" t="str">
        <f t="shared" si="2"/>
        <v>45009660026 03B</v>
      </c>
      <c r="M46" s="5" t="str">
        <f t="shared" si="3"/>
        <v>Slovenská asociácia naturálnej kulturistikyeBrozvoj športov, ktoré nie sú uznanými podľa zákona č. 440/2015 Z. z.</v>
      </c>
      <c r="N46" s="3" t="str">
        <f t="shared" si="4"/>
        <v>45009660eB</v>
      </c>
    </row>
    <row r="47" spans="1:14">
      <c r="A47" s="242" t="s">
        <v>1001</v>
      </c>
      <c r="B47" s="251" t="str">
        <f>VLOOKUP(A47,Adr!A:B,2,FALSE)</f>
        <v>Slovenská asociácia pretláčania rukou</v>
      </c>
      <c r="C47" s="205" t="s">
        <v>1091</v>
      </c>
      <c r="D47" s="208">
        <v>21088</v>
      </c>
      <c r="E47" s="209">
        <v>0</v>
      </c>
      <c r="F47" s="219" t="s">
        <v>204</v>
      </c>
      <c r="G47" s="267" t="s">
        <v>6</v>
      </c>
      <c r="H47" s="205" t="s">
        <v>791</v>
      </c>
      <c r="I47" s="230" t="str">
        <f t="shared" si="0"/>
        <v>30811686a</v>
      </c>
      <c r="J47" s="203" t="str">
        <f t="shared" si="1"/>
        <v>30811686026 02</v>
      </c>
      <c r="K47" s="5" t="s">
        <v>1107</v>
      </c>
      <c r="L47" s="203" t="str">
        <f t="shared" si="2"/>
        <v>30811686026 02B</v>
      </c>
      <c r="M47" s="5" t="str">
        <f t="shared" si="3"/>
        <v>Slovenská asociácia pretláčania rukouaBpretláčanie rukou - bežné transfery</v>
      </c>
      <c r="N47" s="3" t="str">
        <f t="shared" si="4"/>
        <v>30811686aB</v>
      </c>
    </row>
    <row r="48" spans="1:14">
      <c r="A48" s="219" t="s">
        <v>1001</v>
      </c>
      <c r="B48" s="251" t="str">
        <f>VLOOKUP(A48,Adr!A:B,2,FALSE)</f>
        <v>Slovenská asociácia pretláčania rukou</v>
      </c>
      <c r="C48" s="222" t="s">
        <v>1092</v>
      </c>
      <c r="D48" s="224">
        <v>9320</v>
      </c>
      <c r="E48" s="209">
        <v>0</v>
      </c>
      <c r="F48" s="219" t="s">
        <v>204</v>
      </c>
      <c r="G48" s="222" t="s">
        <v>6</v>
      </c>
      <c r="H48" s="222" t="s">
        <v>792</v>
      </c>
      <c r="I48" s="230" t="str">
        <f t="shared" si="0"/>
        <v>30811686a</v>
      </c>
      <c r="J48" s="203" t="str">
        <f t="shared" si="1"/>
        <v>30811686026 02</v>
      </c>
      <c r="K48" s="5" t="s">
        <v>1107</v>
      </c>
      <c r="L48" s="203" t="str">
        <f t="shared" si="2"/>
        <v>30811686026 02K</v>
      </c>
      <c r="M48" s="5" t="str">
        <f t="shared" si="3"/>
        <v>Slovenská asociácia pretláčania rukouaKpretláčanie rukou - kapitálové transfery</v>
      </c>
      <c r="N48" s="3" t="str">
        <f t="shared" si="4"/>
        <v>30811686aK</v>
      </c>
    </row>
    <row r="49" spans="1:14">
      <c r="A49" s="219" t="s">
        <v>1001</v>
      </c>
      <c r="B49" s="251" t="str">
        <f>VLOOKUP(A49,Adr!A:B,2,FALSE)</f>
        <v>Slovenská asociácia pretláčania rukou</v>
      </c>
      <c r="C49" s="222" t="s">
        <v>1510</v>
      </c>
      <c r="D49" s="224">
        <v>10429</v>
      </c>
      <c r="E49" s="209">
        <v>0</v>
      </c>
      <c r="F49" s="219" t="s">
        <v>207</v>
      </c>
      <c r="G49" s="222" t="s">
        <v>10</v>
      </c>
      <c r="H49" s="222" t="s">
        <v>791</v>
      </c>
      <c r="I49" s="230" t="str">
        <f t="shared" si="0"/>
        <v>30811686d</v>
      </c>
      <c r="J49" s="203" t="str">
        <f t="shared" si="1"/>
        <v>30811686026 03</v>
      </c>
      <c r="K49" s="5"/>
      <c r="L49" s="203" t="str">
        <f t="shared" si="2"/>
        <v>30811686026 03B</v>
      </c>
      <c r="M49" s="5" t="str">
        <f t="shared" si="3"/>
        <v>Slovenská asociácia pretláčania rukoudBLucia Debnárová</v>
      </c>
      <c r="N49" s="3" t="str">
        <f t="shared" si="4"/>
        <v>30811686dB</v>
      </c>
    </row>
    <row r="50" spans="1:14">
      <c r="A50" s="219" t="s">
        <v>1001</v>
      </c>
      <c r="B50" s="251" t="str">
        <f>VLOOKUP(A50,Adr!A:B,2,FALSE)</f>
        <v>Slovenská asociácia pretláčania rukou</v>
      </c>
      <c r="C50" s="222" t="s">
        <v>1511</v>
      </c>
      <c r="D50" s="224">
        <v>8343</v>
      </c>
      <c r="E50" s="209">
        <v>0</v>
      </c>
      <c r="F50" s="219" t="s">
        <v>207</v>
      </c>
      <c r="G50" s="222" t="s">
        <v>10</v>
      </c>
      <c r="H50" s="222" t="s">
        <v>791</v>
      </c>
      <c r="I50" s="230" t="str">
        <f t="shared" si="0"/>
        <v>30811686d</v>
      </c>
      <c r="J50" s="203" t="str">
        <f t="shared" si="1"/>
        <v>30811686026 03</v>
      </c>
      <c r="K50" s="5"/>
      <c r="L50" s="203" t="str">
        <f t="shared" si="2"/>
        <v>30811686026 03B</v>
      </c>
      <c r="M50" s="5" t="str">
        <f t="shared" si="3"/>
        <v>Slovenská asociácia pretláčania rukoudBRebeka Martinkovičová</v>
      </c>
      <c r="N50" s="3" t="str">
        <f t="shared" si="4"/>
        <v>30811686dB</v>
      </c>
    </row>
    <row r="51" spans="1:14">
      <c r="A51" s="219" t="s">
        <v>32</v>
      </c>
      <c r="B51" s="251" t="str">
        <f>VLOOKUP(A51,Adr!A:B,2,FALSE)</f>
        <v>Slovenská asociácia taekwondo WT</v>
      </c>
      <c r="C51" s="222" t="s">
        <v>884</v>
      </c>
      <c r="D51" s="224">
        <v>95599</v>
      </c>
      <c r="E51" s="209">
        <v>0</v>
      </c>
      <c r="F51" s="219" t="s">
        <v>204</v>
      </c>
      <c r="G51" s="222" t="s">
        <v>6</v>
      </c>
      <c r="H51" s="222" t="s">
        <v>791</v>
      </c>
      <c r="I51" s="230" t="str">
        <f t="shared" si="0"/>
        <v>30814910a</v>
      </c>
      <c r="J51" s="203" t="str">
        <f t="shared" si="1"/>
        <v>30814910026 02</v>
      </c>
      <c r="K51" s="5" t="s">
        <v>33</v>
      </c>
      <c r="L51" s="203" t="str">
        <f t="shared" si="2"/>
        <v>30814910026 02B</v>
      </c>
      <c r="M51" s="5" t="str">
        <f t="shared" si="3"/>
        <v>Slovenská asociácia taekwondo WTaBtaekwondo - bežné transfery</v>
      </c>
      <c r="N51" s="3" t="str">
        <f t="shared" si="4"/>
        <v>30814910aB</v>
      </c>
    </row>
    <row r="52" spans="1:14">
      <c r="A52" s="202" t="s">
        <v>32</v>
      </c>
      <c r="B52" s="251" t="str">
        <f>VLOOKUP(A52,Adr!A:B,2,FALSE)</f>
        <v>Slovenská asociácia taekwondo WT</v>
      </c>
      <c r="C52" s="236" t="s">
        <v>1512</v>
      </c>
      <c r="D52" s="223">
        <v>20857</v>
      </c>
      <c r="E52" s="209">
        <v>0</v>
      </c>
      <c r="F52" s="202" t="s">
        <v>207</v>
      </c>
      <c r="G52" s="205" t="s">
        <v>10</v>
      </c>
      <c r="H52" s="205" t="s">
        <v>791</v>
      </c>
      <c r="I52" s="230" t="str">
        <f t="shared" si="0"/>
        <v>30814910d</v>
      </c>
      <c r="J52" s="203" t="str">
        <f t="shared" si="1"/>
        <v>30814910026 03</v>
      </c>
      <c r="K52" s="5"/>
      <c r="L52" s="203" t="str">
        <f t="shared" si="2"/>
        <v>30814910026 03B</v>
      </c>
      <c r="M52" s="5" t="str">
        <f t="shared" si="3"/>
        <v>Slovenská asociácia taekwondo WTdBGabriela Briškárová</v>
      </c>
      <c r="N52" s="3" t="str">
        <f t="shared" si="4"/>
        <v>30814910dB</v>
      </c>
    </row>
    <row r="53" spans="1:14" ht="56.25">
      <c r="A53" s="238" t="s">
        <v>1714</v>
      </c>
      <c r="B53" s="251" t="str">
        <f>VLOOKUP(A53,Adr!A:B,2,FALSE)</f>
        <v>Slovenská asociácia univerzitného športu</v>
      </c>
      <c r="C53" s="236" t="s">
        <v>1721</v>
      </c>
      <c r="D53" s="223">
        <v>480000</v>
      </c>
      <c r="E53" s="209">
        <v>0</v>
      </c>
      <c r="F53" s="202" t="s">
        <v>216</v>
      </c>
      <c r="G53" s="205" t="s">
        <v>10</v>
      </c>
      <c r="H53" s="205" t="s">
        <v>791</v>
      </c>
      <c r="I53" s="230" t="str">
        <f t="shared" si="0"/>
        <v>17316731m</v>
      </c>
      <c r="J53" s="203" t="str">
        <f t="shared" si="1"/>
        <v>17316731026 03</v>
      </c>
      <c r="K53" s="5"/>
      <c r="L53" s="203" t="str">
        <f t="shared" si="2"/>
        <v>17316731026 03B</v>
      </c>
      <c r="M53"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3" s="3" t="str">
        <f t="shared" si="4"/>
        <v>17316731mB</v>
      </c>
    </row>
    <row r="54" spans="1:14">
      <c r="A54" s="219" t="s">
        <v>1430</v>
      </c>
      <c r="B54" s="251" t="str">
        <f>VLOOKUP(A54,Adr!A:B,2,FALSE)</f>
        <v>Slovenská asociácia zrakovo postihnutých športovcov</v>
      </c>
      <c r="C54" s="222" t="s">
        <v>948</v>
      </c>
      <c r="D54" s="224">
        <v>50855</v>
      </c>
      <c r="E54" s="209">
        <v>0</v>
      </c>
      <c r="F54" s="219" t="s">
        <v>206</v>
      </c>
      <c r="G54" s="222" t="s">
        <v>10</v>
      </c>
      <c r="H54" s="222" t="s">
        <v>791</v>
      </c>
      <c r="I54" s="230" t="str">
        <f t="shared" si="0"/>
        <v>30841798c</v>
      </c>
      <c r="J54" s="203" t="str">
        <f t="shared" si="1"/>
        <v>30841798026 03</v>
      </c>
      <c r="K54" s="5"/>
      <c r="L54" s="203" t="str">
        <f t="shared" si="2"/>
        <v>30841798026 03B</v>
      </c>
      <c r="M54" s="5" t="str">
        <f t="shared" si="3"/>
        <v>Slovenská asociácia zrakovo postihnutých športovcovcBčinnosť Slovenskej asociácie zrakovo postihnutých športovcov</v>
      </c>
      <c r="N54" s="3" t="str">
        <f t="shared" si="4"/>
        <v>30841798cB</v>
      </c>
    </row>
    <row r="55" spans="1:14">
      <c r="A55" s="219" t="s">
        <v>1199</v>
      </c>
      <c r="B55" s="251" t="str">
        <f>VLOOKUP(A55,Adr!A:B,2,FALSE)</f>
        <v>Slovenská baseballová federácia</v>
      </c>
      <c r="C55" s="222" t="s">
        <v>1093</v>
      </c>
      <c r="D55" s="224">
        <v>172762</v>
      </c>
      <c r="E55" s="209">
        <v>0</v>
      </c>
      <c r="F55" s="219" t="s">
        <v>204</v>
      </c>
      <c r="G55" s="222" t="s">
        <v>6</v>
      </c>
      <c r="H55" s="222" t="s">
        <v>791</v>
      </c>
      <c r="I55" s="230" t="str">
        <f t="shared" si="0"/>
        <v>30844568a</v>
      </c>
      <c r="J55" s="203" t="str">
        <f t="shared" si="1"/>
        <v>30844568026 02</v>
      </c>
      <c r="K55" s="5" t="s">
        <v>1108</v>
      </c>
      <c r="L55" s="203" t="str">
        <f t="shared" si="2"/>
        <v>30844568026 02B</v>
      </c>
      <c r="M55" s="5" t="str">
        <f t="shared" si="3"/>
        <v>Slovenská baseballová federáciaaBbaseball - bežné transfery</v>
      </c>
      <c r="N55" s="3" t="str">
        <f t="shared" si="4"/>
        <v>30844568aB</v>
      </c>
    </row>
    <row r="56" spans="1:14">
      <c r="A56" s="219" t="s">
        <v>1164</v>
      </c>
      <c r="B56" s="251" t="str">
        <f>VLOOKUP(A56,Adr!A:B,2,FALSE)</f>
        <v>Slovenská basketbalová asociácia</v>
      </c>
      <c r="C56" s="222" t="s">
        <v>885</v>
      </c>
      <c r="D56" s="224">
        <v>1440325</v>
      </c>
      <c r="E56" s="209">
        <v>0</v>
      </c>
      <c r="F56" s="219" t="s">
        <v>204</v>
      </c>
      <c r="G56" s="222" t="s">
        <v>6</v>
      </c>
      <c r="H56" s="222" t="s">
        <v>791</v>
      </c>
      <c r="I56" s="230" t="str">
        <f t="shared" si="0"/>
        <v>17315166a</v>
      </c>
      <c r="J56" s="203" t="str">
        <f t="shared" si="1"/>
        <v>17315166026 02</v>
      </c>
      <c r="K56" s="5" t="s">
        <v>37</v>
      </c>
      <c r="L56" s="203" t="str">
        <f t="shared" si="2"/>
        <v>17315166026 02B</v>
      </c>
      <c r="M56" s="5" t="str">
        <f t="shared" si="3"/>
        <v>Slovenská basketbalová asociáciaaBbasketbal - bežné transfery</v>
      </c>
      <c r="N56" s="3" t="str">
        <f t="shared" si="4"/>
        <v>17315166aB</v>
      </c>
    </row>
    <row r="57" spans="1:14">
      <c r="A57" s="219" t="s">
        <v>38</v>
      </c>
      <c r="B57" s="251" t="str">
        <f>VLOOKUP(A57,Adr!A:B,2,FALSE)</f>
        <v>Slovenská boxerská federácia</v>
      </c>
      <c r="C57" s="222" t="s">
        <v>886</v>
      </c>
      <c r="D57" s="224">
        <v>150430</v>
      </c>
      <c r="E57" s="209">
        <v>0</v>
      </c>
      <c r="F57" s="219" t="s">
        <v>204</v>
      </c>
      <c r="G57" s="222" t="s">
        <v>6</v>
      </c>
      <c r="H57" s="222" t="s">
        <v>791</v>
      </c>
      <c r="I57" s="230" t="str">
        <f t="shared" ref="I57:I89" si="10">A57&amp;F57</f>
        <v>31744621a</v>
      </c>
      <c r="J57" s="203" t="str">
        <f t="shared" ref="J57:J89" si="11">A57&amp;G57</f>
        <v>31744621026 02</v>
      </c>
      <c r="K57" s="5" t="s">
        <v>40</v>
      </c>
      <c r="L57" s="203" t="str">
        <f t="shared" si="2"/>
        <v>31744621026 02B</v>
      </c>
      <c r="M57" s="5" t="str">
        <f t="shared" si="3"/>
        <v>Slovenská boxerská federáciaaBbox - bežné transfery</v>
      </c>
      <c r="N57" s="3" t="str">
        <f t="shared" si="4"/>
        <v>31744621aB</v>
      </c>
    </row>
    <row r="58" spans="1:14">
      <c r="A58" s="202" t="s">
        <v>38</v>
      </c>
      <c r="B58" s="251" t="str">
        <f>VLOOKUP(A58,Adr!A:B,2,FALSE)</f>
        <v>Slovenská boxerská federácia</v>
      </c>
      <c r="C58" s="236" t="s">
        <v>1513</v>
      </c>
      <c r="D58" s="223">
        <v>31285</v>
      </c>
      <c r="E58" s="209">
        <v>0</v>
      </c>
      <c r="F58" s="219" t="s">
        <v>207</v>
      </c>
      <c r="G58" s="205" t="s">
        <v>10</v>
      </c>
      <c r="H58" s="205" t="s">
        <v>791</v>
      </c>
      <c r="I58" s="230" t="str">
        <f t="shared" si="10"/>
        <v>31744621d</v>
      </c>
      <c r="J58" s="203" t="str">
        <f t="shared" si="11"/>
        <v>31744621026 03</v>
      </c>
      <c r="K58" s="5"/>
      <c r="L58" s="203" t="str">
        <f t="shared" si="2"/>
        <v>31744621026 03B</v>
      </c>
      <c r="M58" s="5" t="str">
        <f t="shared" si="3"/>
        <v>Slovenská boxerská federáciadBAndrej Csemez</v>
      </c>
      <c r="N58" s="3" t="str">
        <f t="shared" si="4"/>
        <v>31744621dB</v>
      </c>
    </row>
    <row r="59" spans="1:14">
      <c r="A59" s="219" t="s">
        <v>38</v>
      </c>
      <c r="B59" s="251" t="str">
        <f>VLOOKUP(A59,Adr!A:B,2,FALSE)</f>
        <v>Slovenská boxerská federácia</v>
      </c>
      <c r="C59" s="222" t="s">
        <v>1514</v>
      </c>
      <c r="D59" s="224">
        <v>15643</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federáciadBDávid Michálek</v>
      </c>
      <c r="N59" s="3" t="str">
        <f t="shared" si="4"/>
        <v>31744621dB</v>
      </c>
    </row>
    <row r="60" spans="1:14">
      <c r="A60" s="202" t="s">
        <v>38</v>
      </c>
      <c r="B60" s="251" t="str">
        <f>VLOOKUP(A60,Adr!A:B,2,FALSE)</f>
        <v>Slovenská boxerská federácia</v>
      </c>
      <c r="C60" s="222" t="s">
        <v>1515</v>
      </c>
      <c r="D60" s="223">
        <v>20857</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federáciadBJessica Triebeľová</v>
      </c>
      <c r="N60" s="3" t="str">
        <f t="shared" si="4"/>
        <v>31744621dB</v>
      </c>
    </row>
    <row r="61" spans="1:14">
      <c r="A61" s="219" t="s">
        <v>38</v>
      </c>
      <c r="B61" s="251" t="str">
        <f>VLOOKUP(A61,Adr!A:B,2,FALSE)</f>
        <v>Slovenská boxerská federácia</v>
      </c>
      <c r="C61" s="222" t="s">
        <v>1516</v>
      </c>
      <c r="D61" s="224">
        <v>10429</v>
      </c>
      <c r="E61" s="209">
        <v>0</v>
      </c>
      <c r="F61" s="202" t="s">
        <v>207</v>
      </c>
      <c r="G61" s="222" t="s">
        <v>10</v>
      </c>
      <c r="H61" s="222" t="s">
        <v>791</v>
      </c>
      <c r="I61" s="230" t="str">
        <f t="shared" si="10"/>
        <v>31744621d</v>
      </c>
      <c r="J61" s="203" t="str">
        <f t="shared" si="11"/>
        <v>31744621026 03</v>
      </c>
      <c r="K61" s="5"/>
      <c r="L61" s="203" t="str">
        <f t="shared" si="2"/>
        <v>31744621026 03B</v>
      </c>
      <c r="M61" s="5" t="str">
        <f t="shared" si="3"/>
        <v>Slovenská boxerská federáciadBLukáš Ferneza</v>
      </c>
      <c r="N61" s="3" t="str">
        <f t="shared" si="4"/>
        <v>31744621dB</v>
      </c>
    </row>
    <row r="62" spans="1:14">
      <c r="A62" s="202" t="s">
        <v>38</v>
      </c>
      <c r="B62" s="251" t="str">
        <f>VLOOKUP(A62,Adr!A:B,2,FALSE)</f>
        <v>Slovenská boxerská federácia</v>
      </c>
      <c r="C62" s="222" t="s">
        <v>1517</v>
      </c>
      <c r="D62" s="223">
        <v>20857</v>
      </c>
      <c r="E62" s="209">
        <v>0</v>
      </c>
      <c r="F62" s="219" t="s">
        <v>207</v>
      </c>
      <c r="G62" s="222" t="s">
        <v>10</v>
      </c>
      <c r="H62" s="222" t="s">
        <v>791</v>
      </c>
      <c r="I62" s="230" t="str">
        <f t="shared" si="10"/>
        <v>31744621d</v>
      </c>
      <c r="J62" s="203" t="str">
        <f t="shared" si="11"/>
        <v>31744621026 03</v>
      </c>
      <c r="K62" s="5"/>
      <c r="L62" s="203" t="str">
        <f t="shared" si="2"/>
        <v>31744621026 03B</v>
      </c>
      <c r="M62" s="5" t="str">
        <f t="shared" si="3"/>
        <v>Slovenská boxerská federáciadBMatúš Strnisko</v>
      </c>
      <c r="N62" s="3" t="str">
        <f t="shared" si="4"/>
        <v>31744621dB</v>
      </c>
    </row>
    <row r="63" spans="1:14">
      <c r="A63" s="219" t="s">
        <v>38</v>
      </c>
      <c r="B63" s="251" t="str">
        <f>VLOOKUP(A63,Adr!A:B,2,FALSE)</f>
        <v>Slovenská boxerská federácia</v>
      </c>
      <c r="C63" s="222" t="s">
        <v>1518</v>
      </c>
      <c r="D63" s="224">
        <v>5214</v>
      </c>
      <c r="E63" s="209">
        <v>0</v>
      </c>
      <c r="F63" s="219" t="s">
        <v>207</v>
      </c>
      <c r="G63" s="222" t="s">
        <v>10</v>
      </c>
      <c r="H63" s="222" t="s">
        <v>791</v>
      </c>
      <c r="I63" s="230" t="str">
        <f t="shared" si="10"/>
        <v>31744621d</v>
      </c>
      <c r="J63" s="203" t="str">
        <f t="shared" si="11"/>
        <v>31744621026 03</v>
      </c>
      <c r="K63" s="5"/>
      <c r="L63" s="203" t="str">
        <f t="shared" si="2"/>
        <v>31744621026 03B</v>
      </c>
      <c r="M63" s="5" t="str">
        <f t="shared" si="3"/>
        <v>Slovenská boxerská federáciadBMichal Takács</v>
      </c>
      <c r="N63" s="3" t="str">
        <f t="shared" si="4"/>
        <v>31744621dB</v>
      </c>
    </row>
    <row r="64" spans="1:14">
      <c r="A64" s="219" t="s">
        <v>38</v>
      </c>
      <c r="B64" s="251" t="str">
        <f>VLOOKUP(A64,Adr!A:B,2,FALSE)</f>
        <v>Slovenská boxerská federácia</v>
      </c>
      <c r="C64" s="222" t="s">
        <v>1519</v>
      </c>
      <c r="D64" s="223">
        <v>15643</v>
      </c>
      <c r="E64" s="209">
        <v>0</v>
      </c>
      <c r="F64" s="219" t="s">
        <v>207</v>
      </c>
      <c r="G64" s="222" t="s">
        <v>10</v>
      </c>
      <c r="H64" s="222" t="s">
        <v>791</v>
      </c>
      <c r="I64" s="230" t="str">
        <f t="shared" si="10"/>
        <v>31744621d</v>
      </c>
      <c r="J64" s="203" t="str">
        <f t="shared" si="11"/>
        <v>31744621026 03</v>
      </c>
      <c r="K64" s="5"/>
      <c r="L64" s="203" t="str">
        <f t="shared" si="2"/>
        <v>31744621026 03B</v>
      </c>
      <c r="M64" s="5" t="str">
        <f t="shared" si="3"/>
        <v>Slovenská boxerská federáciadBMiroslava Jedináková</v>
      </c>
      <c r="N64" s="3" t="str">
        <f t="shared" si="4"/>
        <v>31744621dB</v>
      </c>
    </row>
    <row r="65" spans="1:14">
      <c r="A65" s="219" t="s">
        <v>1184</v>
      </c>
      <c r="B65" s="251" t="str">
        <f>VLOOKUP(A65,Adr!A:B,2,FALSE)</f>
        <v>Slovenská cyklotrialová únia</v>
      </c>
      <c r="C65" s="222" t="s">
        <v>955</v>
      </c>
      <c r="D65" s="223">
        <v>10000</v>
      </c>
      <c r="E65" s="209">
        <v>0</v>
      </c>
      <c r="F65" s="219" t="s">
        <v>208</v>
      </c>
      <c r="G65" s="222" t="s">
        <v>10</v>
      </c>
      <c r="H65" s="222" t="s">
        <v>791</v>
      </c>
      <c r="I65" s="230" t="str">
        <f t="shared" si="10"/>
        <v>34056939e</v>
      </c>
      <c r="J65" s="203" t="str">
        <f t="shared" si="11"/>
        <v>34056939026 03</v>
      </c>
      <c r="K65" s="5"/>
      <c r="L65" s="203" t="str">
        <f t="shared" si="2"/>
        <v>34056939026 03B</v>
      </c>
      <c r="M65" s="5" t="str">
        <f t="shared" si="3"/>
        <v>Slovenská cyklotrialová úniaeBrozvoj športov, ktoré nie sú uznanými podľa zákona č. 440/2015 Z. z.</v>
      </c>
      <c r="N65" s="3" t="str">
        <f t="shared" si="4"/>
        <v>34056939eB</v>
      </c>
    </row>
    <row r="66" spans="1:14">
      <c r="A66" s="219" t="s">
        <v>1185</v>
      </c>
      <c r="B66" s="251" t="str">
        <f>VLOOKUP(A66,Adr!A:B,2,FALSE)</f>
        <v>Slovenská federácia karate a bojových umení</v>
      </c>
      <c r="C66" s="222" t="s">
        <v>955</v>
      </c>
      <c r="D66" s="223">
        <v>145531</v>
      </c>
      <c r="E66" s="209">
        <v>0</v>
      </c>
      <c r="F66" s="219" t="s">
        <v>208</v>
      </c>
      <c r="G66" s="222" t="s">
        <v>10</v>
      </c>
      <c r="H66" s="222" t="s">
        <v>791</v>
      </c>
      <c r="I66" s="230" t="str">
        <f t="shared" si="10"/>
        <v>34003975e</v>
      </c>
      <c r="J66" s="203" t="str">
        <f t="shared" si="11"/>
        <v>34003975026 03</v>
      </c>
      <c r="K66" s="5"/>
      <c r="L66" s="203" t="str">
        <f t="shared" si="2"/>
        <v>34003975026 03B</v>
      </c>
      <c r="M66" s="5" t="str">
        <f t="shared" si="3"/>
        <v>Slovenská federácia karate a bojových umeníeBrozvoj športov, ktoré nie sú uznanými podľa zákona č. 440/2015 Z. z.</v>
      </c>
      <c r="N66" s="3" t="str">
        <f t="shared" si="4"/>
        <v>34003975eB</v>
      </c>
    </row>
    <row r="67" spans="1:14">
      <c r="A67" s="202" t="s">
        <v>1200</v>
      </c>
      <c r="B67" s="251" t="str">
        <f>VLOOKUP(A67,Adr!A:B,2,FALSE)</f>
        <v>Slovenská federácia pétanque</v>
      </c>
      <c r="C67" s="227" t="s">
        <v>983</v>
      </c>
      <c r="D67" s="208">
        <v>30408</v>
      </c>
      <c r="E67" s="209">
        <v>0</v>
      </c>
      <c r="F67" s="219" t="s">
        <v>204</v>
      </c>
      <c r="G67" s="222" t="s">
        <v>6</v>
      </c>
      <c r="H67" s="222" t="s">
        <v>791</v>
      </c>
      <c r="I67" s="230" t="str">
        <f t="shared" si="10"/>
        <v>36064742a</v>
      </c>
      <c r="J67" s="203" t="str">
        <f t="shared" si="11"/>
        <v>36064742026 02</v>
      </c>
      <c r="K67" s="5" t="s">
        <v>984</v>
      </c>
      <c r="L67" s="203" t="str">
        <f t="shared" si="2"/>
        <v>36064742026 02B</v>
      </c>
      <c r="M67" s="5" t="str">
        <f t="shared" si="3"/>
        <v>Slovenská federácia pétanqueaBpétanque - bežné transfery</v>
      </c>
      <c r="N67" s="3" t="str">
        <f t="shared" si="4"/>
        <v>36064742aB</v>
      </c>
    </row>
    <row r="68" spans="1:14">
      <c r="A68" s="219" t="s">
        <v>1186</v>
      </c>
      <c r="B68" s="251" t="str">
        <f>VLOOKUP(A68,Adr!A:B,2,FALSE)</f>
        <v>Slovenská footgolfová asociácia</v>
      </c>
      <c r="C68" s="222" t="s">
        <v>955</v>
      </c>
      <c r="D68" s="224">
        <v>29879</v>
      </c>
      <c r="E68" s="209">
        <v>0</v>
      </c>
      <c r="F68" s="219" t="s">
        <v>208</v>
      </c>
      <c r="G68" s="222" t="s">
        <v>10</v>
      </c>
      <c r="H68" s="222" t="s">
        <v>791</v>
      </c>
      <c r="I68" s="230" t="str">
        <f t="shared" si="10"/>
        <v>42361885e</v>
      </c>
      <c r="J68" s="203" t="str">
        <f t="shared" si="11"/>
        <v>42361885026 03</v>
      </c>
      <c r="K68" s="5"/>
      <c r="L68" s="203" t="str">
        <f t="shared" si="2"/>
        <v>42361885026 03B</v>
      </c>
      <c r="M68" s="5" t="str">
        <f t="shared" si="3"/>
        <v>Slovenská footgolfová asociáciaeBrozvoj športov, ktoré nie sú uznanými podľa zákona č. 440/2015 Z. z.</v>
      </c>
      <c r="N68" s="3" t="str">
        <f t="shared" si="4"/>
        <v>42361885eB</v>
      </c>
    </row>
    <row r="69" spans="1:14">
      <c r="A69" s="202" t="s">
        <v>1165</v>
      </c>
      <c r="B69" s="251" t="str">
        <f>VLOOKUP(A69,Adr!A:B,2,FALSE)</f>
        <v>Slovenská golfová asociácia</v>
      </c>
      <c r="C69" s="227" t="s">
        <v>887</v>
      </c>
      <c r="D69" s="208">
        <v>323340</v>
      </c>
      <c r="E69" s="209">
        <v>0</v>
      </c>
      <c r="F69" s="202" t="s">
        <v>204</v>
      </c>
      <c r="G69" s="205" t="s">
        <v>6</v>
      </c>
      <c r="H69" s="205" t="s">
        <v>791</v>
      </c>
      <c r="I69" s="230" t="str">
        <f t="shared" si="10"/>
        <v>50284363a</v>
      </c>
      <c r="J69" s="203" t="str">
        <f t="shared" si="11"/>
        <v>50284363026 02</v>
      </c>
      <c r="K69" s="5" t="s">
        <v>42</v>
      </c>
      <c r="L69" s="203" t="str">
        <f t="shared" si="2"/>
        <v>50284363026 02B</v>
      </c>
      <c r="M69" s="5" t="str">
        <f t="shared" si="3"/>
        <v>Slovenská golfová asociáciaaBgolf - bežné transfery</v>
      </c>
      <c r="N69" s="3" t="str">
        <f t="shared" si="4"/>
        <v>50284363aB</v>
      </c>
    </row>
    <row r="70" spans="1:14">
      <c r="A70" s="202" t="s">
        <v>1165</v>
      </c>
      <c r="B70" s="251" t="str">
        <f>VLOOKUP(A70,Adr!A:B,2,FALSE)</f>
        <v>Slovenská golfová asociácia</v>
      </c>
      <c r="C70" s="227" t="s">
        <v>1416</v>
      </c>
      <c r="D70" s="208">
        <v>15000</v>
      </c>
      <c r="E70" s="209">
        <v>0</v>
      </c>
      <c r="F70" s="202" t="s">
        <v>204</v>
      </c>
      <c r="G70" s="205" t="s">
        <v>6</v>
      </c>
      <c r="H70" s="205" t="s">
        <v>792</v>
      </c>
      <c r="I70" s="230" t="str">
        <f t="shared" si="10"/>
        <v>50284363a</v>
      </c>
      <c r="J70" s="203" t="str">
        <f t="shared" si="11"/>
        <v>50284363026 02</v>
      </c>
      <c r="K70" s="5" t="s">
        <v>42</v>
      </c>
      <c r="L70" s="203" t="str">
        <f t="shared" si="2"/>
        <v>50284363026 02K</v>
      </c>
      <c r="M70" s="5" t="str">
        <f t="shared" si="3"/>
        <v>Slovenská golfová asociáciaaKgolf - kapitálové transfery</v>
      </c>
      <c r="N70" s="3" t="str">
        <f t="shared" si="4"/>
        <v>50284363aK</v>
      </c>
    </row>
    <row r="71" spans="1:14">
      <c r="A71" s="202" t="s">
        <v>43</v>
      </c>
      <c r="B71" s="251" t="str">
        <f>VLOOKUP(A71,Adr!A:B,2,FALSE)</f>
        <v>Slovenská gymnastická federácia</v>
      </c>
      <c r="C71" s="222" t="s">
        <v>888</v>
      </c>
      <c r="D71" s="224">
        <v>1291292</v>
      </c>
      <c r="E71" s="209">
        <v>0</v>
      </c>
      <c r="F71" s="219" t="s">
        <v>204</v>
      </c>
      <c r="G71" s="222" t="s">
        <v>6</v>
      </c>
      <c r="H71" s="222" t="s">
        <v>791</v>
      </c>
      <c r="I71" s="230" t="str">
        <f t="shared" si="10"/>
        <v>00688321a</v>
      </c>
      <c r="J71" s="203" t="str">
        <f t="shared" si="11"/>
        <v>00688321026 02</v>
      </c>
      <c r="K71" s="5" t="s">
        <v>45</v>
      </c>
      <c r="L71" s="203" t="str">
        <f t="shared" si="2"/>
        <v>00688321026 02B</v>
      </c>
      <c r="M71" s="5" t="str">
        <f t="shared" si="3"/>
        <v>Slovenská gymnastická federáciaaBgymnastika - bežné transfery</v>
      </c>
      <c r="N71" s="3" t="str">
        <f t="shared" si="4"/>
        <v>00688321aB</v>
      </c>
    </row>
    <row r="72" spans="1:14">
      <c r="A72" s="219" t="s">
        <v>43</v>
      </c>
      <c r="B72" s="251" t="str">
        <f>VLOOKUP(A72,Adr!A:B,2,FALSE)</f>
        <v>Slovenská gymnastická federácia</v>
      </c>
      <c r="C72" s="222" t="s">
        <v>1094</v>
      </c>
      <c r="D72" s="224">
        <v>88000</v>
      </c>
      <c r="E72" s="209">
        <v>0</v>
      </c>
      <c r="F72" s="219" t="s">
        <v>204</v>
      </c>
      <c r="G72" s="222" t="s">
        <v>6</v>
      </c>
      <c r="H72" s="222" t="s">
        <v>792</v>
      </c>
      <c r="I72" s="230" t="str">
        <f t="shared" si="10"/>
        <v>00688321a</v>
      </c>
      <c r="J72" s="203" t="str">
        <f t="shared" si="11"/>
        <v>00688321026 02</v>
      </c>
      <c r="K72" s="5" t="s">
        <v>45</v>
      </c>
      <c r="L72" s="203" t="str">
        <f t="shared" si="2"/>
        <v>00688321026 02K</v>
      </c>
      <c r="M72" s="5" t="str">
        <f t="shared" si="3"/>
        <v>Slovenská gymnastická federáciaaKgymnastika - kapitálové transfery</v>
      </c>
      <c r="N72" s="3" t="str">
        <f t="shared" si="4"/>
        <v>00688321aK</v>
      </c>
    </row>
    <row r="73" spans="1:14">
      <c r="A73" s="219" t="s">
        <v>43</v>
      </c>
      <c r="B73" s="251" t="str">
        <f>VLOOKUP(A73,Adr!A:B,2,FALSE)</f>
        <v>Slovenská gymnastická federácia</v>
      </c>
      <c r="C73" s="222" t="s">
        <v>1731</v>
      </c>
      <c r="D73" s="224">
        <v>16171</v>
      </c>
      <c r="E73" s="209">
        <v>0</v>
      </c>
      <c r="F73" s="219" t="s">
        <v>218</v>
      </c>
      <c r="G73" s="222" t="s">
        <v>10</v>
      </c>
      <c r="H73" s="222" t="s">
        <v>791</v>
      </c>
      <c r="I73" s="230" t="str">
        <f t="shared" si="10"/>
        <v>00688321o</v>
      </c>
      <c r="J73" s="203" t="str">
        <f t="shared" si="11"/>
        <v>00688321026 03</v>
      </c>
      <c r="K73" s="5"/>
      <c r="L73" s="203" t="str">
        <f t="shared" si="2"/>
        <v>00688321026 03B</v>
      </c>
      <c r="M73" s="5" t="str">
        <f t="shared" si="3"/>
        <v>Slovenská gymnastická federáciaoBBarbora Mokošová - zabezpečenie športovej prípravy na Hry XXXII. Olympiády v Tokiu v roku 2021</v>
      </c>
      <c r="N73" s="3" t="str">
        <f t="shared" si="4"/>
        <v>00688321oB</v>
      </c>
    </row>
    <row r="74" spans="1:14" ht="22.5">
      <c r="A74" s="202" t="s">
        <v>1187</v>
      </c>
      <c r="B74" s="251" t="str">
        <f>VLOOKUP(A74,Adr!A:B,2,FALSE)</f>
        <v>Slovenská hokejbalová únia</v>
      </c>
      <c r="C74" s="227" t="s">
        <v>955</v>
      </c>
      <c r="D74" s="208">
        <v>200000</v>
      </c>
      <c r="E74" s="209">
        <v>0</v>
      </c>
      <c r="F74" s="202" t="s">
        <v>208</v>
      </c>
      <c r="G74" s="205" t="s">
        <v>10</v>
      </c>
      <c r="H74" s="205" t="s">
        <v>791</v>
      </c>
      <c r="I74" s="230" t="str">
        <f t="shared" si="10"/>
        <v>00603091e</v>
      </c>
      <c r="J74" s="203" t="str">
        <f t="shared" si="11"/>
        <v>00603091026 03</v>
      </c>
      <c r="K74" s="5"/>
      <c r="L74" s="203" t="str">
        <f t="shared" si="2"/>
        <v>00603091026 03B</v>
      </c>
      <c r="M74" s="5" t="str">
        <f t="shared" si="3"/>
        <v>Slovenská hokejbalová úniaeBrozvoj športov, ktoré nie sú uznanými podľa zákona č. 440/2015 Z. z.</v>
      </c>
      <c r="N74" s="3" t="str">
        <f t="shared" si="4"/>
        <v>00603091eB</v>
      </c>
    </row>
    <row r="75" spans="1:14">
      <c r="A75" s="202" t="s">
        <v>1201</v>
      </c>
      <c r="B75" s="251" t="str">
        <f>VLOOKUP(A75,Adr!A:B,2,FALSE)</f>
        <v>Slovenská jazdecká federácia</v>
      </c>
      <c r="C75" s="236" t="s">
        <v>889</v>
      </c>
      <c r="D75" s="223">
        <v>137759</v>
      </c>
      <c r="E75" s="209">
        <v>0</v>
      </c>
      <c r="F75" s="202" t="s">
        <v>204</v>
      </c>
      <c r="G75" s="205" t="s">
        <v>6</v>
      </c>
      <c r="H75" s="205" t="s">
        <v>791</v>
      </c>
      <c r="I75" s="230" t="str">
        <f t="shared" si="10"/>
        <v>31787801a</v>
      </c>
      <c r="J75" s="203" t="str">
        <f t="shared" si="11"/>
        <v>31787801026 02</v>
      </c>
      <c r="K75" s="5" t="s">
        <v>11</v>
      </c>
      <c r="L75" s="203" t="str">
        <f t="shared" si="2"/>
        <v>31787801026 02B</v>
      </c>
      <c r="M75" s="5" t="str">
        <f t="shared" si="3"/>
        <v>Slovenská jazdecká federáciaaBjazdectvo - bežné transfery</v>
      </c>
      <c r="N75" s="3" t="str">
        <f t="shared" si="4"/>
        <v>31787801aB</v>
      </c>
    </row>
    <row r="76" spans="1:14">
      <c r="A76" s="202" t="s">
        <v>310</v>
      </c>
      <c r="B76" s="251" t="str">
        <f>VLOOKUP(A76,Adr!A:B,2,FALSE)</f>
        <v>Slovenská kanoistika</v>
      </c>
      <c r="C76" s="236" t="s">
        <v>890</v>
      </c>
      <c r="D76" s="223">
        <v>2066783</v>
      </c>
      <c r="E76" s="209">
        <v>0</v>
      </c>
      <c r="F76" s="202" t="s">
        <v>204</v>
      </c>
      <c r="G76" s="205" t="s">
        <v>6</v>
      </c>
      <c r="H76" s="205" t="s">
        <v>791</v>
      </c>
      <c r="I76" s="230" t="str">
        <f t="shared" si="10"/>
        <v>50434101a</v>
      </c>
      <c r="J76" s="203" t="str">
        <f t="shared" si="11"/>
        <v>50434101026 02</v>
      </c>
      <c r="K76" s="5" t="s">
        <v>118</v>
      </c>
      <c r="L76" s="203" t="str">
        <f t="shared" si="2"/>
        <v>50434101026 02B</v>
      </c>
      <c r="M76" s="5" t="str">
        <f t="shared" si="3"/>
        <v>Slovenská kanoistikaaBkanoistika - bežné transfery</v>
      </c>
      <c r="N76" s="3" t="str">
        <f t="shared" si="4"/>
        <v>50434101aB</v>
      </c>
    </row>
    <row r="77" spans="1:14">
      <c r="A77" s="202" t="s">
        <v>310</v>
      </c>
      <c r="B77" s="251" t="str">
        <f>VLOOKUP(A77,Adr!A:B,2,FALSE)</f>
        <v>Slovenská kanoistika</v>
      </c>
      <c r="C77" s="227" t="s">
        <v>1095</v>
      </c>
      <c r="D77" s="208">
        <v>88000</v>
      </c>
      <c r="E77" s="209">
        <v>0</v>
      </c>
      <c r="F77" s="202" t="s">
        <v>204</v>
      </c>
      <c r="G77" s="205" t="s">
        <v>6</v>
      </c>
      <c r="H77" s="205" t="s">
        <v>792</v>
      </c>
      <c r="I77" s="230" t="str">
        <f t="shared" si="10"/>
        <v>50434101a</v>
      </c>
      <c r="J77" s="203" t="str">
        <f t="shared" si="11"/>
        <v>50434101026 02</v>
      </c>
      <c r="K77" s="5" t="s">
        <v>118</v>
      </c>
      <c r="L77" s="203" t="str">
        <f t="shared" si="2"/>
        <v>50434101026 02K</v>
      </c>
      <c r="M77" s="5" t="str">
        <f t="shared" si="3"/>
        <v>Slovenská kanoistikaaKkanoistika - kapitálové transfery</v>
      </c>
      <c r="N77" s="3" t="str">
        <f t="shared" si="4"/>
        <v>50434101aK</v>
      </c>
    </row>
    <row r="78" spans="1:14">
      <c r="A78" s="215" t="s">
        <v>310</v>
      </c>
      <c r="B78" s="251" t="str">
        <f>VLOOKUP(A78,Adr!A:B,2,FALSE)</f>
        <v>Slovenská kanoistika</v>
      </c>
      <c r="C78" s="222" t="s">
        <v>1520</v>
      </c>
      <c r="D78" s="223">
        <v>15643</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kanoistikadBAdam Gonšenica</v>
      </c>
      <c r="N78" s="3" t="str">
        <f t="shared" si="4"/>
        <v>50434101dB</v>
      </c>
    </row>
    <row r="79" spans="1:14">
      <c r="A79" s="202" t="s">
        <v>310</v>
      </c>
      <c r="B79" s="251" t="str">
        <f>VLOOKUP(A79,Adr!A:B,2,FALSE)</f>
        <v>Slovenská kanoistika</v>
      </c>
      <c r="C79" s="222" t="s">
        <v>1521</v>
      </c>
      <c r="D79" s="224">
        <v>41714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kanoistikadBAlexander Slafkovský</v>
      </c>
      <c r="N79" s="3" t="str">
        <f t="shared" si="4"/>
        <v>50434101dB</v>
      </c>
    </row>
    <row r="80" spans="1:14">
      <c r="A80" s="202" t="s">
        <v>310</v>
      </c>
      <c r="B80" s="251" t="str">
        <f>VLOOKUP(A80,Adr!A:B,2,FALSE)</f>
        <v>Slovenská kanoistika</v>
      </c>
      <c r="C80" s="222" t="s">
        <v>1522</v>
      </c>
      <c r="D80" s="224">
        <v>7821</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kanoistikadBC 2 - juniori</v>
      </c>
      <c r="N80" s="3" t="str">
        <f t="shared" si="4"/>
        <v>50434101dB</v>
      </c>
    </row>
    <row r="81" spans="1:14">
      <c r="A81" s="202" t="s">
        <v>310</v>
      </c>
      <c r="B81" s="251" t="str">
        <f>VLOOKUP(A81,Adr!A:B,2,FALSE)</f>
        <v>Slovenská kanoistika</v>
      </c>
      <c r="C81" s="236" t="s">
        <v>1523</v>
      </c>
      <c r="D81" s="223">
        <v>10429</v>
      </c>
      <c r="E81" s="209">
        <v>0</v>
      </c>
      <c r="F81" s="219" t="s">
        <v>207</v>
      </c>
      <c r="G81" s="205" t="s">
        <v>10</v>
      </c>
      <c r="H81" s="205" t="s">
        <v>791</v>
      </c>
      <c r="I81" s="230" t="str">
        <f t="shared" si="10"/>
        <v>50434101d</v>
      </c>
      <c r="J81" s="203" t="str">
        <f t="shared" si="11"/>
        <v>50434101026 03</v>
      </c>
      <c r="K81" s="5"/>
      <c r="L81" s="203" t="str">
        <f t="shared" si="2"/>
        <v>50434101026 03B</v>
      </c>
      <c r="M81" s="5" t="str">
        <f t="shared" si="3"/>
        <v>Slovenská kanoistikadBEduard Strýček</v>
      </c>
      <c r="N81" s="3" t="str">
        <f t="shared" si="4"/>
        <v>50434101dB</v>
      </c>
    </row>
    <row r="82" spans="1:14">
      <c r="A82" s="202" t="s">
        <v>310</v>
      </c>
      <c r="B82" s="251" t="str">
        <f>VLOOKUP(A82,Adr!A:B,2,FALSE)</f>
        <v>Slovenská kanoistika</v>
      </c>
      <c r="C82" s="222" t="s">
        <v>1524</v>
      </c>
      <c r="D82" s="224">
        <v>20857</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kanoistikadBEliška Mintálová</v>
      </c>
      <c r="N82" s="3" t="str">
        <f t="shared" si="4"/>
        <v>50434101dB</v>
      </c>
    </row>
    <row r="83" spans="1:14">
      <c r="A83" s="202" t="s">
        <v>310</v>
      </c>
      <c r="B83" s="251" t="str">
        <f>VLOOKUP(A83,Adr!A:B,2,FALSE)</f>
        <v>Slovenská kanoistika</v>
      </c>
      <c r="C83" s="222" t="s">
        <v>1525</v>
      </c>
      <c r="D83" s="224">
        <v>20857</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kanoistikadBEmanuela Luknárová</v>
      </c>
      <c r="N83" s="3" t="str">
        <f t="shared" si="4"/>
        <v>50434101dB</v>
      </c>
    </row>
    <row r="84" spans="1:14">
      <c r="A84" s="219" t="s">
        <v>310</v>
      </c>
      <c r="B84" s="251" t="str">
        <f>VLOOKUP(A84,Adr!A:B,2,FALSE)</f>
        <v>Slovenská kanoistika</v>
      </c>
      <c r="C84" s="222" t="s">
        <v>1526</v>
      </c>
      <c r="D84" s="224">
        <v>5214</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kanoistikadBIvana Chlebová</v>
      </c>
      <c r="N84" s="3" t="str">
        <f t="shared" si="4"/>
        <v>50434101dB</v>
      </c>
    </row>
    <row r="85" spans="1:14">
      <c r="A85" s="202" t="s">
        <v>310</v>
      </c>
      <c r="B85" s="251" t="str">
        <f>VLOOKUP(A85,Adr!A:B,2,FALSE)</f>
        <v>Slovenská kanoistika</v>
      </c>
      <c r="C85" s="236" t="s">
        <v>1527</v>
      </c>
      <c r="D85" s="223">
        <v>20857</v>
      </c>
      <c r="E85" s="209">
        <v>0</v>
      </c>
      <c r="F85" s="219" t="s">
        <v>207</v>
      </c>
      <c r="G85" s="222" t="s">
        <v>10</v>
      </c>
      <c r="H85" s="222" t="s">
        <v>791</v>
      </c>
      <c r="I85" s="230" t="str">
        <f t="shared" si="10"/>
        <v>50434101d</v>
      </c>
      <c r="J85" s="203" t="str">
        <f t="shared" si="11"/>
        <v>50434101026 03</v>
      </c>
      <c r="K85" s="5"/>
      <c r="L85" s="203" t="str">
        <f t="shared" si="2"/>
        <v>50434101026 03B</v>
      </c>
      <c r="M85" s="5" t="str">
        <f t="shared" si="3"/>
        <v>Slovenská kanoistikadBIvana Mládková</v>
      </c>
      <c r="N85" s="3" t="str">
        <f t="shared" si="4"/>
        <v>50434101dB</v>
      </c>
    </row>
    <row r="86" spans="1:14">
      <c r="A86" s="242" t="s">
        <v>310</v>
      </c>
      <c r="B86" s="251" t="str">
        <f>VLOOKUP(A86,Adr!A:B,2,FALSE)</f>
        <v>Slovenská kanoistika</v>
      </c>
      <c r="C86" s="205" t="s">
        <v>1528</v>
      </c>
      <c r="D86" s="208">
        <v>41714</v>
      </c>
      <c r="E86" s="209">
        <v>0</v>
      </c>
      <c r="F86" s="202" t="s">
        <v>207</v>
      </c>
      <c r="G86" s="267" t="s">
        <v>10</v>
      </c>
      <c r="H86" s="205" t="s">
        <v>791</v>
      </c>
      <c r="I86" s="230" t="str">
        <f t="shared" si="10"/>
        <v>50434101d</v>
      </c>
      <c r="J86" s="203" t="str">
        <f t="shared" si="11"/>
        <v>50434101026 03</v>
      </c>
      <c r="K86" s="5"/>
      <c r="L86" s="203" t="str">
        <f t="shared" si="2"/>
        <v>50434101026 03B</v>
      </c>
      <c r="M86" s="5" t="str">
        <f t="shared" si="3"/>
        <v>Slovenská kanoistikadBJakub Grigar</v>
      </c>
      <c r="N86" s="3" t="str">
        <f t="shared" si="4"/>
        <v>50434101dB</v>
      </c>
    </row>
    <row r="87" spans="1:14">
      <c r="A87" s="202" t="s">
        <v>310</v>
      </c>
      <c r="B87" s="251" t="str">
        <f>VLOOKUP(A87,Adr!A:B,2,FALSE)</f>
        <v>Slovenská kanoistika</v>
      </c>
      <c r="C87" s="236" t="s">
        <v>1529</v>
      </c>
      <c r="D87" s="224">
        <v>41714</v>
      </c>
      <c r="E87" s="209">
        <v>0</v>
      </c>
      <c r="F87" s="219" t="s">
        <v>207</v>
      </c>
      <c r="G87" s="222" t="s">
        <v>10</v>
      </c>
      <c r="H87" s="222" t="s">
        <v>791</v>
      </c>
      <c r="I87" s="230" t="str">
        <f t="shared" si="10"/>
        <v>50434101d</v>
      </c>
      <c r="J87" s="203" t="str">
        <f t="shared" si="11"/>
        <v>50434101026 03</v>
      </c>
      <c r="K87" s="5"/>
      <c r="L87" s="203" t="str">
        <f t="shared" si="2"/>
        <v>50434101026 03B</v>
      </c>
      <c r="M87" s="5" t="str">
        <f t="shared" si="3"/>
        <v>Slovenská kanoistikadBJana Dukátová</v>
      </c>
      <c r="N87" s="3" t="str">
        <f t="shared" si="4"/>
        <v>50434101dB</v>
      </c>
    </row>
    <row r="88" spans="1:14">
      <c r="A88" s="215" t="s">
        <v>310</v>
      </c>
      <c r="B88" s="251" t="str">
        <f>VLOOKUP(A88,Adr!A:B,2,FALSE)</f>
        <v>Slovenská kanoistika</v>
      </c>
      <c r="C88" s="222" t="s">
        <v>1530</v>
      </c>
      <c r="D88" s="224">
        <v>7821</v>
      </c>
      <c r="E88" s="209">
        <v>0</v>
      </c>
      <c r="F88" s="219" t="s">
        <v>207</v>
      </c>
      <c r="G88" s="222" t="s">
        <v>10</v>
      </c>
      <c r="H88" s="222" t="s">
        <v>791</v>
      </c>
      <c r="I88" s="230" t="str">
        <f t="shared" si="10"/>
        <v>50434101d</v>
      </c>
      <c r="J88" s="203" t="str">
        <f t="shared" si="11"/>
        <v>50434101026 03</v>
      </c>
      <c r="K88" s="5"/>
      <c r="L88" s="203" t="str">
        <f t="shared" si="2"/>
        <v>50434101026 03B</v>
      </c>
      <c r="M88" s="5" t="str">
        <f t="shared" si="3"/>
        <v>Slovenská kanoistikadBJuraj Dieška</v>
      </c>
      <c r="N88" s="3" t="str">
        <f t="shared" si="4"/>
        <v>50434101dB</v>
      </c>
    </row>
    <row r="89" spans="1:14">
      <c r="A89" s="202" t="s">
        <v>310</v>
      </c>
      <c r="B89" s="251" t="str">
        <f>VLOOKUP(A89,Adr!A:B,2,FALSE)</f>
        <v>Slovenská kanoistika</v>
      </c>
      <c r="C89" s="236" t="s">
        <v>1531</v>
      </c>
      <c r="D89" s="223">
        <v>15643</v>
      </c>
      <c r="E89" s="209">
        <v>0</v>
      </c>
      <c r="F89" s="219" t="s">
        <v>207</v>
      </c>
      <c r="G89" s="222" t="s">
        <v>10</v>
      </c>
      <c r="H89" s="222" t="s">
        <v>791</v>
      </c>
      <c r="I89" s="230" t="str">
        <f t="shared" si="10"/>
        <v>50434101d</v>
      </c>
      <c r="J89" s="203" t="str">
        <f t="shared" si="11"/>
        <v>50434101026 03</v>
      </c>
      <c r="K89" s="5"/>
      <c r="L89" s="203" t="str">
        <f t="shared" si="2"/>
        <v>50434101026 03B</v>
      </c>
      <c r="M89" s="5" t="str">
        <f t="shared" si="3"/>
        <v>Slovenská kanoistikadBK 2 - do 23 rokov</v>
      </c>
      <c r="N89" s="3" t="str">
        <f t="shared" si="4"/>
        <v>50434101dB</v>
      </c>
    </row>
    <row r="90" spans="1:14">
      <c r="A90" s="202" t="s">
        <v>310</v>
      </c>
      <c r="B90" s="251" t="str">
        <f>VLOOKUP(A90,Adr!A:B,2,FALSE)</f>
        <v>Slovenská kanoistika</v>
      </c>
      <c r="C90" s="236" t="s">
        <v>1532</v>
      </c>
      <c r="D90" s="223">
        <v>23464</v>
      </c>
      <c r="E90" s="209">
        <v>0</v>
      </c>
      <c r="F90" s="219" t="s">
        <v>207</v>
      </c>
      <c r="G90" s="222" t="s">
        <v>10</v>
      </c>
      <c r="H90" s="222" t="s">
        <v>791</v>
      </c>
      <c r="I90" s="230" t="str">
        <f t="shared" ref="I90:I122" si="12">A90&amp;F90</f>
        <v>50434101d</v>
      </c>
      <c r="J90" s="203" t="str">
        <f t="shared" ref="J90:J122" si="13">A90&amp;G90</f>
        <v>50434101026 03</v>
      </c>
      <c r="K90" s="5"/>
      <c r="L90" s="203" t="str">
        <f t="shared" ref="L90:L158" si="14">A90&amp;G90&amp;H90</f>
        <v>50434101026 03B</v>
      </c>
      <c r="M90" s="5" t="str">
        <f t="shared" ref="M90:M158" si="15">B90&amp;F90&amp;H90&amp;C90</f>
        <v>Slovenská kanoistikadBK 2 - juniori</v>
      </c>
      <c r="N90" s="3" t="str">
        <f t="shared" ref="N90:N158" si="16">+I90&amp;H90</f>
        <v>50434101dB</v>
      </c>
    </row>
    <row r="91" spans="1:14">
      <c r="A91" s="202" t="s">
        <v>310</v>
      </c>
      <c r="B91" s="251" t="str">
        <f>VLOOKUP(A91,Adr!A:B,2,FALSE)</f>
        <v>Slovenská kanoistika</v>
      </c>
      <c r="C91" s="236" t="s">
        <v>1533</v>
      </c>
      <c r="D91" s="223">
        <v>23464</v>
      </c>
      <c r="E91" s="209">
        <v>0</v>
      </c>
      <c r="F91" s="219" t="s">
        <v>207</v>
      </c>
      <c r="G91" s="222" t="s">
        <v>10</v>
      </c>
      <c r="H91" s="222" t="s">
        <v>791</v>
      </c>
      <c r="I91" s="230" t="str">
        <f t="shared" si="12"/>
        <v>50434101d</v>
      </c>
      <c r="J91" s="203" t="str">
        <f t="shared" si="13"/>
        <v>50434101026 03</v>
      </c>
      <c r="K91" s="5"/>
      <c r="L91" s="203" t="str">
        <f t="shared" si="14"/>
        <v>50434101026 03B</v>
      </c>
      <c r="M91" s="5" t="str">
        <f t="shared" si="15"/>
        <v>Slovenská kanoistikadBK 2 - juniorky</v>
      </c>
      <c r="N91" s="3" t="str">
        <f t="shared" si="16"/>
        <v>50434101dB</v>
      </c>
    </row>
    <row r="92" spans="1:14">
      <c r="A92" s="202" t="s">
        <v>310</v>
      </c>
      <c r="B92" s="251" t="str">
        <f>VLOOKUP(A92,Adr!A:B,2,FALSE)</f>
        <v>Slovenská kanoistika</v>
      </c>
      <c r="C92" s="222" t="s">
        <v>1534</v>
      </c>
      <c r="D92" s="224">
        <v>39107</v>
      </c>
      <c r="E92" s="209">
        <v>0</v>
      </c>
      <c r="F92" s="219" t="s">
        <v>207</v>
      </c>
      <c r="G92" s="222" t="s">
        <v>10</v>
      </c>
      <c r="H92" s="222" t="s">
        <v>791</v>
      </c>
      <c r="I92" s="230" t="str">
        <f t="shared" si="12"/>
        <v>50434101d</v>
      </c>
      <c r="J92" s="203" t="str">
        <f t="shared" si="13"/>
        <v>50434101026 03</v>
      </c>
      <c r="K92" s="5"/>
      <c r="L92" s="203" t="str">
        <f t="shared" si="14"/>
        <v>50434101026 03B</v>
      </c>
      <c r="M92" s="5" t="str">
        <f t="shared" si="15"/>
        <v xml:space="preserve">Slovenská kanoistikadBK 4 - do 23 rokov </v>
      </c>
      <c r="N92" s="3" t="str">
        <f t="shared" si="16"/>
        <v>50434101dB</v>
      </c>
    </row>
    <row r="93" spans="1:14">
      <c r="A93" s="202" t="s">
        <v>310</v>
      </c>
      <c r="B93" s="251" t="str">
        <f>VLOOKUP(A93,Adr!A:B,2,FALSE)</f>
        <v>Slovenská kanoistika</v>
      </c>
      <c r="C93" s="227" t="s">
        <v>1535</v>
      </c>
      <c r="D93" s="208">
        <v>39107</v>
      </c>
      <c r="E93" s="209">
        <v>0</v>
      </c>
      <c r="F93" s="202" t="s">
        <v>207</v>
      </c>
      <c r="G93" s="205" t="s">
        <v>10</v>
      </c>
      <c r="H93" s="205" t="s">
        <v>791</v>
      </c>
      <c r="I93" s="230" t="str">
        <f t="shared" si="12"/>
        <v>50434101d</v>
      </c>
      <c r="J93" s="203" t="str">
        <f t="shared" si="13"/>
        <v>50434101026 03</v>
      </c>
      <c r="K93" s="5"/>
      <c r="L93" s="203" t="str">
        <f t="shared" si="14"/>
        <v>50434101026 03B</v>
      </c>
      <c r="M93" s="5" t="str">
        <f t="shared" si="15"/>
        <v>Slovenská kanoistikadBK 4 - juniori</v>
      </c>
      <c r="N93" s="3" t="str">
        <f t="shared" si="16"/>
        <v>50434101dB</v>
      </c>
    </row>
    <row r="94" spans="1:14">
      <c r="A94" s="202" t="s">
        <v>310</v>
      </c>
      <c r="B94" s="251" t="str">
        <f>VLOOKUP(A94,Adr!A:B,2,FALSE)</f>
        <v>Slovenská kanoistika</v>
      </c>
      <c r="C94" s="236" t="s">
        <v>1536</v>
      </c>
      <c r="D94" s="223">
        <v>13035</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 xml:space="preserve">Slovenská kanoistikadBK 4 - juniorky </v>
      </c>
      <c r="N94" s="3" t="str">
        <f t="shared" si="16"/>
        <v>50434101dB</v>
      </c>
    </row>
    <row r="95" spans="1:14">
      <c r="A95" s="238" t="s">
        <v>310</v>
      </c>
      <c r="B95" s="251" t="str">
        <f>VLOOKUP(A95,Adr!A:B,2,FALSE)</f>
        <v>Slovenská kanoistika</v>
      </c>
      <c r="C95" s="205" t="s">
        <v>1537</v>
      </c>
      <c r="D95" s="208">
        <v>124285</v>
      </c>
      <c r="E95" s="209">
        <v>0</v>
      </c>
      <c r="F95" s="202" t="s">
        <v>207</v>
      </c>
      <c r="G95" s="267" t="s">
        <v>10</v>
      </c>
      <c r="H95" s="205" t="s">
        <v>791</v>
      </c>
      <c r="I95" s="230" t="str">
        <f t="shared" si="12"/>
        <v>50434101d</v>
      </c>
      <c r="J95" s="203" t="str">
        <f t="shared" si="13"/>
        <v>50434101026 03</v>
      </c>
      <c r="K95" s="5"/>
      <c r="L95" s="203" t="str">
        <f t="shared" si="14"/>
        <v>50434101026 03B</v>
      </c>
      <c r="M95" s="5" t="str">
        <f t="shared" si="15"/>
        <v>Slovenská kanoistikadBK 4 - muži</v>
      </c>
      <c r="N95" s="3" t="str">
        <f t="shared" si="16"/>
        <v>50434101dB</v>
      </c>
    </row>
    <row r="96" spans="1:14">
      <c r="A96" s="238" t="s">
        <v>310</v>
      </c>
      <c r="B96" s="251" t="str">
        <f>VLOOKUP(A96,Adr!A:B,2,FALSE)</f>
        <v>Slovenská kanoistika</v>
      </c>
      <c r="C96" s="205" t="s">
        <v>1538</v>
      </c>
      <c r="D96" s="208">
        <v>15643</v>
      </c>
      <c r="E96" s="209">
        <v>0</v>
      </c>
      <c r="F96" s="202" t="s">
        <v>207</v>
      </c>
      <c r="G96" s="267" t="s">
        <v>10</v>
      </c>
      <c r="H96" s="205" t="s">
        <v>791</v>
      </c>
      <c r="I96" s="230" t="str">
        <f t="shared" si="12"/>
        <v>50434101d</v>
      </c>
      <c r="J96" s="203" t="str">
        <f t="shared" si="13"/>
        <v>50434101026 03</v>
      </c>
      <c r="K96" s="5"/>
      <c r="L96" s="203" t="str">
        <f t="shared" si="14"/>
        <v>50434101026 03B</v>
      </c>
      <c r="M96" s="5" t="str">
        <f t="shared" si="15"/>
        <v>Slovenská kanoistikadBKatarína Pecsuková</v>
      </c>
      <c r="N96" s="3" t="str">
        <f t="shared" si="16"/>
        <v>50434101dB</v>
      </c>
    </row>
    <row r="97" spans="1:14">
      <c r="A97" s="238" t="s">
        <v>310</v>
      </c>
      <c r="B97" s="251" t="str">
        <f>VLOOKUP(A97,Adr!A:B,2,FALSE)</f>
        <v>Slovenská kanoistika</v>
      </c>
      <c r="C97" s="205" t="s">
        <v>1539</v>
      </c>
      <c r="D97" s="208">
        <v>7821</v>
      </c>
      <c r="E97" s="209">
        <v>0</v>
      </c>
      <c r="F97" s="202" t="s">
        <v>207</v>
      </c>
      <c r="G97" s="267" t="s">
        <v>10</v>
      </c>
      <c r="H97" s="205" t="s">
        <v>791</v>
      </c>
      <c r="I97" s="230" t="str">
        <f t="shared" si="12"/>
        <v>50434101d</v>
      </c>
      <c r="J97" s="203" t="str">
        <f t="shared" si="13"/>
        <v>50434101026 03</v>
      </c>
      <c r="K97" s="5"/>
      <c r="L97" s="203" t="str">
        <f t="shared" si="14"/>
        <v>50434101026 03B</v>
      </c>
      <c r="M97" s="5" t="str">
        <f t="shared" si="15"/>
        <v>Slovenská kanoistikadBKristína Ďurecová</v>
      </c>
      <c r="N97" s="3" t="str">
        <f t="shared" si="16"/>
        <v>50434101dB</v>
      </c>
    </row>
    <row r="98" spans="1:14">
      <c r="A98" s="215" t="s">
        <v>310</v>
      </c>
      <c r="B98" s="251" t="str">
        <f>VLOOKUP(A98,Adr!A:B,2,FALSE)</f>
        <v>Slovenská kanoistika</v>
      </c>
      <c r="C98" s="222" t="s">
        <v>1540</v>
      </c>
      <c r="D98" s="224">
        <v>15643</v>
      </c>
      <c r="E98" s="209">
        <v>0</v>
      </c>
      <c r="F98" s="219" t="s">
        <v>207</v>
      </c>
      <c r="G98" s="222" t="s">
        <v>10</v>
      </c>
      <c r="H98" s="222" t="s">
        <v>791</v>
      </c>
      <c r="I98" s="230" t="str">
        <f t="shared" si="12"/>
        <v>50434101d</v>
      </c>
      <c r="J98" s="203" t="str">
        <f t="shared" si="13"/>
        <v>50434101026 03</v>
      </c>
      <c r="K98" s="5"/>
      <c r="L98" s="203" t="str">
        <f t="shared" si="14"/>
        <v>50434101026 03B</v>
      </c>
      <c r="M98" s="5" t="str">
        <f t="shared" si="15"/>
        <v>Slovenská kanoistikadBĽudovít Macúš</v>
      </c>
      <c r="N98" s="3" t="str">
        <f t="shared" si="16"/>
        <v>50434101dB</v>
      </c>
    </row>
    <row r="99" spans="1:14">
      <c r="A99" s="202" t="s">
        <v>310</v>
      </c>
      <c r="B99" s="251" t="str">
        <f>VLOOKUP(A99,Adr!A:B,2,FALSE)</f>
        <v>Slovenská kanoistika</v>
      </c>
      <c r="C99" s="222" t="s">
        <v>1541</v>
      </c>
      <c r="D99" s="224">
        <v>7821</v>
      </c>
      <c r="E99" s="209">
        <v>0</v>
      </c>
      <c r="F99" s="202" t="s">
        <v>207</v>
      </c>
      <c r="G99" s="205" t="s">
        <v>10</v>
      </c>
      <c r="H99" s="205" t="s">
        <v>791</v>
      </c>
      <c r="I99" s="230" t="str">
        <f t="shared" si="12"/>
        <v>50434101d</v>
      </c>
      <c r="J99" s="203" t="str">
        <f t="shared" si="13"/>
        <v>50434101026 03</v>
      </c>
      <c r="K99" s="5"/>
      <c r="L99" s="203" t="str">
        <f t="shared" si="14"/>
        <v>50434101026 03B</v>
      </c>
      <c r="M99" s="5" t="str">
        <f t="shared" si="15"/>
        <v>Slovenská kanoistikadBMariana Petrušová</v>
      </c>
      <c r="N99" s="3" t="str">
        <f t="shared" si="16"/>
        <v>50434101dB</v>
      </c>
    </row>
    <row r="100" spans="1:14">
      <c r="A100" s="202" t="s">
        <v>310</v>
      </c>
      <c r="B100" s="251" t="str">
        <f>VLOOKUP(A100,Adr!A:B,2,FALSE)</f>
        <v>Slovenská kanoistika</v>
      </c>
      <c r="C100" s="222" t="s">
        <v>1542</v>
      </c>
      <c r="D100" s="224">
        <v>26071</v>
      </c>
      <c r="E100" s="209">
        <v>0</v>
      </c>
      <c r="F100" s="219" t="s">
        <v>207</v>
      </c>
      <c r="G100" s="222" t="s">
        <v>10</v>
      </c>
      <c r="H100" s="222" t="s">
        <v>791</v>
      </c>
      <c r="I100" s="230" t="str">
        <f t="shared" si="12"/>
        <v>50434101d</v>
      </c>
      <c r="J100" s="203" t="str">
        <f t="shared" si="13"/>
        <v>50434101026 03</v>
      </c>
      <c r="K100" s="5"/>
      <c r="L100" s="203" t="str">
        <f t="shared" si="14"/>
        <v>50434101026 03B</v>
      </c>
      <c r="M100" s="5" t="str">
        <f t="shared" si="15"/>
        <v>Slovenská kanoistikadBMarko Mirgorodský</v>
      </c>
      <c r="N100" s="3" t="str">
        <f t="shared" si="16"/>
        <v>50434101dB</v>
      </c>
    </row>
    <row r="101" spans="1:14">
      <c r="A101" s="215" t="s">
        <v>310</v>
      </c>
      <c r="B101" s="251" t="str">
        <f>VLOOKUP(A101,Adr!A:B,2,FALSE)</f>
        <v>Slovenská kanoistika</v>
      </c>
      <c r="C101" s="236" t="s">
        <v>1543</v>
      </c>
      <c r="D101" s="223">
        <v>10429</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kanoistikadBMartin Dodok</v>
      </c>
      <c r="N101" s="3" t="str">
        <f t="shared" si="16"/>
        <v>50434101dB</v>
      </c>
    </row>
    <row r="102" spans="1:14">
      <c r="A102" s="215" t="s">
        <v>310</v>
      </c>
      <c r="B102" s="251" t="str">
        <f>VLOOKUP(A102,Adr!A:B,2,FALSE)</f>
        <v>Slovenská kanoistika</v>
      </c>
      <c r="C102" s="205" t="s">
        <v>1544</v>
      </c>
      <c r="D102" s="223">
        <v>52142</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kanoistikadBMatej Beňuš</v>
      </c>
      <c r="N102" s="3" t="str">
        <f t="shared" si="16"/>
        <v>50434101dB</v>
      </c>
    </row>
    <row r="103" spans="1:14">
      <c r="A103" s="238" t="s">
        <v>310</v>
      </c>
      <c r="B103" s="251" t="str">
        <f>VLOOKUP(A103,Adr!A:B,2,FALSE)</f>
        <v>Slovenská kanoistika</v>
      </c>
      <c r="C103" s="205" t="s">
        <v>1545</v>
      </c>
      <c r="D103" s="208">
        <v>20857</v>
      </c>
      <c r="E103" s="209">
        <v>0</v>
      </c>
      <c r="F103" s="202" t="s">
        <v>207</v>
      </c>
      <c r="G103" s="267" t="s">
        <v>10</v>
      </c>
      <c r="H103" s="205" t="s">
        <v>791</v>
      </c>
      <c r="I103" s="230" t="str">
        <f t="shared" si="12"/>
        <v>50434101d</v>
      </c>
      <c r="J103" s="203" t="str">
        <f t="shared" si="13"/>
        <v>50434101026 03</v>
      </c>
      <c r="K103" s="5"/>
      <c r="L103" s="203" t="str">
        <f t="shared" si="14"/>
        <v>50434101026 03B</v>
      </c>
      <c r="M103" s="5" t="str">
        <f t="shared" si="15"/>
        <v>Slovenská kanoistikadBMatúš Jedinák</v>
      </c>
      <c r="N103" s="3" t="str">
        <f t="shared" si="16"/>
        <v>50434101dB</v>
      </c>
    </row>
    <row r="104" spans="1:14">
      <c r="A104" s="238" t="s">
        <v>310</v>
      </c>
      <c r="B104" s="251" t="str">
        <f>VLOOKUP(A104,Adr!A:B,2,FALSE)</f>
        <v>Slovenská kanoistika</v>
      </c>
      <c r="C104" s="205" t="s">
        <v>1546</v>
      </c>
      <c r="D104" s="208">
        <v>15643</v>
      </c>
      <c r="E104" s="209">
        <v>0</v>
      </c>
      <c r="F104" s="202" t="s">
        <v>207</v>
      </c>
      <c r="G104" s="267" t="s">
        <v>10</v>
      </c>
      <c r="H104" s="205" t="s">
        <v>791</v>
      </c>
      <c r="I104" s="230" t="str">
        <f t="shared" si="12"/>
        <v>50434101d</v>
      </c>
      <c r="J104" s="203" t="str">
        <f t="shared" si="13"/>
        <v>50434101026 03</v>
      </c>
      <c r="K104" s="5"/>
      <c r="L104" s="203" t="str">
        <f t="shared" si="14"/>
        <v>50434101026 03B</v>
      </c>
      <c r="M104" s="5" t="str">
        <f t="shared" si="15"/>
        <v>Slovenská kanoistikadBMichaela Haššová</v>
      </c>
      <c r="N104" s="3" t="str">
        <f t="shared" si="16"/>
        <v>50434101dB</v>
      </c>
    </row>
    <row r="105" spans="1:14">
      <c r="A105" s="238" t="s">
        <v>310</v>
      </c>
      <c r="B105" s="251" t="str">
        <f>VLOOKUP(A105,Adr!A:B,2,FALSE)</f>
        <v>Slovenská kanoistika</v>
      </c>
      <c r="C105" s="205" t="s">
        <v>989</v>
      </c>
      <c r="D105" s="208">
        <v>41714</v>
      </c>
      <c r="E105" s="209">
        <v>0</v>
      </c>
      <c r="F105" s="202" t="s">
        <v>207</v>
      </c>
      <c r="G105" s="267" t="s">
        <v>10</v>
      </c>
      <c r="H105" s="205" t="s">
        <v>791</v>
      </c>
      <c r="I105" s="230" t="str">
        <f t="shared" si="12"/>
        <v>50434101d</v>
      </c>
      <c r="J105" s="203" t="str">
        <f t="shared" si="13"/>
        <v>50434101026 03</v>
      </c>
      <c r="K105" s="5"/>
      <c r="L105" s="203" t="str">
        <f t="shared" si="14"/>
        <v>50434101026 03B</v>
      </c>
      <c r="M105" s="5" t="str">
        <f t="shared" si="15"/>
        <v>Slovenská kanoistikadBMichal Martikán</v>
      </c>
      <c r="N105" s="3" t="str">
        <f t="shared" si="16"/>
        <v>50434101dB</v>
      </c>
    </row>
    <row r="106" spans="1:14">
      <c r="A106" s="202" t="s">
        <v>310</v>
      </c>
      <c r="B106" s="251" t="str">
        <f>VLOOKUP(A106,Adr!A:B,2,FALSE)</f>
        <v>Slovenská kanoistika</v>
      </c>
      <c r="C106" s="236" t="s">
        <v>1547</v>
      </c>
      <c r="D106" s="224">
        <v>20857</v>
      </c>
      <c r="E106" s="209">
        <v>0</v>
      </c>
      <c r="F106" s="202" t="s">
        <v>207</v>
      </c>
      <c r="G106" s="205" t="s">
        <v>10</v>
      </c>
      <c r="H106" s="205" t="s">
        <v>791</v>
      </c>
      <c r="I106" s="230" t="str">
        <f t="shared" si="12"/>
        <v>50434101d</v>
      </c>
      <c r="J106" s="203" t="str">
        <f t="shared" si="13"/>
        <v>50434101026 03</v>
      </c>
      <c r="K106" s="5"/>
      <c r="L106" s="203" t="str">
        <f t="shared" si="14"/>
        <v>50434101026 03B</v>
      </c>
      <c r="M106" s="5" t="str">
        <f t="shared" si="15"/>
        <v>Slovenská kanoistikadBMonika Škáchová</v>
      </c>
      <c r="N106" s="3" t="str">
        <f t="shared" si="16"/>
        <v>50434101dB</v>
      </c>
    </row>
    <row r="107" spans="1:14">
      <c r="A107" s="202" t="s">
        <v>310</v>
      </c>
      <c r="B107" s="251" t="str">
        <f>VLOOKUP(A107,Adr!A:B,2,FALSE)</f>
        <v>Slovenská kanoistika</v>
      </c>
      <c r="C107" s="236" t="s">
        <v>1548</v>
      </c>
      <c r="D107" s="224">
        <v>31285</v>
      </c>
      <c r="E107" s="209">
        <v>0</v>
      </c>
      <c r="F107" s="202" t="s">
        <v>207</v>
      </c>
      <c r="G107" s="205" t="s">
        <v>10</v>
      </c>
      <c r="H107" s="205" t="s">
        <v>791</v>
      </c>
      <c r="I107" s="230" t="str">
        <f t="shared" si="12"/>
        <v>50434101d</v>
      </c>
      <c r="J107" s="203" t="str">
        <f t="shared" si="13"/>
        <v>50434101026 03</v>
      </c>
      <c r="K107" s="5"/>
      <c r="L107" s="203" t="str">
        <f t="shared" si="14"/>
        <v>50434101026 03B</v>
      </c>
      <c r="M107" s="5" t="str">
        <f t="shared" si="15"/>
        <v>Slovenská kanoistikadBPeter Gelle</v>
      </c>
      <c r="N107" s="3" t="str">
        <f t="shared" si="16"/>
        <v>50434101dB</v>
      </c>
    </row>
    <row r="108" spans="1:14">
      <c r="A108" s="202" t="s">
        <v>310</v>
      </c>
      <c r="B108" s="251" t="str">
        <f>VLOOKUP(A108,Adr!A:B,2,FALSE)</f>
        <v>Slovenská kanoistika</v>
      </c>
      <c r="C108" s="236" t="s">
        <v>1549</v>
      </c>
      <c r="D108" s="224">
        <v>13035</v>
      </c>
      <c r="E108" s="209">
        <v>0</v>
      </c>
      <c r="F108" s="202" t="s">
        <v>207</v>
      </c>
      <c r="G108" s="205" t="s">
        <v>10</v>
      </c>
      <c r="H108" s="205" t="s">
        <v>791</v>
      </c>
      <c r="I108" s="230" t="str">
        <f t="shared" si="12"/>
        <v>50434101d</v>
      </c>
      <c r="J108" s="203" t="str">
        <f t="shared" si="13"/>
        <v>50434101026 03</v>
      </c>
      <c r="K108" s="5"/>
      <c r="L108" s="203" t="str">
        <f t="shared" si="14"/>
        <v>50434101026 03B</v>
      </c>
      <c r="M108" s="5" t="str">
        <f t="shared" si="15"/>
        <v>Slovenská kanoistikadBSimona Maceková</v>
      </c>
      <c r="N108" s="3" t="str">
        <f t="shared" si="16"/>
        <v>50434101dB</v>
      </c>
    </row>
    <row r="109" spans="1:14">
      <c r="A109" s="202" t="s">
        <v>310</v>
      </c>
      <c r="B109" s="251" t="str">
        <f>VLOOKUP(A109,Adr!A:B,2,FALSE)</f>
        <v>Slovenská kanoistika</v>
      </c>
      <c r="C109" s="236" t="s">
        <v>1550</v>
      </c>
      <c r="D109" s="224">
        <v>20857</v>
      </c>
      <c r="E109" s="209">
        <v>0</v>
      </c>
      <c r="F109" s="202" t="s">
        <v>207</v>
      </c>
      <c r="G109" s="205" t="s">
        <v>10</v>
      </c>
      <c r="H109" s="205" t="s">
        <v>791</v>
      </c>
      <c r="I109" s="230" t="str">
        <f t="shared" si="12"/>
        <v>50434101d</v>
      </c>
      <c r="J109" s="203" t="str">
        <f t="shared" si="13"/>
        <v>50434101026 03</v>
      </c>
      <c r="K109" s="5"/>
      <c r="L109" s="203" t="str">
        <f t="shared" si="14"/>
        <v>50434101026 03B</v>
      </c>
      <c r="M109" s="5" t="str">
        <f t="shared" si="15"/>
        <v>Slovenská kanoistikadBSoňa Stanovská</v>
      </c>
      <c r="N109" s="3" t="str">
        <f t="shared" si="16"/>
        <v>50434101dB</v>
      </c>
    </row>
    <row r="110" spans="1:14">
      <c r="A110" s="202" t="s">
        <v>310</v>
      </c>
      <c r="B110" s="251" t="str">
        <f>VLOOKUP(A110,Adr!A:B,2,FALSE)</f>
        <v>Slovenská kanoistika</v>
      </c>
      <c r="C110" s="236" t="s">
        <v>1551</v>
      </c>
      <c r="D110" s="224">
        <v>15643</v>
      </c>
      <c r="E110" s="209">
        <v>0</v>
      </c>
      <c r="F110" s="202" t="s">
        <v>207</v>
      </c>
      <c r="G110" s="205" t="s">
        <v>10</v>
      </c>
      <c r="H110" s="205" t="s">
        <v>791</v>
      </c>
      <c r="I110" s="230" t="str">
        <f t="shared" si="12"/>
        <v>50434101d</v>
      </c>
      <c r="J110" s="203" t="str">
        <f t="shared" si="13"/>
        <v>50434101026 03</v>
      </c>
      <c r="K110" s="5"/>
      <c r="L110" s="203" t="str">
        <f t="shared" si="14"/>
        <v>50434101026 03B</v>
      </c>
      <c r="M110" s="5" t="str">
        <f t="shared" si="15"/>
        <v>Slovenská kanoistikadBZuzana Paňková</v>
      </c>
      <c r="N110" s="3" t="str">
        <f t="shared" si="16"/>
        <v>50434101dB</v>
      </c>
    </row>
    <row r="111" spans="1:14" ht="22.5">
      <c r="A111" s="202" t="s">
        <v>310</v>
      </c>
      <c r="B111" s="251" t="str">
        <f>VLOOKUP(A111,Adr!A:B,2,FALSE)</f>
        <v>Slovenská kanoistika</v>
      </c>
      <c r="C111" s="236" t="s">
        <v>1732</v>
      </c>
      <c r="D111" s="224">
        <v>150000</v>
      </c>
      <c r="E111" s="209">
        <v>0</v>
      </c>
      <c r="F111" s="202" t="s">
        <v>218</v>
      </c>
      <c r="G111" s="205" t="s">
        <v>10</v>
      </c>
      <c r="H111" s="205" t="s">
        <v>791</v>
      </c>
      <c r="I111" s="230" t="str">
        <f t="shared" si="12"/>
        <v>50434101o</v>
      </c>
      <c r="J111" s="203" t="str">
        <f t="shared" si="13"/>
        <v>50434101026 03</v>
      </c>
      <c r="K111" s="5"/>
      <c r="L111" s="203" t="str">
        <f t="shared" si="14"/>
        <v>50434101026 03B</v>
      </c>
      <c r="M111" s="5" t="str">
        <f t="shared" si="15"/>
        <v>Slovenská kanoistikaoBMajstrovstvá sveta vo vodnom slalome a šprinte 2021</v>
      </c>
      <c r="N111" s="3" t="str">
        <f t="shared" si="16"/>
        <v>50434101oB</v>
      </c>
    </row>
    <row r="112" spans="1:14">
      <c r="A112" s="202" t="s">
        <v>1166</v>
      </c>
      <c r="B112" s="251" t="str">
        <f>VLOOKUP(A112,Adr!A:B,2,FALSE)</f>
        <v>Slovenská Lakrosová Federácia</v>
      </c>
      <c r="C112" s="236" t="s">
        <v>1096</v>
      </c>
      <c r="D112" s="224">
        <v>30408</v>
      </c>
      <c r="E112" s="209">
        <v>0</v>
      </c>
      <c r="F112" s="202" t="s">
        <v>204</v>
      </c>
      <c r="G112" s="205" t="s">
        <v>6</v>
      </c>
      <c r="H112" s="205" t="s">
        <v>791</v>
      </c>
      <c r="I112" s="230" t="str">
        <f t="shared" si="12"/>
        <v>30853427a</v>
      </c>
      <c r="J112" s="203" t="str">
        <f t="shared" si="13"/>
        <v>30853427026 02</v>
      </c>
      <c r="K112" s="5" t="s">
        <v>174</v>
      </c>
      <c r="L112" s="203" t="str">
        <f t="shared" si="14"/>
        <v>30853427026 02B</v>
      </c>
      <c r="M112" s="5" t="str">
        <f t="shared" si="15"/>
        <v>Slovenská Lakrosová FederáciaaBlakros - bežné transfery</v>
      </c>
      <c r="N112" s="3" t="str">
        <f t="shared" si="16"/>
        <v>30853427aB</v>
      </c>
    </row>
    <row r="113" spans="1:14" ht="22.5">
      <c r="A113" s="202" t="s">
        <v>1188</v>
      </c>
      <c r="B113" s="251" t="str">
        <f>VLOOKUP(A113,Adr!A:B,2,FALSE)</f>
        <v>Slovenská lukostrelecká asociácia 3D</v>
      </c>
      <c r="C113" s="236" t="s">
        <v>955</v>
      </c>
      <c r="D113" s="224">
        <v>12776</v>
      </c>
      <c r="E113" s="209">
        <v>0</v>
      </c>
      <c r="F113" s="202" t="s">
        <v>208</v>
      </c>
      <c r="G113" s="205" t="s">
        <v>10</v>
      </c>
      <c r="H113" s="205" t="s">
        <v>791</v>
      </c>
      <c r="I113" s="230" t="str">
        <f t="shared" si="12"/>
        <v>36075809e</v>
      </c>
      <c r="J113" s="203" t="str">
        <f t="shared" si="13"/>
        <v>36075809026 03</v>
      </c>
      <c r="K113" s="5"/>
      <c r="L113" s="203" t="str">
        <f t="shared" si="14"/>
        <v>36075809026 03B</v>
      </c>
      <c r="M113" s="5" t="str">
        <f t="shared" si="15"/>
        <v>Slovenská lukostrelecká asociácia 3DeBrozvoj športov, ktoré nie sú uznanými podľa zákona č. 440/2015 Z. z.</v>
      </c>
      <c r="N113" s="3" t="str">
        <f t="shared" si="16"/>
        <v>36075809eB</v>
      </c>
    </row>
    <row r="114" spans="1:14">
      <c r="A114" s="202" t="s">
        <v>1167</v>
      </c>
      <c r="B114" s="251" t="str">
        <f>VLOOKUP(A114,Adr!A:B,2,FALSE)</f>
        <v>Slovenská motocyklová federácia</v>
      </c>
      <c r="C114" s="236" t="s">
        <v>891</v>
      </c>
      <c r="D114" s="224">
        <v>161097</v>
      </c>
      <c r="E114" s="209">
        <v>0</v>
      </c>
      <c r="F114" s="202" t="s">
        <v>204</v>
      </c>
      <c r="G114" s="205" t="s">
        <v>6</v>
      </c>
      <c r="H114" s="205" t="s">
        <v>791</v>
      </c>
      <c r="I114" s="230" t="str">
        <f t="shared" si="12"/>
        <v>30813883a</v>
      </c>
      <c r="J114" s="203" t="str">
        <f t="shared" si="13"/>
        <v>30813883026 02</v>
      </c>
      <c r="K114" s="5" t="s">
        <v>46</v>
      </c>
      <c r="L114" s="203" t="str">
        <f t="shared" si="14"/>
        <v>30813883026 02B</v>
      </c>
      <c r="M114" s="5" t="str">
        <f t="shared" si="15"/>
        <v>Slovenská motocyklová federáciaaBmotocyklový šport - bežné transfery</v>
      </c>
      <c r="N114" s="3" t="str">
        <f t="shared" si="16"/>
        <v>30813883aB</v>
      </c>
    </row>
    <row r="115" spans="1:14">
      <c r="A115" s="238" t="s">
        <v>1202</v>
      </c>
      <c r="B115" s="251" t="str">
        <f>VLOOKUP(A115,Adr!A:B,2,FALSE)</f>
        <v>Slovenská Muay - Thai Asociácia</v>
      </c>
      <c r="C115" s="205" t="s">
        <v>892</v>
      </c>
      <c r="D115" s="208">
        <v>30408</v>
      </c>
      <c r="E115" s="209">
        <v>0</v>
      </c>
      <c r="F115" s="202" t="s">
        <v>204</v>
      </c>
      <c r="G115" s="267" t="s">
        <v>6</v>
      </c>
      <c r="H115" s="205" t="s">
        <v>791</v>
      </c>
      <c r="I115" s="230" t="str">
        <f t="shared" si="12"/>
        <v>34057587a</v>
      </c>
      <c r="J115" s="203" t="str">
        <f t="shared" si="13"/>
        <v>34057587026 02</v>
      </c>
      <c r="K115" s="5" t="s">
        <v>197</v>
      </c>
      <c r="L115" s="203" t="str">
        <f t="shared" si="14"/>
        <v>34057587026 02B</v>
      </c>
      <c r="M115" s="5" t="str">
        <f t="shared" si="15"/>
        <v>Slovenská Muay - Thai AsociáciaaBthajský box - bežné transfery</v>
      </c>
      <c r="N115" s="3" t="str">
        <f t="shared" si="16"/>
        <v>34057587aB</v>
      </c>
    </row>
    <row r="116" spans="1:14">
      <c r="A116" s="215" t="s">
        <v>1189</v>
      </c>
      <c r="B116" s="251" t="str">
        <f>VLOOKUP(A116,Adr!A:B,2,FALSE)</f>
        <v>Slovenská nohejbalová asociácia</v>
      </c>
      <c r="C116" s="205" t="s">
        <v>955</v>
      </c>
      <c r="D116" s="223">
        <v>10000</v>
      </c>
      <c r="E116" s="209">
        <v>0</v>
      </c>
      <c r="F116" s="202" t="s">
        <v>208</v>
      </c>
      <c r="G116" s="205" t="s">
        <v>10</v>
      </c>
      <c r="H116" s="205" t="s">
        <v>791</v>
      </c>
      <c r="I116" s="230" t="str">
        <f t="shared" si="12"/>
        <v>30806887e</v>
      </c>
      <c r="J116" s="203" t="str">
        <f t="shared" si="13"/>
        <v>30806887026 03</v>
      </c>
      <c r="K116" s="5"/>
      <c r="L116" s="203" t="str">
        <f t="shared" si="14"/>
        <v>30806887026 03B</v>
      </c>
      <c r="M116" s="5" t="str">
        <f t="shared" si="15"/>
        <v>Slovenská nohejbalová asociáciaeBrozvoj športov, ktoré nie sú uznanými podľa zákona č. 440/2015 Z. z.</v>
      </c>
      <c r="N116" s="3" t="str">
        <f t="shared" si="16"/>
        <v>30806887eB</v>
      </c>
    </row>
    <row r="117" spans="1:14">
      <c r="A117" s="202" t="s">
        <v>47</v>
      </c>
      <c r="B117" s="251" t="str">
        <f>VLOOKUP(A117,Adr!A:B,2,FALSE)</f>
        <v>Slovenská plavecká federácia</v>
      </c>
      <c r="C117" s="236" t="s">
        <v>893</v>
      </c>
      <c r="D117" s="224">
        <v>3234369</v>
      </c>
      <c r="E117" s="209">
        <v>0</v>
      </c>
      <c r="F117" s="219" t="s">
        <v>204</v>
      </c>
      <c r="G117" s="222" t="s">
        <v>6</v>
      </c>
      <c r="H117" s="222" t="s">
        <v>791</v>
      </c>
      <c r="I117" s="230" t="str">
        <f t="shared" si="12"/>
        <v>36068764a</v>
      </c>
      <c r="J117" s="203" t="str">
        <f t="shared" si="13"/>
        <v>36068764026 02</v>
      </c>
      <c r="K117" s="5" t="s">
        <v>49</v>
      </c>
      <c r="L117" s="203" t="str">
        <f t="shared" si="14"/>
        <v>36068764026 02B</v>
      </c>
      <c r="M117" s="5" t="str">
        <f t="shared" si="15"/>
        <v>Slovenská plavecká federáciaaBplavecké športy - bežné transfery</v>
      </c>
      <c r="N117" s="3" t="str">
        <f t="shared" si="16"/>
        <v>36068764aB</v>
      </c>
    </row>
    <row r="118" spans="1:14">
      <c r="A118" s="215" t="s">
        <v>47</v>
      </c>
      <c r="B118" s="251" t="str">
        <f>VLOOKUP(A118,Adr!A:B,2,FALSE)</f>
        <v>Slovenská plavecká federácia</v>
      </c>
      <c r="C118" s="222" t="s">
        <v>1552</v>
      </c>
      <c r="D118" s="224">
        <v>13035</v>
      </c>
      <c r="E118" s="209">
        <v>0</v>
      </c>
      <c r="F118" s="219" t="s">
        <v>207</v>
      </c>
      <c r="G118" s="222" t="s">
        <v>10</v>
      </c>
      <c r="H118" s="222" t="s">
        <v>791</v>
      </c>
      <c r="I118" s="230" t="str">
        <f t="shared" si="12"/>
        <v>36068764d</v>
      </c>
      <c r="J118" s="203" t="str">
        <f t="shared" si="13"/>
        <v>36068764026 03</v>
      </c>
      <c r="K118" s="5"/>
      <c r="L118" s="203" t="str">
        <f t="shared" si="14"/>
        <v>36068764026 03B</v>
      </c>
      <c r="M118" s="5" t="str">
        <f t="shared" si="15"/>
        <v>Slovenská plavecká federáciadBNikoleta Trníková</v>
      </c>
      <c r="N118" s="3" t="str">
        <f t="shared" si="16"/>
        <v>36068764dB</v>
      </c>
    </row>
    <row r="119" spans="1:14">
      <c r="A119" s="215" t="s">
        <v>47</v>
      </c>
      <c r="B119" s="251" t="str">
        <f>VLOOKUP(A119,Adr!A:B,2,FALSE)</f>
        <v>Slovenská plavecká federácia</v>
      </c>
      <c r="C119" s="205" t="s">
        <v>1553</v>
      </c>
      <c r="D119" s="223">
        <v>19554</v>
      </c>
      <c r="E119" s="209">
        <v>0</v>
      </c>
      <c r="F119" s="202" t="s">
        <v>207</v>
      </c>
      <c r="G119" s="205" t="s">
        <v>10</v>
      </c>
      <c r="H119" s="205" t="s">
        <v>791</v>
      </c>
      <c r="I119" s="230" t="str">
        <f t="shared" si="12"/>
        <v>36068764d</v>
      </c>
      <c r="J119" s="203" t="str">
        <f t="shared" si="13"/>
        <v>36068764026 03</v>
      </c>
      <c r="K119" s="5"/>
      <c r="L119" s="203" t="str">
        <f t="shared" si="14"/>
        <v>36068764026 03B</v>
      </c>
      <c r="M119" s="5" t="str">
        <f t="shared" si="15"/>
        <v>Slovenská plavecká federáciadBštafeta - juniorky</v>
      </c>
      <c r="N119" s="3" t="str">
        <f t="shared" si="16"/>
        <v>36068764dB</v>
      </c>
    </row>
    <row r="120" spans="1:14">
      <c r="A120" s="215" t="s">
        <v>1203</v>
      </c>
      <c r="B120" s="251" t="str">
        <f>VLOOKUP(A120,Adr!A:B,2,FALSE)</f>
        <v>Slovenská rugbyová únia</v>
      </c>
      <c r="C120" s="205" t="s">
        <v>894</v>
      </c>
      <c r="D120" s="223">
        <v>30408</v>
      </c>
      <c r="E120" s="209">
        <v>0</v>
      </c>
      <c r="F120" s="202" t="s">
        <v>204</v>
      </c>
      <c r="G120" s="205" t="s">
        <v>6</v>
      </c>
      <c r="H120" s="205" t="s">
        <v>791</v>
      </c>
      <c r="I120" s="230" t="str">
        <f t="shared" si="12"/>
        <v>30851459a</v>
      </c>
      <c r="J120" s="203" t="str">
        <f t="shared" si="13"/>
        <v>30851459026 02</v>
      </c>
      <c r="K120" s="5" t="s">
        <v>182</v>
      </c>
      <c r="L120" s="203" t="str">
        <f t="shared" si="14"/>
        <v>30851459026 02B</v>
      </c>
      <c r="M120" s="5" t="str">
        <f t="shared" si="15"/>
        <v>Slovenská rugbyová úniaaBrugby - bežné transfery</v>
      </c>
      <c r="N120" s="3" t="str">
        <f t="shared" si="16"/>
        <v>30851459aB</v>
      </c>
    </row>
    <row r="121" spans="1:14">
      <c r="A121" s="219" t="s">
        <v>51</v>
      </c>
      <c r="B121" s="251" t="str">
        <f>VLOOKUP(A121,Adr!A:B,2,FALSE)</f>
        <v>Slovenská skialpinistická asociácia</v>
      </c>
      <c r="C121" s="222" t="s">
        <v>895</v>
      </c>
      <c r="D121" s="224">
        <v>30408</v>
      </c>
      <c r="E121" s="209">
        <v>0</v>
      </c>
      <c r="F121" s="219" t="s">
        <v>204</v>
      </c>
      <c r="G121" s="222" t="s">
        <v>6</v>
      </c>
      <c r="H121" s="222" t="s">
        <v>791</v>
      </c>
      <c r="I121" s="230" t="str">
        <f t="shared" si="12"/>
        <v>37998919a</v>
      </c>
      <c r="J121" s="203" t="str">
        <f t="shared" si="13"/>
        <v>37998919026 02</v>
      </c>
      <c r="K121" s="5" t="s">
        <v>53</v>
      </c>
      <c r="L121" s="203" t="str">
        <f t="shared" si="14"/>
        <v>37998919026 02B</v>
      </c>
      <c r="M121" s="5" t="str">
        <f t="shared" si="15"/>
        <v>Slovenská skialpinistická asociáciaaBskialpinizmus - bežné transfery</v>
      </c>
      <c r="N121" s="3" t="str">
        <f t="shared" si="16"/>
        <v>37998919aB</v>
      </c>
    </row>
    <row r="122" spans="1:14">
      <c r="A122" s="238" t="s">
        <v>51</v>
      </c>
      <c r="B122" s="251" t="str">
        <f>VLOOKUP(A122,Adr!A:B,2,FALSE)</f>
        <v>Slovenská skialpinistická asociácia</v>
      </c>
      <c r="C122" s="205" t="s">
        <v>1554</v>
      </c>
      <c r="D122" s="208">
        <v>8343</v>
      </c>
      <c r="E122" s="209">
        <v>0</v>
      </c>
      <c r="F122" s="202" t="s">
        <v>207</v>
      </c>
      <c r="G122" s="267" t="s">
        <v>10</v>
      </c>
      <c r="H122" s="205" t="s">
        <v>791</v>
      </c>
      <c r="I122" s="230" t="str">
        <f t="shared" si="12"/>
        <v>37998919d</v>
      </c>
      <c r="J122" s="203" t="str">
        <f t="shared" si="13"/>
        <v>37998919026 03</v>
      </c>
      <c r="K122" s="5"/>
      <c r="L122" s="203" t="str">
        <f t="shared" si="14"/>
        <v>37998919026 03B</v>
      </c>
      <c r="M122" s="5" t="str">
        <f t="shared" si="15"/>
        <v>Slovenská skialpinistická asociáciadBMarianna Jagerčíková</v>
      </c>
      <c r="N122" s="3" t="str">
        <f t="shared" si="16"/>
        <v>37998919dB</v>
      </c>
    </row>
    <row r="123" spans="1:14">
      <c r="A123" s="202" t="s">
        <v>1168</v>
      </c>
      <c r="B123" s="251" t="str">
        <f>VLOOKUP(A123,Adr!A:B,2,FALSE)</f>
        <v>Slovenská softballová asociácia</v>
      </c>
      <c r="C123" s="222" t="s">
        <v>896</v>
      </c>
      <c r="D123" s="224">
        <v>54512</v>
      </c>
      <c r="E123" s="209">
        <v>0</v>
      </c>
      <c r="F123" s="219" t="s">
        <v>204</v>
      </c>
      <c r="G123" s="222" t="s">
        <v>6</v>
      </c>
      <c r="H123" s="222" t="s">
        <v>791</v>
      </c>
      <c r="I123" s="230" t="str">
        <f t="shared" ref="I123:I145" si="17">A123&amp;F123</f>
        <v>17316723a</v>
      </c>
      <c r="J123" s="203" t="str">
        <f t="shared" ref="J123:J145" si="18">A123&amp;G123</f>
        <v>17316723026 02</v>
      </c>
      <c r="K123" s="5" t="s">
        <v>190</v>
      </c>
      <c r="L123" s="203" t="str">
        <f t="shared" si="14"/>
        <v>17316723026 02B</v>
      </c>
      <c r="M123" s="5" t="str">
        <f t="shared" si="15"/>
        <v>Slovenská softballová asociáciaaBsoftbal - bežné transfery</v>
      </c>
      <c r="N123" s="3" t="str">
        <f t="shared" si="16"/>
        <v>17316723aB</v>
      </c>
    </row>
    <row r="124" spans="1:14">
      <c r="A124" s="202" t="s">
        <v>1169</v>
      </c>
      <c r="B124" s="251" t="str">
        <f>VLOOKUP(A124,Adr!A:B,2,FALSE)</f>
        <v>Slovenská squashová asociácia</v>
      </c>
      <c r="C124" s="236" t="s">
        <v>897</v>
      </c>
      <c r="D124" s="223">
        <v>27408</v>
      </c>
      <c r="E124" s="209">
        <v>0</v>
      </c>
      <c r="F124" s="219" t="s">
        <v>204</v>
      </c>
      <c r="G124" s="222" t="s">
        <v>6</v>
      </c>
      <c r="H124" s="222" t="s">
        <v>791</v>
      </c>
      <c r="I124" s="230" t="str">
        <f t="shared" si="17"/>
        <v>30807018a</v>
      </c>
      <c r="J124" s="203" t="str">
        <f t="shared" si="18"/>
        <v>30807018026 02</v>
      </c>
      <c r="K124" s="5" t="s">
        <v>191</v>
      </c>
      <c r="L124" s="203" t="str">
        <f t="shared" si="14"/>
        <v>30807018026 02B</v>
      </c>
      <c r="M124" s="5" t="str">
        <f t="shared" si="15"/>
        <v>Slovenská squashová asociáciaaBsquash - bežné transfery</v>
      </c>
      <c r="N124" s="3" t="str">
        <f t="shared" si="16"/>
        <v>30807018aB</v>
      </c>
    </row>
    <row r="125" spans="1:14">
      <c r="A125" s="202" t="s">
        <v>1169</v>
      </c>
      <c r="B125" s="251" t="str">
        <f>VLOOKUP(A125,Adr!A:B,2,FALSE)</f>
        <v>Slovenská squashová asociácia</v>
      </c>
      <c r="C125" s="205" t="s">
        <v>1417</v>
      </c>
      <c r="D125" s="208">
        <v>3000</v>
      </c>
      <c r="E125" s="209">
        <v>0</v>
      </c>
      <c r="F125" s="202" t="s">
        <v>204</v>
      </c>
      <c r="G125" s="205" t="s">
        <v>6</v>
      </c>
      <c r="H125" s="205" t="s">
        <v>792</v>
      </c>
      <c r="I125" s="230" t="str">
        <f t="shared" si="17"/>
        <v>30807018a</v>
      </c>
      <c r="J125" s="203" t="str">
        <f t="shared" si="18"/>
        <v>30807018026 02</v>
      </c>
      <c r="K125" s="5" t="s">
        <v>191</v>
      </c>
      <c r="L125" s="203" t="str">
        <f t="shared" si="14"/>
        <v>30807018026 02K</v>
      </c>
      <c r="M125" s="5" t="str">
        <f t="shared" si="15"/>
        <v>Slovenská squashová asociáciaaKsquash - kapitálové transfery</v>
      </c>
      <c r="N125" s="3" t="str">
        <f t="shared" si="16"/>
        <v>30807018aK</v>
      </c>
    </row>
    <row r="126" spans="1:14">
      <c r="A126" s="202" t="s">
        <v>1170</v>
      </c>
      <c r="B126" s="251" t="str">
        <f>VLOOKUP(A126,Adr!A:B,2,FALSE)</f>
        <v>Slovenská triatlonová únia</v>
      </c>
      <c r="C126" s="222" t="s">
        <v>898</v>
      </c>
      <c r="D126" s="223">
        <v>350409</v>
      </c>
      <c r="E126" s="209">
        <v>0</v>
      </c>
      <c r="F126" s="219" t="s">
        <v>204</v>
      </c>
      <c r="G126" s="222" t="s">
        <v>6</v>
      </c>
      <c r="H126" s="222" t="s">
        <v>791</v>
      </c>
      <c r="I126" s="230" t="str">
        <f t="shared" si="17"/>
        <v>31745466a</v>
      </c>
      <c r="J126" s="203" t="str">
        <f t="shared" si="18"/>
        <v>31745466026 02</v>
      </c>
      <c r="K126" s="5" t="s">
        <v>57</v>
      </c>
      <c r="L126" s="203" t="str">
        <f t="shared" si="14"/>
        <v>31745466026 02B</v>
      </c>
      <c r="M126" s="5" t="str">
        <f t="shared" si="15"/>
        <v>Slovenská triatlonová úniaaBtriatlon - bežné transfery</v>
      </c>
      <c r="N126" s="3" t="str">
        <f t="shared" si="16"/>
        <v>31745466aB</v>
      </c>
    </row>
    <row r="127" spans="1:14">
      <c r="A127" s="238" t="s">
        <v>58</v>
      </c>
      <c r="B127" s="251" t="str">
        <f>VLOOKUP(A127,Adr!A:B,2,FALSE)</f>
        <v>Slovenská volejbalová federácia</v>
      </c>
      <c r="C127" s="205" t="s">
        <v>899</v>
      </c>
      <c r="D127" s="208">
        <v>2069929</v>
      </c>
      <c r="E127" s="209">
        <v>0</v>
      </c>
      <c r="F127" s="219" t="s">
        <v>204</v>
      </c>
      <c r="G127" s="267" t="s">
        <v>6</v>
      </c>
      <c r="H127" s="205" t="s">
        <v>791</v>
      </c>
      <c r="I127" s="230" t="str">
        <f t="shared" si="17"/>
        <v>00688819a</v>
      </c>
      <c r="J127" s="203" t="str">
        <f t="shared" si="18"/>
        <v>00688819026 02</v>
      </c>
      <c r="K127" s="5" t="s">
        <v>60</v>
      </c>
      <c r="L127" s="203" t="str">
        <f t="shared" si="14"/>
        <v>00688819026 02B</v>
      </c>
      <c r="M127" s="5" t="str">
        <f t="shared" si="15"/>
        <v>Slovenská volejbalová federáciaaBvolejbal - bežné transfery</v>
      </c>
      <c r="N127" s="3" t="str">
        <f t="shared" si="16"/>
        <v>00688819aB</v>
      </c>
    </row>
    <row r="128" spans="1:14">
      <c r="A128" s="202" t="s">
        <v>61</v>
      </c>
      <c r="B128" s="251" t="str">
        <f>VLOOKUP(A128,Adr!A:B,2,FALSE)</f>
        <v>Slovenský atletický zväz</v>
      </c>
      <c r="C128" s="236" t="s">
        <v>900</v>
      </c>
      <c r="D128" s="223">
        <v>2929357</v>
      </c>
      <c r="E128" s="209">
        <v>0</v>
      </c>
      <c r="F128" s="219" t="s">
        <v>204</v>
      </c>
      <c r="G128" s="222" t="s">
        <v>6</v>
      </c>
      <c r="H128" s="222" t="s">
        <v>791</v>
      </c>
      <c r="I128" s="230" t="str">
        <f t="shared" si="17"/>
        <v>36063835a</v>
      </c>
      <c r="J128" s="203" t="str">
        <f t="shared" si="18"/>
        <v>36063835026 02</v>
      </c>
      <c r="K128" s="5" t="s">
        <v>8</v>
      </c>
      <c r="L128" s="203" t="str">
        <f t="shared" si="14"/>
        <v>36063835026 02B</v>
      </c>
      <c r="M128" s="5" t="str">
        <f t="shared" si="15"/>
        <v>Slovenský atletický zväzaBatletika - bežné transfery</v>
      </c>
      <c r="N128" s="3" t="str">
        <f t="shared" si="16"/>
        <v>36063835aB</v>
      </c>
    </row>
    <row r="129" spans="1:14">
      <c r="A129" s="202" t="s">
        <v>61</v>
      </c>
      <c r="B129" s="251" t="str">
        <f>VLOOKUP(A129,Adr!A:B,2,FALSE)</f>
        <v>Slovenský atletický zväz</v>
      </c>
      <c r="C129" s="236" t="s">
        <v>1097</v>
      </c>
      <c r="D129" s="224">
        <v>30454</v>
      </c>
      <c r="E129" s="209">
        <v>0</v>
      </c>
      <c r="F129" s="219" t="s">
        <v>204</v>
      </c>
      <c r="G129" s="222" t="s">
        <v>6</v>
      </c>
      <c r="H129" s="222" t="s">
        <v>792</v>
      </c>
      <c r="I129" s="230" t="str">
        <f t="shared" si="17"/>
        <v>36063835a</v>
      </c>
      <c r="J129" s="203" t="str">
        <f t="shared" si="18"/>
        <v>36063835026 02</v>
      </c>
      <c r="K129" s="5" t="s">
        <v>8</v>
      </c>
      <c r="L129" s="203" t="str">
        <f t="shared" si="14"/>
        <v>36063835026 02K</v>
      </c>
      <c r="M129" s="5" t="str">
        <f t="shared" si="15"/>
        <v>Slovenský atletický zväzaKatletika - kapitálové transfery</v>
      </c>
      <c r="N129" s="3" t="str">
        <f t="shared" si="16"/>
        <v>36063835aK</v>
      </c>
    </row>
    <row r="130" spans="1:14">
      <c r="A130" s="202" t="s">
        <v>61</v>
      </c>
      <c r="B130" s="251" t="str">
        <f>VLOOKUP(A130,Adr!A:B,2,FALSE)</f>
        <v>Slovenský atletický zväz</v>
      </c>
      <c r="C130" s="222" t="s">
        <v>1555</v>
      </c>
      <c r="D130" s="224">
        <v>5214</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zväzdBDaniel Kováč</v>
      </c>
      <c r="N130" s="3" t="str">
        <f t="shared" si="16"/>
        <v>36063835dB</v>
      </c>
    </row>
    <row r="131" spans="1:14">
      <c r="A131" s="202" t="s">
        <v>61</v>
      </c>
      <c r="B131" s="251" t="str">
        <f>VLOOKUP(A131,Adr!A:B,2,FALSE)</f>
        <v>Slovenský atletický zväz</v>
      </c>
      <c r="C131" s="236" t="s">
        <v>1556</v>
      </c>
      <c r="D131" s="223">
        <v>20643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Slovenský atletický zväzdBEma Zapletalová</v>
      </c>
      <c r="N131" s="3" t="str">
        <f t="shared" si="16"/>
        <v>36063835dB</v>
      </c>
    </row>
    <row r="132" spans="1:14">
      <c r="A132" s="238" t="s">
        <v>61</v>
      </c>
      <c r="B132" s="251" t="str">
        <f>VLOOKUP(A132,Adr!A:B,2,FALSE)</f>
        <v>Slovenský atletický zväz</v>
      </c>
      <c r="C132" s="205" t="s">
        <v>1557</v>
      </c>
      <c r="D132" s="208">
        <v>20643</v>
      </c>
      <c r="E132" s="209">
        <v>0</v>
      </c>
      <c r="F132" s="202" t="s">
        <v>207</v>
      </c>
      <c r="G132" s="267" t="s">
        <v>10</v>
      </c>
      <c r="H132" s="205" t="s">
        <v>791</v>
      </c>
      <c r="I132" s="230" t="str">
        <f t="shared" si="17"/>
        <v>36063835d</v>
      </c>
      <c r="J132" s="203" t="str">
        <f t="shared" si="18"/>
        <v>36063835026 03</v>
      </c>
      <c r="K132" s="5"/>
      <c r="L132" s="203" t="str">
        <f t="shared" si="14"/>
        <v>36063835026 03B</v>
      </c>
      <c r="M132" s="5" t="str">
        <f t="shared" si="15"/>
        <v>Slovenský atletický zväzdBGabriela Gajanová</v>
      </c>
      <c r="N132" s="3" t="str">
        <f t="shared" si="16"/>
        <v>36063835dB</v>
      </c>
    </row>
    <row r="133" spans="1:14">
      <c r="A133" s="215" t="s">
        <v>61</v>
      </c>
      <c r="B133" s="251" t="str">
        <f>VLOOKUP(A133,Adr!A:B,2,FALSE)</f>
        <v>Slovenský atletický zväz</v>
      </c>
      <c r="C133" s="222" t="s">
        <v>1558</v>
      </c>
      <c r="D133" s="224">
        <v>31285</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zväzdBJán Volko</v>
      </c>
      <c r="N133" s="3" t="str">
        <f t="shared" si="16"/>
        <v>36063835dB</v>
      </c>
    </row>
    <row r="134" spans="1:14">
      <c r="A134" s="202" t="s">
        <v>61</v>
      </c>
      <c r="B134" s="251" t="str">
        <f>VLOOKUP(A134,Adr!A:B,2,FALSE)</f>
        <v>Slovenský atletický zväz</v>
      </c>
      <c r="C134" s="222" t="s">
        <v>1559</v>
      </c>
      <c r="D134" s="224">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zväzdBĽubomír Kubiš</v>
      </c>
      <c r="N134" s="3" t="str">
        <f t="shared" si="16"/>
        <v>36063835dB</v>
      </c>
    </row>
    <row r="135" spans="1:14">
      <c r="A135" s="202" t="s">
        <v>61</v>
      </c>
      <c r="B135" s="251" t="str">
        <f>VLOOKUP(A135,Adr!A:B,2,FALSE)</f>
        <v>Slovenský atletický zväz</v>
      </c>
      <c r="C135" s="222" t="s">
        <v>1560</v>
      </c>
      <c r="D135" s="223">
        <v>41714</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zväzdBMarcel Lomnický</v>
      </c>
      <c r="N135" s="3" t="str">
        <f t="shared" si="16"/>
        <v>36063835dB</v>
      </c>
    </row>
    <row r="136" spans="1:14">
      <c r="A136" s="202" t="s">
        <v>61</v>
      </c>
      <c r="B136" s="251" t="str">
        <f>VLOOKUP(A136,Adr!A:B,2,FALSE)</f>
        <v>Slovenský atletický zväz</v>
      </c>
      <c r="C136" s="236" t="s">
        <v>1561</v>
      </c>
      <c r="D136" s="223">
        <v>10429</v>
      </c>
      <c r="E136" s="209">
        <v>0</v>
      </c>
      <c r="F136" s="219" t="s">
        <v>207</v>
      </c>
      <c r="G136" s="222" t="s">
        <v>10</v>
      </c>
      <c r="H136" s="222" t="s">
        <v>791</v>
      </c>
      <c r="I136" s="230" t="str">
        <f t="shared" si="17"/>
        <v>36063835d</v>
      </c>
      <c r="J136" s="203" t="str">
        <f t="shared" si="18"/>
        <v>36063835026 03</v>
      </c>
      <c r="K136" s="5"/>
      <c r="L136" s="203" t="str">
        <f t="shared" si="14"/>
        <v>36063835026 03B</v>
      </c>
      <c r="M136" s="5" t="str">
        <f t="shared" si="15"/>
        <v>Slovenský atletický zväzdBMartina Hrašnová</v>
      </c>
      <c r="N136" s="3" t="str">
        <f t="shared" si="16"/>
        <v>36063835dB</v>
      </c>
    </row>
    <row r="137" spans="1:14">
      <c r="A137" s="202" t="s">
        <v>61</v>
      </c>
      <c r="B137" s="251" t="str">
        <f>VLOOKUP(A137,Adr!A:B,2,FALSE)</f>
        <v>Slovenský atletický zväz</v>
      </c>
      <c r="C137" s="236" t="s">
        <v>1562</v>
      </c>
      <c r="D137" s="223">
        <v>15643</v>
      </c>
      <c r="E137" s="209">
        <v>0</v>
      </c>
      <c r="F137" s="219" t="s">
        <v>207</v>
      </c>
      <c r="G137" s="222" t="s">
        <v>10</v>
      </c>
      <c r="H137" s="222" t="s">
        <v>791</v>
      </c>
      <c r="I137" s="230" t="str">
        <f t="shared" si="17"/>
        <v>36063835d</v>
      </c>
      <c r="J137" s="203" t="str">
        <f t="shared" si="18"/>
        <v>36063835026 03</v>
      </c>
      <c r="K137" s="5"/>
      <c r="L137" s="203" t="str">
        <f t="shared" si="14"/>
        <v>36063835026 03B</v>
      </c>
      <c r="M137" s="5" t="str">
        <f t="shared" si="15"/>
        <v xml:space="preserve">Slovenský atletický zväzdBMatej Baluch </v>
      </c>
      <c r="N137" s="3" t="str">
        <f t="shared" si="16"/>
        <v>36063835dB</v>
      </c>
    </row>
    <row r="138" spans="1:14">
      <c r="A138" s="215" t="s">
        <v>61</v>
      </c>
      <c r="B138" s="251" t="str">
        <f>VLOOKUP(A138,Adr!A:B,2,FALSE)</f>
        <v>Slovenský atletický zväz</v>
      </c>
      <c r="C138" s="222" t="s">
        <v>1563</v>
      </c>
      <c r="D138" s="224">
        <v>62571</v>
      </c>
      <c r="E138" s="209">
        <v>0</v>
      </c>
      <c r="F138" s="219" t="s">
        <v>207</v>
      </c>
      <c r="G138" s="222" t="s">
        <v>10</v>
      </c>
      <c r="H138" s="222" t="s">
        <v>791</v>
      </c>
      <c r="I138" s="230" t="str">
        <f t="shared" si="17"/>
        <v>36063835d</v>
      </c>
      <c r="J138" s="203" t="str">
        <f t="shared" si="18"/>
        <v>36063835026 03</v>
      </c>
      <c r="K138" s="5"/>
      <c r="L138" s="203" t="str">
        <f t="shared" si="14"/>
        <v>36063835026 03B</v>
      </c>
      <c r="M138" s="5" t="str">
        <f t="shared" si="15"/>
        <v>Slovenský atletický zväzdBMatej Tóth</v>
      </c>
      <c r="N138" s="3" t="str">
        <f t="shared" si="16"/>
        <v>36063835dB</v>
      </c>
    </row>
    <row r="139" spans="1:14">
      <c r="A139" s="215" t="s">
        <v>61</v>
      </c>
      <c r="B139" s="251" t="str">
        <f>VLOOKUP(A139,Adr!A:B,2,FALSE)</f>
        <v>Slovenský atletický zväz</v>
      </c>
      <c r="C139" s="222" t="s">
        <v>1564</v>
      </c>
      <c r="D139" s="223">
        <v>12821</v>
      </c>
      <c r="E139" s="209">
        <v>0</v>
      </c>
      <c r="F139" s="219" t="s">
        <v>207</v>
      </c>
      <c r="G139" s="222" t="s">
        <v>10</v>
      </c>
      <c r="H139" s="222" t="s">
        <v>791</v>
      </c>
      <c r="I139" s="230" t="str">
        <f t="shared" si="17"/>
        <v>36063835d</v>
      </c>
      <c r="J139" s="203" t="str">
        <f t="shared" si="18"/>
        <v>36063835026 03</v>
      </c>
      <c r="K139" s="5"/>
      <c r="L139" s="203" t="str">
        <f t="shared" si="14"/>
        <v>36063835026 03B</v>
      </c>
      <c r="M139" s="5" t="str">
        <f t="shared" si="15"/>
        <v>Slovenský atletický zväzdBOliver Murcko</v>
      </c>
      <c r="N139" s="3" t="str">
        <f t="shared" si="16"/>
        <v>36063835dB</v>
      </c>
    </row>
    <row r="140" spans="1:14">
      <c r="A140" s="202" t="s">
        <v>61</v>
      </c>
      <c r="B140" s="251" t="str">
        <f>VLOOKUP(A140,Adr!A:B,2,FALSE)</f>
        <v>Slovenský atletický zväz</v>
      </c>
      <c r="C140" s="236" t="s">
        <v>1565</v>
      </c>
      <c r="D140" s="223">
        <v>10429</v>
      </c>
      <c r="E140" s="209">
        <v>0</v>
      </c>
      <c r="F140" s="219" t="s">
        <v>207</v>
      </c>
      <c r="G140" s="222" t="s">
        <v>10</v>
      </c>
      <c r="H140" s="222" t="s">
        <v>791</v>
      </c>
      <c r="I140" s="230" t="str">
        <f t="shared" si="17"/>
        <v>36063835d</v>
      </c>
      <c r="J140" s="203" t="str">
        <f t="shared" si="18"/>
        <v>36063835026 03</v>
      </c>
      <c r="K140" s="5"/>
      <c r="L140" s="203" t="str">
        <f t="shared" si="14"/>
        <v>36063835026 03B</v>
      </c>
      <c r="M140" s="5" t="str">
        <f t="shared" si="15"/>
        <v>Slovenský atletický zväzdBTomáš Veszelka</v>
      </c>
      <c r="N140" s="3" t="str">
        <f t="shared" si="16"/>
        <v>36063835dB</v>
      </c>
    </row>
    <row r="141" spans="1:14">
      <c r="A141" s="215" t="s">
        <v>61</v>
      </c>
      <c r="B141" s="251" t="str">
        <f>VLOOKUP(A141,Adr!A:B,2,FALSE)</f>
        <v>Slovenský atletický zväz</v>
      </c>
      <c r="C141" s="222" t="s">
        <v>1566</v>
      </c>
      <c r="D141" s="224">
        <v>13035</v>
      </c>
      <c r="E141" s="209">
        <v>0</v>
      </c>
      <c r="F141" s="219" t="s">
        <v>207</v>
      </c>
      <c r="G141" s="222" t="s">
        <v>10</v>
      </c>
      <c r="H141" s="222" t="s">
        <v>791</v>
      </c>
      <c r="I141" s="230" t="str">
        <f t="shared" si="17"/>
        <v>36063835d</v>
      </c>
      <c r="J141" s="203" t="str">
        <f t="shared" si="18"/>
        <v>36063835026 03</v>
      </c>
      <c r="K141" s="5"/>
      <c r="L141" s="203" t="str">
        <f t="shared" si="14"/>
        <v>36063835026 03B</v>
      </c>
      <c r="M141" s="5" t="str">
        <f t="shared" si="15"/>
        <v>Slovenský atletický zväzdBzmiešaná štafeta</v>
      </c>
      <c r="N141" s="3" t="str">
        <f t="shared" si="16"/>
        <v>36063835dB</v>
      </c>
    </row>
    <row r="142" spans="1:14">
      <c r="A142" s="242" t="s">
        <v>61</v>
      </c>
      <c r="B142" s="251" t="str">
        <f>VLOOKUP(A142,Adr!A:B,2,FALSE)</f>
        <v>Slovenský atletický zväz</v>
      </c>
      <c r="C142" s="222" t="s">
        <v>1736</v>
      </c>
      <c r="D142" s="224">
        <v>50000</v>
      </c>
      <c r="E142" s="209">
        <v>0</v>
      </c>
      <c r="F142" s="219" t="s">
        <v>218</v>
      </c>
      <c r="G142" s="222" t="s">
        <v>10</v>
      </c>
      <c r="H142" s="222" t="s">
        <v>791</v>
      </c>
      <c r="I142" s="230" t="str">
        <f t="shared" si="17"/>
        <v>36063835o</v>
      </c>
      <c r="J142" s="203" t="str">
        <f t="shared" si="18"/>
        <v>36063835026 03</v>
      </c>
      <c r="K142" s="5"/>
      <c r="L142" s="203" t="str">
        <f t="shared" si="14"/>
        <v>36063835026 03B</v>
      </c>
      <c r="M142" s="5" t="str">
        <f t="shared" si="15"/>
        <v>Slovenský atletický zväzoBAtletický míting P-T-S - 56.ročník</v>
      </c>
      <c r="N142" s="3" t="str">
        <f t="shared" si="16"/>
        <v>36063835oB</v>
      </c>
    </row>
    <row r="143" spans="1:14">
      <c r="A143" s="202" t="s">
        <v>1204</v>
      </c>
      <c r="B143" s="251" t="str">
        <f>VLOOKUP(A143,Adr!A:B,2,FALSE)</f>
        <v>Slovenský biliardový zväz</v>
      </c>
      <c r="C143" s="222" t="s">
        <v>901</v>
      </c>
      <c r="D143" s="224">
        <v>33567</v>
      </c>
      <c r="E143" s="209">
        <v>0</v>
      </c>
      <c r="F143" s="219" t="s">
        <v>204</v>
      </c>
      <c r="G143" s="222" t="s">
        <v>6</v>
      </c>
      <c r="H143" s="222" t="s">
        <v>791</v>
      </c>
      <c r="I143" s="230" t="str">
        <f t="shared" si="17"/>
        <v>31753825a</v>
      </c>
      <c r="J143" s="203" t="str">
        <f t="shared" si="18"/>
        <v>31753825026 02</v>
      </c>
      <c r="K143" s="5" t="s">
        <v>64</v>
      </c>
      <c r="L143" s="203" t="str">
        <f t="shared" si="14"/>
        <v>31753825026 02B</v>
      </c>
      <c r="M143" s="5" t="str">
        <f t="shared" si="15"/>
        <v>Slovenský biliardový zväzaBbiliard - bežné transfery</v>
      </c>
      <c r="N143" s="3" t="str">
        <f t="shared" si="16"/>
        <v>31753825aB</v>
      </c>
    </row>
    <row r="144" spans="1:14">
      <c r="A144" s="219" t="s">
        <v>65</v>
      </c>
      <c r="B144" s="251" t="str">
        <f>VLOOKUP(A144,Adr!A:B,2,FALSE)</f>
        <v>Slovenský bowlingový zväz</v>
      </c>
      <c r="C144" s="222" t="s">
        <v>902</v>
      </c>
      <c r="D144" s="224">
        <v>30408</v>
      </c>
      <c r="E144" s="209">
        <v>0</v>
      </c>
      <c r="F144" s="219" t="s">
        <v>204</v>
      </c>
      <c r="G144" s="222" t="s">
        <v>6</v>
      </c>
      <c r="H144" s="222" t="s">
        <v>791</v>
      </c>
      <c r="I144" s="230" t="str">
        <f t="shared" si="17"/>
        <v>36128147a</v>
      </c>
      <c r="J144" s="203" t="str">
        <f t="shared" si="18"/>
        <v>36128147026 02</v>
      </c>
      <c r="K144" s="5" t="s">
        <v>162</v>
      </c>
      <c r="L144" s="203" t="str">
        <f t="shared" si="14"/>
        <v>36128147026 02B</v>
      </c>
      <c r="M144" s="5" t="str">
        <f t="shared" si="15"/>
        <v>Slovenský bowlingový zväzaBbowling - bežné transfery</v>
      </c>
      <c r="N144" s="3" t="str">
        <f t="shared" si="16"/>
        <v>36128147aB</v>
      </c>
    </row>
    <row r="145" spans="1:14">
      <c r="A145" s="219" t="s">
        <v>1171</v>
      </c>
      <c r="B145" s="251" t="str">
        <f>VLOOKUP(A145,Adr!A:B,2,FALSE)</f>
        <v>Slovenský bridžový zväz</v>
      </c>
      <c r="C145" s="222" t="s">
        <v>903</v>
      </c>
      <c r="D145" s="224">
        <v>20408</v>
      </c>
      <c r="E145" s="209">
        <v>0</v>
      </c>
      <c r="F145" s="202" t="s">
        <v>204</v>
      </c>
      <c r="G145" s="222" t="s">
        <v>6</v>
      </c>
      <c r="H145" s="222" t="s">
        <v>791</v>
      </c>
      <c r="I145" s="230" t="str">
        <f t="shared" si="17"/>
        <v>31770908a</v>
      </c>
      <c r="J145" s="203" t="str">
        <f t="shared" si="18"/>
        <v>31770908026 02</v>
      </c>
      <c r="K145" s="5" t="s">
        <v>68</v>
      </c>
      <c r="L145" s="203" t="str">
        <f t="shared" si="14"/>
        <v>31770908026 02B</v>
      </c>
      <c r="M145" s="5" t="str">
        <f t="shared" si="15"/>
        <v>Slovenský bridžový zväzaBbridž - bežné transfery</v>
      </c>
      <c r="N145" s="3" t="str">
        <f t="shared" si="16"/>
        <v>31770908aB</v>
      </c>
    </row>
    <row r="146" spans="1:14">
      <c r="A146" s="238" t="s">
        <v>1171</v>
      </c>
      <c r="B146" s="251" t="str">
        <f>VLOOKUP(A146,Adr!A:B,2,FALSE)</f>
        <v>Slovenský bridžový zväz</v>
      </c>
      <c r="C146" s="205" t="s">
        <v>1418</v>
      </c>
      <c r="D146" s="208">
        <v>10000</v>
      </c>
      <c r="E146" s="209">
        <v>0</v>
      </c>
      <c r="F146" s="202" t="s">
        <v>204</v>
      </c>
      <c r="G146" s="267" t="s">
        <v>6</v>
      </c>
      <c r="H146" s="205" t="s">
        <v>792</v>
      </c>
      <c r="I146" s="230" t="str">
        <f t="shared" ref="I146:I215" si="19">A146&amp;F146</f>
        <v>31770908a</v>
      </c>
      <c r="J146" s="203" t="str">
        <f t="shared" ref="J146:J215" si="20">A146&amp;G146</f>
        <v>31770908026 02</v>
      </c>
      <c r="K146" s="5" t="s">
        <v>68</v>
      </c>
      <c r="L146" s="203" t="str">
        <f t="shared" si="14"/>
        <v>31770908026 02K</v>
      </c>
      <c r="M146" s="5" t="str">
        <f t="shared" si="15"/>
        <v>Slovenský bridžový zväzaKbridž - kapitálové transfery</v>
      </c>
      <c r="N146" s="3" t="str">
        <f t="shared" si="16"/>
        <v>31770908aK</v>
      </c>
    </row>
    <row r="147" spans="1:14">
      <c r="A147" s="242" t="s">
        <v>1172</v>
      </c>
      <c r="B147" s="251" t="str">
        <f>VLOOKUP(A147,Adr!A:B,2,FALSE)</f>
        <v>Slovenský curlingový zväz</v>
      </c>
      <c r="C147" s="205" t="s">
        <v>904</v>
      </c>
      <c r="D147" s="208">
        <v>51019</v>
      </c>
      <c r="E147" s="209">
        <v>0</v>
      </c>
      <c r="F147" s="202" t="s">
        <v>204</v>
      </c>
      <c r="G147" s="267" t="s">
        <v>6</v>
      </c>
      <c r="H147" s="205" t="s">
        <v>791</v>
      </c>
      <c r="I147" s="230" t="str">
        <f t="shared" si="19"/>
        <v>37841866a</v>
      </c>
      <c r="J147" s="203" t="str">
        <f t="shared" si="20"/>
        <v>37841866026 02</v>
      </c>
      <c r="K147" s="5" t="s">
        <v>70</v>
      </c>
      <c r="L147" s="203" t="str">
        <f t="shared" si="14"/>
        <v>37841866026 02B</v>
      </c>
      <c r="M147" s="5" t="str">
        <f t="shared" si="15"/>
        <v>Slovenský curlingový zväzaBcurling - bežné transfery</v>
      </c>
      <c r="N147" s="3" t="str">
        <f t="shared" si="16"/>
        <v>37841866aB</v>
      </c>
    </row>
    <row r="148" spans="1:14">
      <c r="A148" s="238" t="s">
        <v>1190</v>
      </c>
      <c r="B148" s="251" t="str">
        <f>VLOOKUP(A148,Adr!A:B,2,FALSE)</f>
        <v>Slovenský cykloklub</v>
      </c>
      <c r="C148" s="205" t="s">
        <v>1723</v>
      </c>
      <c r="D148" s="208">
        <v>110500</v>
      </c>
      <c r="E148" s="209">
        <v>0</v>
      </c>
      <c r="F148" s="202" t="s">
        <v>216</v>
      </c>
      <c r="G148" s="267" t="s">
        <v>7</v>
      </c>
      <c r="H148" s="205" t="s">
        <v>791</v>
      </c>
      <c r="I148" s="230" t="str">
        <f t="shared" si="19"/>
        <v>34009388m</v>
      </c>
      <c r="J148" s="203" t="str">
        <f t="shared" si="20"/>
        <v>34009388026 01</v>
      </c>
      <c r="K148" s="5"/>
      <c r="L148" s="203" t="str">
        <f t="shared" si="14"/>
        <v>34009388026 01B</v>
      </c>
      <c r="M148" s="5" t="str">
        <f t="shared" si="15"/>
        <v>Slovenský cykloklubmBznačenie cykloturistických trás</v>
      </c>
      <c r="N148" s="3" t="str">
        <f t="shared" si="16"/>
        <v>34009388mB</v>
      </c>
    </row>
    <row r="149" spans="1:14">
      <c r="A149" s="242" t="s">
        <v>71</v>
      </c>
      <c r="B149" s="251" t="str">
        <f>VLOOKUP(A149,Adr!A:B,2,FALSE)</f>
        <v>Slovenský futbalový zväz</v>
      </c>
      <c r="C149" s="205" t="s">
        <v>905</v>
      </c>
      <c r="D149" s="208">
        <v>12350474</v>
      </c>
      <c r="E149" s="209">
        <v>0</v>
      </c>
      <c r="F149" s="202" t="s">
        <v>204</v>
      </c>
      <c r="G149" s="267" t="s">
        <v>6</v>
      </c>
      <c r="H149" s="205" t="s">
        <v>791</v>
      </c>
      <c r="I149" s="230" t="str">
        <f t="shared" si="19"/>
        <v>00687308a</v>
      </c>
      <c r="J149" s="203" t="str">
        <f t="shared" si="20"/>
        <v>00687308026 02</v>
      </c>
      <c r="K149" s="5" t="s">
        <v>13</v>
      </c>
      <c r="L149" s="203" t="str">
        <f t="shared" si="14"/>
        <v>00687308026 02B</v>
      </c>
      <c r="M149" s="5" t="str">
        <f t="shared" si="15"/>
        <v>Slovenský futbalový zväzaBfutbal - bežné transfery</v>
      </c>
      <c r="N149" s="3" t="str">
        <f t="shared" si="16"/>
        <v>00687308aB</v>
      </c>
    </row>
    <row r="150" spans="1:14">
      <c r="A150" s="238" t="s">
        <v>752</v>
      </c>
      <c r="B150" s="251" t="str">
        <f>VLOOKUP(A150,Adr!A:B,2,FALSE)</f>
        <v>Slovenský horolezecký spolok JAMES</v>
      </c>
      <c r="C150" s="205" t="s">
        <v>906</v>
      </c>
      <c r="D150" s="208">
        <v>57288</v>
      </c>
      <c r="E150" s="209">
        <v>0</v>
      </c>
      <c r="F150" s="202" t="s">
        <v>204</v>
      </c>
      <c r="G150" s="267" t="s">
        <v>6</v>
      </c>
      <c r="H150" s="205" t="s">
        <v>791</v>
      </c>
      <c r="I150" s="230" t="str">
        <f t="shared" si="19"/>
        <v>00586455a</v>
      </c>
      <c r="J150" s="203" t="str">
        <f t="shared" si="20"/>
        <v>00586455026 02</v>
      </c>
      <c r="K150" s="5" t="s">
        <v>73</v>
      </c>
      <c r="L150" s="203" t="str">
        <f t="shared" si="14"/>
        <v>00586455026 02B</v>
      </c>
      <c r="M150" s="5" t="str">
        <f t="shared" si="15"/>
        <v>Slovenský horolezecký spolok JAMESaBhorolezectvo - bežné transfery</v>
      </c>
      <c r="N150" s="3" t="str">
        <f t="shared" si="16"/>
        <v>00586455aB</v>
      </c>
    </row>
    <row r="151" spans="1:14">
      <c r="A151" s="238" t="s">
        <v>752</v>
      </c>
      <c r="B151" s="251" t="str">
        <f>VLOOKUP(A151,Adr!A:B,2,FALSE)</f>
        <v>Slovenský horolezecký spolok JAMES</v>
      </c>
      <c r="C151" s="205" t="s">
        <v>907</v>
      </c>
      <c r="D151" s="208">
        <v>46421</v>
      </c>
      <c r="E151" s="209">
        <v>0</v>
      </c>
      <c r="F151" s="202" t="s">
        <v>204</v>
      </c>
      <c r="G151" s="267" t="s">
        <v>6</v>
      </c>
      <c r="H151" s="205" t="s">
        <v>791</v>
      </c>
      <c r="I151" s="230" t="str">
        <f t="shared" si="19"/>
        <v>00586455a</v>
      </c>
      <c r="J151" s="203" t="str">
        <f t="shared" si="20"/>
        <v>00586455026 02</v>
      </c>
      <c r="K151" s="5" t="s">
        <v>970</v>
      </c>
      <c r="L151" s="203" t="str">
        <f t="shared" si="14"/>
        <v>00586455026 02B</v>
      </c>
      <c r="M151" s="5" t="str">
        <f t="shared" si="15"/>
        <v>Slovenský horolezecký spolok JAMESaBšportové lezenie - bežné transfery</v>
      </c>
      <c r="N151" s="3" t="str">
        <f t="shared" si="16"/>
        <v>00586455aB</v>
      </c>
    </row>
    <row r="152" spans="1:14">
      <c r="A152" s="202" t="s">
        <v>752</v>
      </c>
      <c r="B152" s="251" t="str">
        <f>VLOOKUP(A152,Adr!A:B,2,FALSE)</f>
        <v>Slovenský horolezecký spolok JAMES</v>
      </c>
      <c r="C152" s="236" t="s">
        <v>1567</v>
      </c>
      <c r="D152" s="223">
        <v>10429</v>
      </c>
      <c r="E152" s="209">
        <v>0</v>
      </c>
      <c r="F152" s="202" t="s">
        <v>207</v>
      </c>
      <c r="G152" s="205" t="s">
        <v>10</v>
      </c>
      <c r="H152" s="205" t="s">
        <v>791</v>
      </c>
      <c r="I152" s="230" t="str">
        <f t="shared" si="19"/>
        <v>00586455d</v>
      </c>
      <c r="J152" s="203" t="str">
        <f t="shared" si="20"/>
        <v>00586455026 03</v>
      </c>
      <c r="K152" s="5"/>
      <c r="L152" s="203" t="str">
        <f t="shared" si="14"/>
        <v>00586455026 03B</v>
      </c>
      <c r="M152" s="5" t="str">
        <f t="shared" si="15"/>
        <v>Slovenský horolezecký spolok JAMESdBPeter Kuric</v>
      </c>
      <c r="N152" s="3" t="str">
        <f t="shared" si="16"/>
        <v>00586455dB</v>
      </c>
    </row>
    <row r="153" spans="1:14">
      <c r="A153" s="242" t="s">
        <v>752</v>
      </c>
      <c r="B153" s="251" t="str">
        <f>VLOOKUP(A153,Adr!A:B,2,FALSE)</f>
        <v>Slovenský horolezecký spolok JAMES</v>
      </c>
      <c r="C153" s="205" t="s">
        <v>1568</v>
      </c>
      <c r="D153" s="208">
        <v>20857</v>
      </c>
      <c r="E153" s="209">
        <v>0</v>
      </c>
      <c r="F153" s="202" t="s">
        <v>207</v>
      </c>
      <c r="G153" s="267" t="s">
        <v>10</v>
      </c>
      <c r="H153" s="205" t="s">
        <v>791</v>
      </c>
      <c r="I153" s="230" t="str">
        <f t="shared" si="19"/>
        <v>00586455d</v>
      </c>
      <c r="J153" s="203" t="str">
        <f t="shared" si="20"/>
        <v>00586455026 03</v>
      </c>
      <c r="K153" s="5"/>
      <c r="L153" s="203" t="str">
        <f t="shared" si="14"/>
        <v>00586455026 03B</v>
      </c>
      <c r="M153" s="5" t="str">
        <f t="shared" si="15"/>
        <v>Slovenský horolezecký spolok JAMESdBVanda Michalková</v>
      </c>
      <c r="N153" s="3" t="str">
        <f t="shared" si="16"/>
        <v>00586455dB</v>
      </c>
    </row>
    <row r="154" spans="1:14">
      <c r="A154" s="202" t="s">
        <v>1191</v>
      </c>
      <c r="B154" s="251" t="str">
        <f>VLOOKUP(A154,Adr!A:B,2,FALSE)</f>
        <v>Slovenský kolkársky zväz</v>
      </c>
      <c r="C154" s="222" t="s">
        <v>955</v>
      </c>
      <c r="D154" s="224">
        <v>50040</v>
      </c>
      <c r="E154" s="209">
        <v>0</v>
      </c>
      <c r="F154" s="219" t="s">
        <v>208</v>
      </c>
      <c r="G154" s="222" t="s">
        <v>10</v>
      </c>
      <c r="H154" s="222" t="s">
        <v>791</v>
      </c>
      <c r="I154" s="230" t="str">
        <f t="shared" si="19"/>
        <v>31771688e</v>
      </c>
      <c r="J154" s="203" t="str">
        <f t="shared" si="20"/>
        <v>31771688026 03</v>
      </c>
      <c r="K154" s="5"/>
      <c r="L154" s="203" t="str">
        <f t="shared" si="14"/>
        <v>31771688026 03B</v>
      </c>
      <c r="M154" s="5" t="str">
        <f t="shared" si="15"/>
        <v>Slovenský kolkársky zväzeBrozvoj športov, ktoré nie sú uznanými podľa zákona č. 440/2015 Z. z.</v>
      </c>
      <c r="N154" s="3" t="str">
        <f t="shared" si="16"/>
        <v>31771688eB</v>
      </c>
    </row>
    <row r="155" spans="1:14">
      <c r="A155" s="202" t="s">
        <v>74</v>
      </c>
      <c r="B155" s="251" t="str">
        <f>VLOOKUP(A155,Adr!A:B,2,FALSE)</f>
        <v>Slovenský krasokorčuliarsky zväz</v>
      </c>
      <c r="C155" s="222" t="s">
        <v>908</v>
      </c>
      <c r="D155" s="224">
        <v>267230</v>
      </c>
      <c r="E155" s="209">
        <v>0</v>
      </c>
      <c r="F155" s="219" t="s">
        <v>204</v>
      </c>
      <c r="G155" s="222" t="s">
        <v>6</v>
      </c>
      <c r="H155" s="222" t="s">
        <v>791</v>
      </c>
      <c r="I155" s="230" t="str">
        <f t="shared" si="19"/>
        <v>31805540a</v>
      </c>
      <c r="J155" s="203" t="str">
        <f t="shared" si="20"/>
        <v>31805540026 02</v>
      </c>
      <c r="K155" s="5" t="s">
        <v>170</v>
      </c>
      <c r="L155" s="203" t="str">
        <f t="shared" si="14"/>
        <v>31805540026 02B</v>
      </c>
      <c r="M155" s="5" t="str">
        <f t="shared" si="15"/>
        <v>Slovenský krasokorčuliarsky zväzaBkrasokorčuľovanie - bežné transfery</v>
      </c>
      <c r="N155" s="3" t="str">
        <f t="shared" si="16"/>
        <v>31805540aB</v>
      </c>
    </row>
    <row r="156" spans="1:14">
      <c r="A156" s="202" t="s">
        <v>74</v>
      </c>
      <c r="B156" s="251" t="str">
        <f>VLOOKUP(A156,Adr!A:B,2,FALSE)</f>
        <v>Slovenský krasokorčuliarsky zväz</v>
      </c>
      <c r="C156" s="222" t="s">
        <v>1569</v>
      </c>
      <c r="D156" s="224">
        <v>10429</v>
      </c>
      <c r="E156" s="209">
        <v>0</v>
      </c>
      <c r="F156" s="219" t="s">
        <v>207</v>
      </c>
      <c r="G156" s="222" t="s">
        <v>10</v>
      </c>
      <c r="H156" s="222" t="s">
        <v>791</v>
      </c>
      <c r="I156" s="230" t="str">
        <f t="shared" si="19"/>
        <v>31805540d</v>
      </c>
      <c r="J156" s="203" t="str">
        <f t="shared" si="20"/>
        <v>31805540026 03</v>
      </c>
      <c r="K156" s="5"/>
      <c r="L156" s="203" t="str">
        <f t="shared" si="14"/>
        <v>31805540026 03B</v>
      </c>
      <c r="M156" s="5" t="str">
        <f t="shared" si="15"/>
        <v>Slovenský krasokorčuliarsky zväzdBNicole Rajičová</v>
      </c>
      <c r="N156" s="3" t="str">
        <f t="shared" si="16"/>
        <v>31805540dB</v>
      </c>
    </row>
    <row r="157" spans="1:14">
      <c r="A157" s="202" t="s">
        <v>1205</v>
      </c>
      <c r="B157" s="251" t="str">
        <f>VLOOKUP(A157,Adr!A:B,2,FALSE)</f>
        <v>Slovenský lukostrelecký zväz</v>
      </c>
      <c r="C157" s="222" t="s">
        <v>909</v>
      </c>
      <c r="D157" s="224">
        <v>88214</v>
      </c>
      <c r="E157" s="209">
        <v>0</v>
      </c>
      <c r="F157" s="219" t="s">
        <v>204</v>
      </c>
      <c r="G157" s="222" t="s">
        <v>6</v>
      </c>
      <c r="H157" s="222" t="s">
        <v>791</v>
      </c>
      <c r="I157" s="230" t="str">
        <f t="shared" si="19"/>
        <v>30793009a</v>
      </c>
      <c r="J157" s="203" t="str">
        <f t="shared" si="20"/>
        <v>30793009026 02</v>
      </c>
      <c r="K157" s="5" t="s">
        <v>77</v>
      </c>
      <c r="L157" s="203" t="str">
        <f t="shared" si="14"/>
        <v>30793009026 02B</v>
      </c>
      <c r="M157" s="5" t="str">
        <f t="shared" si="15"/>
        <v>Slovenský lukostrelecký zväzaBlukostreľba - bežné transfery</v>
      </c>
      <c r="N157" s="3" t="str">
        <f t="shared" si="16"/>
        <v>30793009aB</v>
      </c>
    </row>
    <row r="158" spans="1:14" ht="12" customHeight="1">
      <c r="A158" s="202" t="s">
        <v>78</v>
      </c>
      <c r="B158" s="251" t="str">
        <f>VLOOKUP(A158,Adr!A:B,2,FALSE)</f>
        <v>Slovenský národný aeroklub gen. Milana Rastislava Štefánika</v>
      </c>
      <c r="C158" s="222" t="s">
        <v>910</v>
      </c>
      <c r="D158" s="224">
        <v>186632</v>
      </c>
      <c r="E158" s="209">
        <v>0</v>
      </c>
      <c r="F158" s="219" t="s">
        <v>204</v>
      </c>
      <c r="G158" s="222" t="s">
        <v>6</v>
      </c>
      <c r="H158" s="222" t="s">
        <v>791</v>
      </c>
      <c r="I158" s="230" t="str">
        <f t="shared" si="19"/>
        <v>00677604a</v>
      </c>
      <c r="J158" s="203" t="str">
        <f t="shared" si="20"/>
        <v>00677604026 02</v>
      </c>
      <c r="K158" s="5" t="s">
        <v>79</v>
      </c>
      <c r="L158" s="203" t="str">
        <f t="shared" si="14"/>
        <v>00677604026 02B</v>
      </c>
      <c r="M158" s="5" t="str">
        <f t="shared" si="15"/>
        <v>Slovenský národný aeroklub gen. Milana Rastislava ŠtefánikaaBletecké športy - bežné transfery</v>
      </c>
      <c r="N158" s="3" t="str">
        <f t="shared" si="16"/>
        <v>00677604aB</v>
      </c>
    </row>
    <row r="159" spans="1:14">
      <c r="A159" s="202" t="s">
        <v>78</v>
      </c>
      <c r="B159" s="251" t="str">
        <f>VLOOKUP(A159,Adr!A:B,2,FALSE)</f>
        <v>Slovenský národný aeroklub gen. Milana Rastislava Štefánika</v>
      </c>
      <c r="C159" s="222" t="s">
        <v>1570</v>
      </c>
      <c r="D159" s="224">
        <v>12514</v>
      </c>
      <c r="E159" s="209">
        <v>0</v>
      </c>
      <c r="F159" s="219" t="s">
        <v>207</v>
      </c>
      <c r="G159" s="222" t="s">
        <v>10</v>
      </c>
      <c r="H159" s="222" t="s">
        <v>791</v>
      </c>
      <c r="I159" s="230" t="str">
        <f t="shared" si="19"/>
        <v>00677604d</v>
      </c>
      <c r="J159" s="203" t="str">
        <f t="shared" si="20"/>
        <v>00677604026 03</v>
      </c>
      <c r="K159" s="5"/>
      <c r="L159" s="203" t="str">
        <f t="shared" ref="L159:L227" si="21">A159&amp;G159&amp;H159</f>
        <v>00677604026 03B</v>
      </c>
      <c r="M159" s="5" t="str">
        <f t="shared" ref="M159:M227" si="22">B159&amp;F159&amp;H159&amp;C159</f>
        <v>Slovenský národný aeroklub gen. Milana Rastislava ŠtefánikadBair navigation race - dvojica</v>
      </c>
      <c r="N159" s="3" t="str">
        <f t="shared" ref="N159:N227" si="23">+I159&amp;H159</f>
        <v>00677604dB</v>
      </c>
    </row>
    <row r="160" spans="1:14">
      <c r="A160" s="202" t="s">
        <v>78</v>
      </c>
      <c r="B160" s="251" t="str">
        <f>VLOOKUP(A160,Adr!A:B,2,FALSE)</f>
        <v>Slovenský národný aeroklub gen. Milana Rastislava Štefánika</v>
      </c>
      <c r="C160" s="222" t="s">
        <v>1571</v>
      </c>
      <c r="D160" s="224">
        <v>5214</v>
      </c>
      <c r="E160" s="209">
        <v>0</v>
      </c>
      <c r="F160" s="219" t="s">
        <v>207</v>
      </c>
      <c r="G160" s="222" t="s">
        <v>10</v>
      </c>
      <c r="H160" s="222" t="s">
        <v>791</v>
      </c>
      <c r="I160" s="230" t="str">
        <f t="shared" si="19"/>
        <v>00677604d</v>
      </c>
      <c r="J160" s="203" t="str">
        <f t="shared" si="20"/>
        <v>00677604026 03</v>
      </c>
      <c r="K160" s="5"/>
      <c r="L160" s="203" t="str">
        <f t="shared" si="21"/>
        <v>00677604026 03B</v>
      </c>
      <c r="M160" s="5" t="str">
        <f t="shared" si="22"/>
        <v>Slovenský národný aeroklub gen. Milana Rastislava ŠtefánikadBIgor Burger</v>
      </c>
      <c r="N160" s="3" t="str">
        <f t="shared" si="23"/>
        <v>00677604dB</v>
      </c>
    </row>
    <row r="161" spans="1:14">
      <c r="A161" s="202" t="s">
        <v>78</v>
      </c>
      <c r="B161" s="251" t="str">
        <f>VLOOKUP(A161,Adr!A:B,2,FALSE)</f>
        <v>Slovenský národný aeroklub gen. Milana Rastislava Štefánika</v>
      </c>
      <c r="C161" s="222" t="s">
        <v>1572</v>
      </c>
      <c r="D161" s="224">
        <v>8343</v>
      </c>
      <c r="E161" s="209">
        <v>0</v>
      </c>
      <c r="F161" s="219" t="s">
        <v>207</v>
      </c>
      <c r="G161" s="222" t="s">
        <v>10</v>
      </c>
      <c r="H161" s="222" t="s">
        <v>791</v>
      </c>
      <c r="I161" s="230" t="str">
        <f t="shared" si="19"/>
        <v>00677604d</v>
      </c>
      <c r="J161" s="203" t="str">
        <f t="shared" si="20"/>
        <v>00677604026 03</v>
      </c>
      <c r="K161" s="5"/>
      <c r="L161" s="203" t="str">
        <f t="shared" si="21"/>
        <v>00677604026 03B</v>
      </c>
      <c r="M161" s="5" t="str">
        <f t="shared" si="22"/>
        <v>Slovenský národný aeroklub gen. Milana Rastislava ŠtefánikadBJán Koťuha</v>
      </c>
      <c r="N161" s="3" t="str">
        <f t="shared" si="23"/>
        <v>00677604dB</v>
      </c>
    </row>
    <row r="162" spans="1:14">
      <c r="A162" s="202" t="s">
        <v>78</v>
      </c>
      <c r="B162" s="251" t="str">
        <f>VLOOKUP(A162,Adr!A:B,2,FALSE)</f>
        <v>Slovenský národný aeroklub gen. Milana Rastislava Štefánika</v>
      </c>
      <c r="C162" s="222" t="s">
        <v>1573</v>
      </c>
      <c r="D162" s="224">
        <v>8343</v>
      </c>
      <c r="E162" s="209">
        <v>0</v>
      </c>
      <c r="F162" s="219" t="s">
        <v>207</v>
      </c>
      <c r="G162" s="222" t="s">
        <v>10</v>
      </c>
      <c r="H162" s="222" t="s">
        <v>791</v>
      </c>
      <c r="I162" s="230" t="str">
        <f t="shared" si="19"/>
        <v>00677604d</v>
      </c>
      <c r="J162" s="203" t="str">
        <f t="shared" si="20"/>
        <v>00677604026 03</v>
      </c>
      <c r="K162" s="5"/>
      <c r="L162" s="203" t="str">
        <f t="shared" si="21"/>
        <v>00677604026 03B</v>
      </c>
      <c r="M162" s="5" t="str">
        <f t="shared" si="22"/>
        <v>Slovenský národný aeroklub gen. Milana Rastislava ŠtefánikadBJán Šabľa jr.</v>
      </c>
      <c r="N162" s="3" t="str">
        <f t="shared" si="23"/>
        <v>00677604dB</v>
      </c>
    </row>
    <row r="163" spans="1:14">
      <c r="A163" s="215" t="s">
        <v>78</v>
      </c>
      <c r="B163" s="251" t="str">
        <f>VLOOKUP(A163,Adr!A:B,2,FALSE)</f>
        <v>Slovenský národný aeroklub gen. Milana Rastislava Štefánika</v>
      </c>
      <c r="C163" s="222" t="s">
        <v>1574</v>
      </c>
      <c r="D163" s="224">
        <v>10429</v>
      </c>
      <c r="E163" s="209">
        <v>0</v>
      </c>
      <c r="F163" s="219" t="s">
        <v>207</v>
      </c>
      <c r="G163" s="222" t="s">
        <v>10</v>
      </c>
      <c r="H163" s="222" t="s">
        <v>791</v>
      </c>
      <c r="I163" s="230" t="str">
        <f t="shared" si="19"/>
        <v>00677604d</v>
      </c>
      <c r="J163" s="203" t="str">
        <f t="shared" si="20"/>
        <v>00677604026 03</v>
      </c>
      <c r="K163" s="5"/>
      <c r="L163" s="203" t="str">
        <f t="shared" si="21"/>
        <v>00677604026 03B</v>
      </c>
      <c r="M163" s="5" t="str">
        <f t="shared" si="22"/>
        <v>Slovenský národný aeroklub gen. Milana Rastislava ŠtefánikadBMarián Greš</v>
      </c>
      <c r="N163" s="3" t="str">
        <f t="shared" si="23"/>
        <v>00677604dB</v>
      </c>
    </row>
    <row r="164" spans="1:14">
      <c r="A164" s="202" t="s">
        <v>78</v>
      </c>
      <c r="B164" s="251" t="str">
        <f>VLOOKUP(A164,Adr!A:B,2,FALSE)</f>
        <v>Slovenský národný aeroklub gen. Milana Rastislava Štefánika</v>
      </c>
      <c r="C164" s="222" t="s">
        <v>1575</v>
      </c>
      <c r="D164" s="224">
        <v>10429</v>
      </c>
      <c r="E164" s="209">
        <v>0</v>
      </c>
      <c r="F164" s="219" t="s">
        <v>207</v>
      </c>
      <c r="G164" s="222" t="s">
        <v>10</v>
      </c>
      <c r="H164" s="222" t="s">
        <v>791</v>
      </c>
      <c r="I164" s="230" t="str">
        <f t="shared" si="19"/>
        <v>00677604d</v>
      </c>
      <c r="J164" s="203" t="str">
        <f t="shared" si="20"/>
        <v>00677604026 03</v>
      </c>
      <c r="K164" s="5"/>
      <c r="L164" s="203" t="str">
        <f t="shared" si="21"/>
        <v>00677604026 03B</v>
      </c>
      <c r="M164" s="5" t="str">
        <f t="shared" si="22"/>
        <v>Slovenský národný aeroklub gen. Milana Rastislava ŠtefánikadBMichal Žitňan st.</v>
      </c>
      <c r="N164" s="3" t="str">
        <f t="shared" si="23"/>
        <v>00677604dB</v>
      </c>
    </row>
    <row r="165" spans="1:14">
      <c r="A165" s="202" t="s">
        <v>80</v>
      </c>
      <c r="B165" s="251" t="str">
        <f>VLOOKUP(A165,Adr!A:B,2,FALSE)</f>
        <v>Slovenský olympijský a športový výbor</v>
      </c>
      <c r="C165" s="222" t="s">
        <v>944</v>
      </c>
      <c r="D165" s="224">
        <v>1452997</v>
      </c>
      <c r="E165" s="209">
        <v>0</v>
      </c>
      <c r="F165" s="219" t="s">
        <v>205</v>
      </c>
      <c r="G165" s="222" t="s">
        <v>10</v>
      </c>
      <c r="H165" s="222" t="s">
        <v>791</v>
      </c>
      <c r="I165" s="230" t="str">
        <f t="shared" si="19"/>
        <v>30811082b</v>
      </c>
      <c r="J165" s="203" t="str">
        <f t="shared" si="20"/>
        <v>30811082026 03</v>
      </c>
      <c r="K165" s="5"/>
      <c r="L165" s="203" t="str">
        <f t="shared" si="21"/>
        <v>30811082026 03B</v>
      </c>
      <c r="M165" s="5" t="str">
        <f t="shared" si="22"/>
        <v>Slovenský olympijský a športový výborbBčinnosť Slovenského olympijského výboru</v>
      </c>
      <c r="N165" s="3" t="str">
        <f t="shared" si="23"/>
        <v>30811082bB</v>
      </c>
    </row>
    <row r="166" spans="1:14">
      <c r="A166" s="215" t="s">
        <v>80</v>
      </c>
      <c r="B166" s="251" t="str">
        <f>VLOOKUP(A166,Adr!A:B,2,FALSE)</f>
        <v>Slovenský olympijský a športový výbor</v>
      </c>
      <c r="C166" s="222" t="s">
        <v>1419</v>
      </c>
      <c r="D166" s="224">
        <v>135000</v>
      </c>
      <c r="E166" s="209">
        <v>0</v>
      </c>
      <c r="F166" s="219" t="s">
        <v>218</v>
      </c>
      <c r="G166" s="222" t="s">
        <v>10</v>
      </c>
      <c r="H166" s="222" t="s">
        <v>791</v>
      </c>
      <c r="I166" s="230" t="str">
        <f t="shared" si="19"/>
        <v>30811082o</v>
      </c>
      <c r="J166" s="203" t="str">
        <f t="shared" si="20"/>
        <v>30811082026 03</v>
      </c>
      <c r="K166" s="5"/>
      <c r="L166" s="203" t="str">
        <f t="shared" si="21"/>
        <v>30811082026 03B</v>
      </c>
      <c r="M166"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66" s="3" t="str">
        <f t="shared" si="23"/>
        <v>30811082oB</v>
      </c>
    </row>
    <row r="167" spans="1:14">
      <c r="A167" s="215" t="s">
        <v>80</v>
      </c>
      <c r="B167" s="251" t="str">
        <f>VLOOKUP(A167,Adr!A:B,2,FALSE)</f>
        <v>Slovenský olympijský a športový výbor</v>
      </c>
      <c r="C167" s="222" t="s">
        <v>1724</v>
      </c>
      <c r="D167" s="224">
        <v>100000</v>
      </c>
      <c r="E167" s="209">
        <v>0</v>
      </c>
      <c r="F167" s="219" t="s">
        <v>216</v>
      </c>
      <c r="G167" s="222" t="s">
        <v>10</v>
      </c>
      <c r="H167" s="222" t="s">
        <v>791</v>
      </c>
      <c r="I167" s="230" t="str">
        <f t="shared" si="19"/>
        <v>30811082m</v>
      </c>
      <c r="J167" s="203" t="str">
        <f t="shared" si="20"/>
        <v>30811082026 03</v>
      </c>
      <c r="K167" s="5"/>
      <c r="L167" s="203" t="str">
        <f t="shared" si="21"/>
        <v>30811082026 03B</v>
      </c>
      <c r="M167" s="5" t="str">
        <f t="shared" si="22"/>
        <v>Slovenský olympijský a športový výbormBOlympijský odznak všestrannosti</v>
      </c>
      <c r="N167" s="3" t="str">
        <f t="shared" si="23"/>
        <v>30811082mB</v>
      </c>
    </row>
    <row r="168" spans="1:14">
      <c r="A168" s="215" t="s">
        <v>80</v>
      </c>
      <c r="B168" s="251" t="str">
        <f>VLOOKUP(A168,Adr!A:B,2,FALSE)</f>
        <v>Slovenský olympijský a športový výbor</v>
      </c>
      <c r="C168" s="222" t="s">
        <v>1725</v>
      </c>
      <c r="D168" s="224">
        <v>825868</v>
      </c>
      <c r="E168" s="209">
        <v>0.12870991000000001</v>
      </c>
      <c r="F168" s="219" t="s">
        <v>218</v>
      </c>
      <c r="G168" s="222" t="s">
        <v>10</v>
      </c>
      <c r="H168" s="222" t="s">
        <v>791</v>
      </c>
      <c r="I168" s="230" t="str">
        <f t="shared" si="19"/>
        <v>30811082o</v>
      </c>
      <c r="J168" s="203" t="str">
        <f t="shared" si="20"/>
        <v>30811082026 03</v>
      </c>
      <c r="K168" s="5"/>
      <c r="L168" s="203" t="str">
        <f t="shared" si="21"/>
        <v>30811082026 03B</v>
      </c>
      <c r="M168" s="5" t="str">
        <f t="shared" si="22"/>
        <v>Slovenský olympijský a športový výboroBzabezpečenie prípravy a účasti športovej reprezentácie na Hrách XXXII. olympiády v Tokiu</v>
      </c>
      <c r="N168" s="3" t="str">
        <f t="shared" si="23"/>
        <v>30811082oB</v>
      </c>
    </row>
    <row r="169" spans="1:14">
      <c r="A169" s="215" t="s">
        <v>80</v>
      </c>
      <c r="B169" s="251" t="str">
        <f>VLOOKUP(A169,Adr!A:B,2,FALSE)</f>
        <v>Slovenský olympijský a športový výbor</v>
      </c>
      <c r="C169" s="222" t="s">
        <v>1726</v>
      </c>
      <c r="D169" s="224">
        <v>560150</v>
      </c>
      <c r="E169" s="209">
        <v>0</v>
      </c>
      <c r="F169" s="219" t="s">
        <v>218</v>
      </c>
      <c r="G169" s="222" t="s">
        <v>10</v>
      </c>
      <c r="H169" s="222" t="s">
        <v>791</v>
      </c>
      <c r="I169" s="230" t="str">
        <f t="shared" si="19"/>
        <v>30811082o</v>
      </c>
      <c r="J169" s="203" t="str">
        <f t="shared" si="20"/>
        <v>30811082026 03</v>
      </c>
      <c r="K169" s="5"/>
      <c r="L169" s="203" t="str">
        <f t="shared" si="21"/>
        <v>30811082026 03B</v>
      </c>
      <c r="M169" s="5" t="str">
        <f t="shared" si="22"/>
        <v>Slovenský olympijský a športový výboroBzabezpečenie účasti športovej reprezentácie SR na XXIV. zimných olympijských hrách v Pekingu 2022</v>
      </c>
      <c r="N169" s="3" t="str">
        <f t="shared" si="23"/>
        <v>30811082oB</v>
      </c>
    </row>
    <row r="170" spans="1:14">
      <c r="A170" s="202" t="s">
        <v>81</v>
      </c>
      <c r="B170" s="251" t="str">
        <f>VLOOKUP(A170,Adr!A:B,2,FALSE)</f>
        <v>Slovenský paralympijský výbor</v>
      </c>
      <c r="C170" s="222" t="s">
        <v>945</v>
      </c>
      <c r="D170" s="224">
        <v>155616</v>
      </c>
      <c r="E170" s="209">
        <v>0</v>
      </c>
      <c r="F170" s="219" t="s">
        <v>206</v>
      </c>
      <c r="G170" s="222" t="s">
        <v>10</v>
      </c>
      <c r="H170" s="222" t="s">
        <v>791</v>
      </c>
      <c r="I170" s="230" t="str">
        <f t="shared" si="19"/>
        <v>31745661c</v>
      </c>
      <c r="J170" s="203" t="str">
        <f t="shared" si="20"/>
        <v>31745661026 03</v>
      </c>
      <c r="K170" s="5"/>
      <c r="L170" s="203" t="str">
        <f t="shared" si="21"/>
        <v>31745661026 03B</v>
      </c>
      <c r="M170" s="5" t="str">
        <f t="shared" si="22"/>
        <v>Slovenský paralympijský výborcBčinnosť Deaflympijského výboru Slovenska</v>
      </c>
      <c r="N170" s="3" t="str">
        <f t="shared" si="23"/>
        <v>31745661cB</v>
      </c>
    </row>
    <row r="171" spans="1:14">
      <c r="A171" s="202" t="s">
        <v>81</v>
      </c>
      <c r="B171" s="251" t="str">
        <f>VLOOKUP(A171,Adr!A:B,2,FALSE)</f>
        <v>Slovenský paralympijský výbor</v>
      </c>
      <c r="C171" s="222" t="s">
        <v>946</v>
      </c>
      <c r="D171" s="224">
        <v>1345366</v>
      </c>
      <c r="E171" s="209">
        <v>0</v>
      </c>
      <c r="F171" s="219" t="s">
        <v>206</v>
      </c>
      <c r="G171" s="222" t="s">
        <v>10</v>
      </c>
      <c r="H171" s="222" t="s">
        <v>791</v>
      </c>
      <c r="I171" s="230" t="str">
        <f t="shared" si="19"/>
        <v>31745661c</v>
      </c>
      <c r="J171" s="203" t="str">
        <f t="shared" si="20"/>
        <v>31745661026 03</v>
      </c>
      <c r="K171" s="5"/>
      <c r="L171" s="203" t="str">
        <f t="shared" si="21"/>
        <v>31745661026 03B</v>
      </c>
      <c r="M171" s="5" t="str">
        <f t="shared" si="22"/>
        <v>Slovenský paralympijský výborcBčinnosť Slovenského paralympijského výboru</v>
      </c>
      <c r="N171" s="3" t="str">
        <f t="shared" si="23"/>
        <v>31745661cB</v>
      </c>
    </row>
    <row r="172" spans="1:14">
      <c r="A172" s="202" t="s">
        <v>81</v>
      </c>
      <c r="B172" s="251" t="str">
        <f>VLOOKUP(A172,Adr!A:B,2,FALSE)</f>
        <v>Slovenský paralympijský výbor</v>
      </c>
      <c r="C172" s="222" t="s">
        <v>947</v>
      </c>
      <c r="D172" s="224">
        <v>606445</v>
      </c>
      <c r="E172" s="209">
        <v>0</v>
      </c>
      <c r="F172" s="219" t="s">
        <v>206</v>
      </c>
      <c r="G172" s="222" t="s">
        <v>10</v>
      </c>
      <c r="H172" s="222" t="s">
        <v>791</v>
      </c>
      <c r="I172" s="230" t="str">
        <f t="shared" si="19"/>
        <v>31745661c</v>
      </c>
      <c r="J172" s="203" t="str">
        <f t="shared" si="20"/>
        <v>31745661026 03</v>
      </c>
      <c r="K172" s="5"/>
      <c r="L172" s="203" t="str">
        <f t="shared" si="21"/>
        <v>31745661026 03B</v>
      </c>
      <c r="M172" s="5" t="str">
        <f t="shared" si="22"/>
        <v>Slovenský paralympijský výborcBčinnosť Slovenského zväzu telesne postihnutých športovcov</v>
      </c>
      <c r="N172" s="3" t="str">
        <f t="shared" si="23"/>
        <v>31745661cB</v>
      </c>
    </row>
    <row r="173" spans="1:14">
      <c r="A173" s="202" t="s">
        <v>81</v>
      </c>
      <c r="B173" s="251" t="str">
        <f>VLOOKUP(A173,Adr!A:B,2,FALSE)</f>
        <v>Slovenský paralympijský výbor</v>
      </c>
      <c r="C173" s="222" t="s">
        <v>948</v>
      </c>
      <c r="D173" s="224">
        <v>50855</v>
      </c>
      <c r="E173" s="209">
        <v>0</v>
      </c>
      <c r="F173" s="219" t="s">
        <v>206</v>
      </c>
      <c r="G173" s="222" t="s">
        <v>10</v>
      </c>
      <c r="H173" s="222" t="s">
        <v>791</v>
      </c>
      <c r="I173" s="230" t="str">
        <f t="shared" si="19"/>
        <v>31745661c</v>
      </c>
      <c r="J173" s="203" t="str">
        <f t="shared" si="20"/>
        <v>31745661026 03</v>
      </c>
      <c r="K173" s="5"/>
      <c r="L173" s="203" t="str">
        <f t="shared" si="21"/>
        <v>31745661026 03B</v>
      </c>
      <c r="M173" s="5" t="str">
        <f t="shared" si="22"/>
        <v>Slovenský paralympijský výborcBčinnosť Slovenskej asociácie zrakovo postihnutých športovcov</v>
      </c>
      <c r="N173" s="3" t="str">
        <f t="shared" si="23"/>
        <v>31745661cB</v>
      </c>
    </row>
    <row r="174" spans="1:14">
      <c r="A174" s="202" t="s">
        <v>81</v>
      </c>
      <c r="B174" s="251" t="str">
        <f>VLOOKUP(A174,Adr!A:B,2,FALSE)</f>
        <v>Slovenský paralympijský výbor</v>
      </c>
      <c r="C174" s="205" t="s">
        <v>949</v>
      </c>
      <c r="D174" s="208">
        <v>384463</v>
      </c>
      <c r="E174" s="209">
        <v>0</v>
      </c>
      <c r="F174" s="202" t="s">
        <v>206</v>
      </c>
      <c r="G174" s="205" t="s">
        <v>10</v>
      </c>
      <c r="H174" s="205" t="s">
        <v>791</v>
      </c>
      <c r="I174" s="230" t="str">
        <f t="shared" si="19"/>
        <v>31745661c</v>
      </c>
      <c r="J174" s="203" t="str">
        <f t="shared" si="20"/>
        <v>31745661026 03</v>
      </c>
      <c r="K174" s="5"/>
      <c r="L174" s="203" t="str">
        <f t="shared" si="21"/>
        <v>31745661026 03B</v>
      </c>
      <c r="M174" s="5" t="str">
        <f t="shared" si="22"/>
        <v>Slovenský paralympijský výborcBčinnosť Špeciálnych olympiád Slovensko</v>
      </c>
      <c r="N174" s="3" t="str">
        <f t="shared" si="23"/>
        <v>31745661cB</v>
      </c>
    </row>
    <row r="175" spans="1:14">
      <c r="A175" s="215" t="s">
        <v>81</v>
      </c>
      <c r="B175" s="251" t="str">
        <f>VLOOKUP(A175,Adr!A:B,2,FALSE)</f>
        <v>Slovenský paralympijský výbor</v>
      </c>
      <c r="C175" s="222" t="s">
        <v>1576</v>
      </c>
      <c r="D175" s="224">
        <v>31285</v>
      </c>
      <c r="E175" s="209">
        <v>0</v>
      </c>
      <c r="F175" s="219" t="s">
        <v>207</v>
      </c>
      <c r="G175" s="222" t="s">
        <v>10</v>
      </c>
      <c r="H175" s="222" t="s">
        <v>791</v>
      </c>
      <c r="I175" s="230" t="str">
        <f t="shared" si="19"/>
        <v>31745661d</v>
      </c>
      <c r="J175" s="203" t="str">
        <f t="shared" si="20"/>
        <v>31745661026 03</v>
      </c>
      <c r="K175" s="5"/>
      <c r="L175" s="203" t="str">
        <f t="shared" si="21"/>
        <v>31745661026 03B</v>
      </c>
      <c r="M175" s="5" t="str">
        <f t="shared" si="22"/>
        <v>Slovenský paralympijský výbordBAdrián Matušík</v>
      </c>
      <c r="N175" s="3" t="str">
        <f t="shared" si="23"/>
        <v>31745661dB</v>
      </c>
    </row>
    <row r="176" spans="1:14">
      <c r="A176" s="202" t="s">
        <v>81</v>
      </c>
      <c r="B176" s="251" t="str">
        <f>VLOOKUP(A176,Adr!A:B,2,FALSE)</f>
        <v>Slovenský paralympijský výbor</v>
      </c>
      <c r="C176" s="222" t="s">
        <v>1577</v>
      </c>
      <c r="D176" s="224">
        <v>75085</v>
      </c>
      <c r="E176" s="209">
        <v>0</v>
      </c>
      <c r="F176" s="219" t="s">
        <v>207</v>
      </c>
      <c r="G176" s="222" t="s">
        <v>10</v>
      </c>
      <c r="H176" s="222" t="s">
        <v>791</v>
      </c>
      <c r="I176" s="230" t="str">
        <f t="shared" si="19"/>
        <v>31745661d</v>
      </c>
      <c r="J176" s="203" t="str">
        <f t="shared" si="20"/>
        <v>31745661026 03</v>
      </c>
      <c r="K176" s="5"/>
      <c r="L176" s="203" t="str">
        <f t="shared" si="21"/>
        <v>31745661026 03B</v>
      </c>
      <c r="M176" s="5" t="str">
        <f t="shared" si="22"/>
        <v>Slovenský paralympijský výbordBHenrieta Farkašová + 1 os.</v>
      </c>
      <c r="N176" s="3" t="str">
        <f t="shared" si="23"/>
        <v>31745661dB</v>
      </c>
    </row>
    <row r="177" spans="1:14">
      <c r="A177" s="219" t="s">
        <v>81</v>
      </c>
      <c r="B177" s="251" t="str">
        <f>VLOOKUP(A177,Adr!A:B,2,FALSE)</f>
        <v>Slovenský paralympijský výbor</v>
      </c>
      <c r="C177" s="222" t="s">
        <v>1578</v>
      </c>
      <c r="D177" s="224">
        <v>75085</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výbordBJakub Krako + 1 os.</v>
      </c>
      <c r="N177" s="3" t="str">
        <f t="shared" si="23"/>
        <v>31745661dB</v>
      </c>
    </row>
    <row r="178" spans="1:14">
      <c r="A178" s="242" t="s">
        <v>81</v>
      </c>
      <c r="B178" s="251" t="str">
        <f>VLOOKUP(A178,Adr!A:B,2,FALSE)</f>
        <v>Slovenský paralympijský výbor</v>
      </c>
      <c r="C178" s="205" t="s">
        <v>1579</v>
      </c>
      <c r="D178" s="208">
        <v>31285</v>
      </c>
      <c r="E178" s="209">
        <v>0</v>
      </c>
      <c r="F178" s="202" t="s">
        <v>207</v>
      </c>
      <c r="G178" s="267" t="s">
        <v>10</v>
      </c>
      <c r="H178" s="205" t="s">
        <v>791</v>
      </c>
      <c r="I178" s="230" t="str">
        <f t="shared" si="19"/>
        <v>31745661d</v>
      </c>
      <c r="J178" s="203" t="str">
        <f t="shared" si="20"/>
        <v>31745661026 03</v>
      </c>
      <c r="K178" s="5"/>
      <c r="L178" s="203" t="str">
        <f t="shared" si="21"/>
        <v>31745661026 03B</v>
      </c>
      <c r="M178" s="5" t="str">
        <f t="shared" si="22"/>
        <v>Slovenský paralympijský výbordBJúlius Hutka</v>
      </c>
      <c r="N178" s="3" t="str">
        <f t="shared" si="23"/>
        <v>31745661dB</v>
      </c>
    </row>
    <row r="179" spans="1:14">
      <c r="A179" s="202" t="s">
        <v>81</v>
      </c>
      <c r="B179" s="251" t="str">
        <f>VLOOKUP(A179,Adr!A:B,2,FALSE)</f>
        <v>Slovenský paralympijský výbor</v>
      </c>
      <c r="C179" s="222" t="s">
        <v>1580</v>
      </c>
      <c r="D179" s="224">
        <v>52142</v>
      </c>
      <c r="E179" s="209">
        <v>0</v>
      </c>
      <c r="F179" s="219" t="s">
        <v>207</v>
      </c>
      <c r="G179" s="222" t="s">
        <v>10</v>
      </c>
      <c r="H179" s="222" t="s">
        <v>791</v>
      </c>
      <c r="I179" s="230" t="str">
        <f t="shared" si="19"/>
        <v>31745661d</v>
      </c>
      <c r="J179" s="203" t="str">
        <f t="shared" si="20"/>
        <v>31745661026 03</v>
      </c>
      <c r="K179" s="5"/>
      <c r="L179" s="203" t="str">
        <f t="shared" si="21"/>
        <v>31745661026 03B</v>
      </c>
      <c r="M179" s="5" t="str">
        <f t="shared" si="22"/>
        <v>Slovenský paralympijský výbordBKristína Funková</v>
      </c>
      <c r="N179" s="3" t="str">
        <f t="shared" si="23"/>
        <v>31745661dB</v>
      </c>
    </row>
    <row r="180" spans="1:14">
      <c r="A180" s="202" t="s">
        <v>81</v>
      </c>
      <c r="B180" s="251" t="str">
        <f>VLOOKUP(A180,Adr!A:B,2,FALSE)</f>
        <v>Slovenský paralympijský výbor</v>
      </c>
      <c r="C180" s="222" t="s">
        <v>1581</v>
      </c>
      <c r="D180" s="224">
        <v>20857</v>
      </c>
      <c r="E180" s="209">
        <v>0</v>
      </c>
      <c r="F180" s="219" t="s">
        <v>207</v>
      </c>
      <c r="G180" s="222" t="s">
        <v>10</v>
      </c>
      <c r="H180" s="222" t="s">
        <v>791</v>
      </c>
      <c r="I180" s="230" t="str">
        <f t="shared" si="19"/>
        <v>31745661d</v>
      </c>
      <c r="J180" s="203" t="str">
        <f t="shared" si="20"/>
        <v>31745661026 03</v>
      </c>
      <c r="K180" s="5"/>
      <c r="L180" s="203" t="str">
        <f t="shared" si="21"/>
        <v>31745661026 03B</v>
      </c>
      <c r="M180" s="5" t="str">
        <f t="shared" si="22"/>
        <v>Slovenský paralympijský výbordBMarek Kamzík</v>
      </c>
      <c r="N180" s="3" t="str">
        <f t="shared" si="23"/>
        <v>31745661dB</v>
      </c>
    </row>
    <row r="181" spans="1:14">
      <c r="A181" s="219" t="s">
        <v>81</v>
      </c>
      <c r="B181" s="251" t="str">
        <f>VLOOKUP(A181,Adr!A:B,2,FALSE)</f>
        <v>Slovenský paralympijský výbor</v>
      </c>
      <c r="C181" s="222" t="s">
        <v>1582</v>
      </c>
      <c r="D181" s="224">
        <v>62571</v>
      </c>
      <c r="E181" s="294">
        <v>0</v>
      </c>
      <c r="F181" s="219" t="s">
        <v>207</v>
      </c>
      <c r="G181" s="222" t="s">
        <v>10</v>
      </c>
      <c r="H181" s="222" t="s">
        <v>791</v>
      </c>
      <c r="I181" s="230" t="str">
        <f t="shared" si="19"/>
        <v>31745661d</v>
      </c>
      <c r="J181" s="203" t="str">
        <f t="shared" si="20"/>
        <v>31745661026 03</v>
      </c>
      <c r="K181" s="5"/>
      <c r="L181" s="203" t="str">
        <f t="shared" si="21"/>
        <v>31745661026 03B</v>
      </c>
      <c r="M181" s="5" t="str">
        <f t="shared" si="22"/>
        <v>Slovenský paralympijský výbordBMarek Kubačka + 1 os.</v>
      </c>
      <c r="N181" s="3" t="str">
        <f t="shared" si="23"/>
        <v>31745661dB</v>
      </c>
    </row>
    <row r="182" spans="1:14">
      <c r="A182" s="238" t="s">
        <v>81</v>
      </c>
      <c r="B182" s="251" t="str">
        <f>VLOOKUP(A182,Adr!A:B,2,FALSE)</f>
        <v>Slovenský paralympijský výbor</v>
      </c>
      <c r="C182" s="205" t="s">
        <v>1583</v>
      </c>
      <c r="D182" s="208">
        <v>52142</v>
      </c>
      <c r="E182" s="209">
        <v>0</v>
      </c>
      <c r="F182" s="202" t="s">
        <v>207</v>
      </c>
      <c r="G182" s="267" t="s">
        <v>10</v>
      </c>
      <c r="H182" s="205" t="s">
        <v>791</v>
      </c>
      <c r="I182" s="230" t="str">
        <f t="shared" si="19"/>
        <v>31745661d</v>
      </c>
      <c r="J182" s="203" t="str">
        <f t="shared" si="20"/>
        <v>31745661026 03</v>
      </c>
      <c r="K182" s="5"/>
      <c r="L182" s="203" t="str">
        <f t="shared" si="21"/>
        <v>31745661026 03B</v>
      </c>
      <c r="M182" s="5" t="str">
        <f t="shared" si="22"/>
        <v>Slovenský paralympijský výbordBMarián Kuřeja</v>
      </c>
      <c r="N182" s="3" t="str">
        <f t="shared" si="23"/>
        <v>31745661dB</v>
      </c>
    </row>
    <row r="183" spans="1:14">
      <c r="A183" s="219" t="s">
        <v>81</v>
      </c>
      <c r="B183" s="251" t="str">
        <f>VLOOKUP(A183,Adr!A:B,2,FALSE)</f>
        <v>Slovenský paralympijský výbor</v>
      </c>
      <c r="C183" s="222" t="s">
        <v>1584</v>
      </c>
      <c r="D183" s="224">
        <v>41714</v>
      </c>
      <c r="E183" s="294">
        <v>0</v>
      </c>
      <c r="F183" s="219" t="s">
        <v>207</v>
      </c>
      <c r="G183" s="222" t="s">
        <v>10</v>
      </c>
      <c r="H183" s="222" t="s">
        <v>791</v>
      </c>
      <c r="I183" s="230" t="str">
        <f t="shared" si="19"/>
        <v>31745661d</v>
      </c>
      <c r="J183" s="203" t="str">
        <f t="shared" si="20"/>
        <v>31745661026 03</v>
      </c>
      <c r="K183" s="5"/>
      <c r="L183" s="203" t="str">
        <f t="shared" si="21"/>
        <v>31745661026 03B</v>
      </c>
      <c r="M183" s="5" t="str">
        <f t="shared" si="22"/>
        <v>Slovenský paralympijský výbordBMartin France</v>
      </c>
      <c r="N183" s="3" t="str">
        <f t="shared" si="23"/>
        <v>31745661dB</v>
      </c>
    </row>
    <row r="184" spans="1:14">
      <c r="A184" s="202" t="s">
        <v>81</v>
      </c>
      <c r="B184" s="251" t="str">
        <f>VLOOKUP(A184,Adr!A:B,2,FALSE)</f>
        <v>Slovenský paralympijský výbor</v>
      </c>
      <c r="C184" s="236" t="s">
        <v>1585</v>
      </c>
      <c r="D184" s="223">
        <v>75085</v>
      </c>
      <c r="E184" s="209">
        <v>0</v>
      </c>
      <c r="F184" s="202" t="s">
        <v>207</v>
      </c>
      <c r="G184" s="205" t="s">
        <v>10</v>
      </c>
      <c r="H184" s="205" t="s">
        <v>791</v>
      </c>
      <c r="I184" s="230" t="str">
        <f t="shared" si="19"/>
        <v>31745661d</v>
      </c>
      <c r="J184" s="203" t="str">
        <f t="shared" si="20"/>
        <v>31745661026 03</v>
      </c>
      <c r="K184" s="5"/>
      <c r="L184" s="203" t="str">
        <f t="shared" si="21"/>
        <v>31745661026 03B</v>
      </c>
      <c r="M184" s="5" t="str">
        <f t="shared" si="22"/>
        <v>Slovenský paralympijský výbordBMiroslav Haraus + 1 os.</v>
      </c>
      <c r="N184" s="3" t="str">
        <f t="shared" si="23"/>
        <v>31745661dB</v>
      </c>
    </row>
    <row r="185" spans="1:14">
      <c r="A185" s="202" t="s">
        <v>81</v>
      </c>
      <c r="B185" s="251" t="str">
        <f>VLOOKUP(A185,Adr!A:B,2,FALSE)</f>
        <v>Slovenský paralympijský výbor</v>
      </c>
      <c r="C185" s="236" t="s">
        <v>1586</v>
      </c>
      <c r="D185" s="223">
        <v>41714</v>
      </c>
      <c r="E185" s="209">
        <v>0</v>
      </c>
      <c r="F185" s="202" t="s">
        <v>207</v>
      </c>
      <c r="G185" s="205" t="s">
        <v>10</v>
      </c>
      <c r="H185" s="205" t="s">
        <v>791</v>
      </c>
      <c r="I185" s="230" t="str">
        <f t="shared" si="19"/>
        <v>31745661d</v>
      </c>
      <c r="J185" s="203" t="str">
        <f t="shared" si="20"/>
        <v>31745661026 03</v>
      </c>
      <c r="K185" s="5"/>
      <c r="L185" s="203" t="str">
        <f t="shared" si="21"/>
        <v>31745661026 03B</v>
      </c>
      <c r="M185" s="5" t="str">
        <f t="shared" si="22"/>
        <v>Slovenský paralympijský výbordBPetra Smaržová</v>
      </c>
      <c r="N185" s="3" t="str">
        <f t="shared" si="23"/>
        <v>31745661dB</v>
      </c>
    </row>
    <row r="186" spans="1:14">
      <c r="A186" s="202" t="s">
        <v>81</v>
      </c>
      <c r="B186" s="251" t="str">
        <f>VLOOKUP(A186,Adr!A:B,2,FALSE)</f>
        <v>Slovenský paralympijský výbor</v>
      </c>
      <c r="C186" s="236" t="s">
        <v>1587</v>
      </c>
      <c r="D186" s="223">
        <v>52142</v>
      </c>
      <c r="E186" s="209">
        <v>0</v>
      </c>
      <c r="F186" s="202" t="s">
        <v>207</v>
      </c>
      <c r="G186" s="205" t="s">
        <v>10</v>
      </c>
      <c r="H186" s="205" t="s">
        <v>791</v>
      </c>
      <c r="I186" s="230" t="str">
        <f t="shared" si="19"/>
        <v>31745661d</v>
      </c>
      <c r="J186" s="203" t="str">
        <f t="shared" si="20"/>
        <v>31745661026 03</v>
      </c>
      <c r="K186" s="5"/>
      <c r="L186" s="203" t="str">
        <f t="shared" si="21"/>
        <v>31745661026 03B</v>
      </c>
      <c r="M186" s="5" t="str">
        <f t="shared" si="22"/>
        <v>Slovenský paralympijský výbordBRadoslav Malenovský</v>
      </c>
      <c r="N186" s="3" t="str">
        <f t="shared" si="23"/>
        <v>31745661dB</v>
      </c>
    </row>
    <row r="187" spans="1:14">
      <c r="A187" s="242" t="s">
        <v>81</v>
      </c>
      <c r="B187" s="251" t="str">
        <f>VLOOKUP(A187,Adr!A:B,2,FALSE)</f>
        <v>Slovenský paralympijský výbor</v>
      </c>
      <c r="C187" s="205" t="s">
        <v>1588</v>
      </c>
      <c r="D187" s="208">
        <v>10429</v>
      </c>
      <c r="E187" s="209">
        <v>0</v>
      </c>
      <c r="F187" s="202" t="s">
        <v>207</v>
      </c>
      <c r="G187" s="267" t="s">
        <v>10</v>
      </c>
      <c r="H187" s="205" t="s">
        <v>791</v>
      </c>
      <c r="I187" s="230" t="str">
        <f t="shared" si="19"/>
        <v>31745661d</v>
      </c>
      <c r="J187" s="203" t="str">
        <f t="shared" si="20"/>
        <v>31745661026 03</v>
      </c>
      <c r="K187" s="5"/>
      <c r="L187" s="203" t="str">
        <f t="shared" si="21"/>
        <v>31745661026 03B</v>
      </c>
      <c r="M187" s="5" t="str">
        <f t="shared" si="22"/>
        <v>Slovenský paralympijský výbordBTatiana Blattnerová</v>
      </c>
      <c r="N187" s="3" t="str">
        <f t="shared" si="23"/>
        <v>31745661dB</v>
      </c>
    </row>
    <row r="188" spans="1:14">
      <c r="A188" s="219" t="s">
        <v>81</v>
      </c>
      <c r="B188" s="251" t="str">
        <f>VLOOKUP(A188,Adr!A:B,2,FALSE)</f>
        <v>Slovenský paralympijský výbor</v>
      </c>
      <c r="C188" s="222" t="s">
        <v>1589</v>
      </c>
      <c r="D188" s="224">
        <v>62571</v>
      </c>
      <c r="E188" s="294">
        <v>0</v>
      </c>
      <c r="F188" s="219" t="s">
        <v>207</v>
      </c>
      <c r="G188" s="222" t="s">
        <v>10</v>
      </c>
      <c r="H188" s="222" t="s">
        <v>791</v>
      </c>
      <c r="I188" s="230" t="str">
        <f t="shared" si="19"/>
        <v>31745661d</v>
      </c>
      <c r="J188" s="203" t="str">
        <f t="shared" si="20"/>
        <v>31745661026 03</v>
      </c>
      <c r="K188" s="5"/>
      <c r="L188" s="203" t="str">
        <f t="shared" si="21"/>
        <v>31745661026 03B</v>
      </c>
      <c r="M188" s="5" t="str">
        <f t="shared" si="22"/>
        <v>Slovenský paralympijský výbordBVeronika Vadovičová</v>
      </c>
      <c r="N188" s="3" t="str">
        <f t="shared" si="23"/>
        <v>31745661dB</v>
      </c>
    </row>
    <row r="189" spans="1:14">
      <c r="A189" s="219" t="s">
        <v>81</v>
      </c>
      <c r="B189" s="251" t="str">
        <f>VLOOKUP(A189,Adr!A:B,2,FALSE)</f>
        <v>Slovenský paralympijský výbor</v>
      </c>
      <c r="C189" s="222" t="s">
        <v>1727</v>
      </c>
      <c r="D189" s="224">
        <v>270776</v>
      </c>
      <c r="E189" s="294">
        <v>0.15101000000000001</v>
      </c>
      <c r="F189" s="219" t="s">
        <v>218</v>
      </c>
      <c r="G189" s="222" t="s">
        <v>10</v>
      </c>
      <c r="H189" s="222" t="s">
        <v>791</v>
      </c>
      <c r="I189" s="230" t="str">
        <f t="shared" si="19"/>
        <v>31745661o</v>
      </c>
      <c r="J189" s="203" t="str">
        <f t="shared" si="20"/>
        <v>31745661026 03</v>
      </c>
      <c r="K189" s="5"/>
      <c r="L189" s="203" t="str">
        <f t="shared" si="21"/>
        <v>31745661026 03B</v>
      </c>
      <c r="M189" s="5" t="str">
        <f t="shared" si="22"/>
        <v>Slovenský paralympijský výboroBzabezpečenie prípravy a účasti športovej reprezentácie na XVI. paralympijských hrách v Tokiu</v>
      </c>
      <c r="N189" s="3" t="str">
        <f t="shared" si="23"/>
        <v>31745661oB</v>
      </c>
    </row>
    <row r="190" spans="1:14">
      <c r="A190" s="219" t="s">
        <v>81</v>
      </c>
      <c r="B190" s="251" t="str">
        <f>VLOOKUP(A190,Adr!A:B,2,FALSE)</f>
        <v>Slovenský paralympijský výbor</v>
      </c>
      <c r="C190" s="222" t="s">
        <v>1729</v>
      </c>
      <c r="D190" s="224">
        <v>522246</v>
      </c>
      <c r="E190" s="294">
        <v>0</v>
      </c>
      <c r="F190" s="219" t="s">
        <v>218</v>
      </c>
      <c r="G190" s="222" t="s">
        <v>10</v>
      </c>
      <c r="H190" s="222" t="s">
        <v>791</v>
      </c>
      <c r="I190" s="230" t="str">
        <f t="shared" si="19"/>
        <v>31745661o</v>
      </c>
      <c r="J190" s="203" t="str">
        <f t="shared" si="20"/>
        <v>31745661026 03</v>
      </c>
      <c r="K190" s="5"/>
      <c r="L190" s="203" t="str">
        <f t="shared" si="21"/>
        <v>31745661026 03B</v>
      </c>
      <c r="M190" s="5" t="str">
        <f t="shared" si="22"/>
        <v>Slovenský paralympijský výboroBzabezpečenie účasti športovej reprezentácie SR a na XIII. zimných paralympijských hrách v Pekingu 2022</v>
      </c>
      <c r="N190" s="3" t="str">
        <f t="shared" si="23"/>
        <v>31745661oB</v>
      </c>
    </row>
    <row r="191" spans="1:14">
      <c r="A191" s="202" t="s">
        <v>83</v>
      </c>
      <c r="B191" s="251" t="str">
        <f>VLOOKUP(A191,Adr!A:B,2,FALSE)</f>
        <v>Slovenský rýchlokorčuliarsky zväz</v>
      </c>
      <c r="C191" s="236" t="s">
        <v>911</v>
      </c>
      <c r="D191" s="223">
        <v>60850</v>
      </c>
      <c r="E191" s="209">
        <v>0</v>
      </c>
      <c r="F191" s="219" t="s">
        <v>204</v>
      </c>
      <c r="G191" s="222" t="s">
        <v>6</v>
      </c>
      <c r="H191" s="222" t="s">
        <v>791</v>
      </c>
      <c r="I191" s="230" t="str">
        <f t="shared" si="19"/>
        <v>30688060a</v>
      </c>
      <c r="J191" s="203" t="str">
        <f t="shared" si="20"/>
        <v>30688060026 02</v>
      </c>
      <c r="K191" s="5" t="s">
        <v>169</v>
      </c>
      <c r="L191" s="203" t="str">
        <f t="shared" si="21"/>
        <v>30688060026 02B</v>
      </c>
      <c r="M191" s="5" t="str">
        <f t="shared" si="22"/>
        <v>Slovenský rýchlokorčuliarsky zväzaBkolieskové korčuľovanie - bežné transfery</v>
      </c>
      <c r="N191" s="3" t="str">
        <f t="shared" si="23"/>
        <v>30688060aB</v>
      </c>
    </row>
    <row r="192" spans="1:14">
      <c r="A192" s="215" t="s">
        <v>83</v>
      </c>
      <c r="B192" s="251" t="str">
        <f>VLOOKUP(A192,Adr!A:B,2,FALSE)</f>
        <v>Slovenský rýchlokorčuliarsky zväz</v>
      </c>
      <c r="C192" s="222" t="s">
        <v>912</v>
      </c>
      <c r="D192" s="224">
        <v>87409</v>
      </c>
      <c r="E192" s="209">
        <v>0</v>
      </c>
      <c r="F192" s="219" t="s">
        <v>204</v>
      </c>
      <c r="G192" s="222" t="s">
        <v>6</v>
      </c>
      <c r="H192" s="222" t="s">
        <v>791</v>
      </c>
      <c r="I192" s="230" t="str">
        <f t="shared" si="19"/>
        <v>30688060a</v>
      </c>
      <c r="J192" s="203" t="str">
        <f t="shared" si="20"/>
        <v>30688060026 02</v>
      </c>
      <c r="K192" s="5" t="s">
        <v>183</v>
      </c>
      <c r="L192" s="203" t="str">
        <f t="shared" si="21"/>
        <v>30688060026 02B</v>
      </c>
      <c r="M192" s="5" t="str">
        <f t="shared" si="22"/>
        <v>Slovenský rýchlokorčuliarsky zväzaBrýchlokorčuľovanie - bežné transfery</v>
      </c>
      <c r="N192" s="3" t="str">
        <f t="shared" si="23"/>
        <v>30688060aB</v>
      </c>
    </row>
    <row r="193" spans="1:14">
      <c r="A193" s="202" t="s">
        <v>83</v>
      </c>
      <c r="B193" s="251" t="str">
        <f>VLOOKUP(A193,Adr!A:B,2,FALSE)</f>
        <v>Slovenský rýchlokorčuliarsky zväz</v>
      </c>
      <c r="C193" s="236" t="s">
        <v>1590</v>
      </c>
      <c r="D193" s="223">
        <v>31285</v>
      </c>
      <c r="E193" s="209">
        <v>0</v>
      </c>
      <c r="F193" s="202" t="s">
        <v>207</v>
      </c>
      <c r="G193" s="205" t="s">
        <v>10</v>
      </c>
      <c r="H193" s="205" t="s">
        <v>791</v>
      </c>
      <c r="I193" s="230" t="str">
        <f t="shared" si="19"/>
        <v>30688060d</v>
      </c>
      <c r="J193" s="203" t="str">
        <f t="shared" si="20"/>
        <v>30688060026 03</v>
      </c>
      <c r="K193" s="5"/>
      <c r="L193" s="203" t="str">
        <f t="shared" si="21"/>
        <v>30688060026 03B</v>
      </c>
      <c r="M193" s="5" t="str">
        <f t="shared" si="22"/>
        <v>Slovenský rýchlokorčuliarsky zväzdBDominika Králiková</v>
      </c>
      <c r="N193" s="3" t="str">
        <f t="shared" si="23"/>
        <v>30688060dB</v>
      </c>
    </row>
    <row r="194" spans="1:14">
      <c r="A194" s="242" t="s">
        <v>83</v>
      </c>
      <c r="B194" s="251" t="str">
        <f>VLOOKUP(A194,Adr!A:B,2,FALSE)</f>
        <v>Slovenský rýchlokorčuliarsky zväz</v>
      </c>
      <c r="C194" s="205" t="s">
        <v>1591</v>
      </c>
      <c r="D194" s="208">
        <v>13035</v>
      </c>
      <c r="E194" s="209">
        <v>0</v>
      </c>
      <c r="F194" s="202" t="s">
        <v>207</v>
      </c>
      <c r="G194" s="267" t="s">
        <v>10</v>
      </c>
      <c r="H194" s="205" t="s">
        <v>791</v>
      </c>
      <c r="I194" s="230" t="str">
        <f t="shared" si="19"/>
        <v>30688060d</v>
      </c>
      <c r="J194" s="203" t="str">
        <f t="shared" si="20"/>
        <v>30688060026 03</v>
      </c>
      <c r="K194" s="5"/>
      <c r="L194" s="203" t="str">
        <f t="shared" si="21"/>
        <v>30688060026 03B</v>
      </c>
      <c r="M194" s="5" t="str">
        <f t="shared" si="22"/>
        <v>Slovenský rýchlokorčuliarsky zväzdBin line zjazd družstvo</v>
      </c>
      <c r="N194" s="3" t="str">
        <f t="shared" si="23"/>
        <v>30688060dB</v>
      </c>
    </row>
    <row r="195" spans="1:14">
      <c r="A195" s="238" t="s">
        <v>83</v>
      </c>
      <c r="B195" s="251" t="str">
        <f>VLOOKUP(A195,Adr!A:B,2,FALSE)</f>
        <v>Slovenský rýchlokorčuliarsky zväz</v>
      </c>
      <c r="C195" s="205" t="s">
        <v>1592</v>
      </c>
      <c r="D195" s="208">
        <v>31285</v>
      </c>
      <c r="E195" s="209">
        <v>0</v>
      </c>
      <c r="F195" s="202" t="s">
        <v>207</v>
      </c>
      <c r="G195" s="267" t="s">
        <v>10</v>
      </c>
      <c r="H195" s="205" t="s">
        <v>791</v>
      </c>
      <c r="I195" s="230" t="str">
        <f t="shared" si="19"/>
        <v>30688060d</v>
      </c>
      <c r="J195" s="203" t="str">
        <f t="shared" si="20"/>
        <v>30688060026 03</v>
      </c>
      <c r="K195" s="5"/>
      <c r="L195" s="203" t="str">
        <f t="shared" si="21"/>
        <v>30688060026 03B</v>
      </c>
      <c r="M195" s="5" t="str">
        <f t="shared" si="22"/>
        <v>Slovenský rýchlokorčuliarsky zväzdBRichard Tury</v>
      </c>
      <c r="N195" s="3" t="str">
        <f t="shared" si="23"/>
        <v>30688060dB</v>
      </c>
    </row>
    <row r="196" spans="1:14">
      <c r="A196" s="202" t="s">
        <v>85</v>
      </c>
      <c r="B196" s="251" t="str">
        <f>VLOOKUP(A196,Adr!A:B,2,FALSE)</f>
        <v>Slovenský stolnotenisový zväz</v>
      </c>
      <c r="C196" s="236" t="s">
        <v>913</v>
      </c>
      <c r="D196" s="223">
        <v>1668546</v>
      </c>
      <c r="E196" s="209">
        <v>0</v>
      </c>
      <c r="F196" s="202" t="s">
        <v>204</v>
      </c>
      <c r="G196" s="205" t="s">
        <v>6</v>
      </c>
      <c r="H196" s="205" t="s">
        <v>791</v>
      </c>
      <c r="I196" s="230" t="str">
        <f t="shared" si="19"/>
        <v>30806836a</v>
      </c>
      <c r="J196" s="203" t="str">
        <f t="shared" si="20"/>
        <v>30806836026 02</v>
      </c>
      <c r="K196" s="5" t="s">
        <v>87</v>
      </c>
      <c r="L196" s="203" t="str">
        <f t="shared" si="21"/>
        <v>30806836026 02B</v>
      </c>
      <c r="M196" s="5" t="str">
        <f t="shared" si="22"/>
        <v>Slovenský stolnotenisový zväzaBstolný tenis - bežné transfery</v>
      </c>
      <c r="N196" s="3" t="str">
        <f t="shared" si="23"/>
        <v>30806836aB</v>
      </c>
    </row>
    <row r="197" spans="1:14">
      <c r="A197" s="202" t="s">
        <v>85</v>
      </c>
      <c r="B197" s="251" t="str">
        <f>VLOOKUP(A197,Adr!A:B,2,FALSE)</f>
        <v>Slovenský stolnotenisový zväz</v>
      </c>
      <c r="C197" s="236" t="s">
        <v>1098</v>
      </c>
      <c r="D197" s="223">
        <v>129604</v>
      </c>
      <c r="E197" s="209">
        <v>0</v>
      </c>
      <c r="F197" s="202" t="s">
        <v>204</v>
      </c>
      <c r="G197" s="205" t="s">
        <v>6</v>
      </c>
      <c r="H197" s="205" t="s">
        <v>792</v>
      </c>
      <c r="I197" s="230" t="str">
        <f t="shared" si="19"/>
        <v>30806836a</v>
      </c>
      <c r="J197" s="203" t="str">
        <f t="shared" si="20"/>
        <v>30806836026 02</v>
      </c>
      <c r="K197" s="5" t="s">
        <v>87</v>
      </c>
      <c r="L197" s="203" t="str">
        <f t="shared" si="21"/>
        <v>30806836026 02K</v>
      </c>
      <c r="M197" s="5" t="str">
        <f t="shared" si="22"/>
        <v>Slovenský stolnotenisový zväzaKstolný tenis - kapitálové transfery</v>
      </c>
      <c r="N197" s="3" t="str">
        <f t="shared" si="23"/>
        <v>30806836aK</v>
      </c>
    </row>
    <row r="198" spans="1:14">
      <c r="A198" s="202" t="s">
        <v>85</v>
      </c>
      <c r="B198" s="251" t="str">
        <f>VLOOKUP(A198,Adr!A:B,2,FALSE)</f>
        <v>Slovenský stolnotenisový zväz</v>
      </c>
      <c r="C198" s="236" t="s">
        <v>1593</v>
      </c>
      <c r="D198" s="223">
        <v>5214</v>
      </c>
      <c r="E198" s="209">
        <v>0</v>
      </c>
      <c r="F198" s="202" t="s">
        <v>207</v>
      </c>
      <c r="G198" s="205" t="s">
        <v>10</v>
      </c>
      <c r="H198" s="205" t="s">
        <v>791</v>
      </c>
      <c r="I198" s="230" t="str">
        <f t="shared" si="19"/>
        <v>30806836d</v>
      </c>
      <c r="J198" s="203" t="str">
        <f t="shared" si="20"/>
        <v>30806836026 03</v>
      </c>
      <c r="K198" s="5"/>
      <c r="L198" s="203" t="str">
        <f t="shared" si="21"/>
        <v>30806836026 03B</v>
      </c>
      <c r="M198" s="5" t="str">
        <f t="shared" si="22"/>
        <v>Slovenský stolnotenisový zväzdBEma Labošová</v>
      </c>
      <c r="N198" s="3" t="str">
        <f t="shared" si="23"/>
        <v>30806836dB</v>
      </c>
    </row>
    <row r="199" spans="1:14">
      <c r="A199" s="242" t="s">
        <v>85</v>
      </c>
      <c r="B199" s="251" t="str">
        <f>VLOOKUP(A199,Adr!A:B,2,FALSE)</f>
        <v>Slovenský stolnotenisový zväz</v>
      </c>
      <c r="C199" s="205" t="s">
        <v>1594</v>
      </c>
      <c r="D199" s="208">
        <v>5214</v>
      </c>
      <c r="E199" s="209">
        <v>0</v>
      </c>
      <c r="F199" s="202" t="s">
        <v>207</v>
      </c>
      <c r="G199" s="267" t="s">
        <v>10</v>
      </c>
      <c r="H199" s="205" t="s">
        <v>791</v>
      </c>
      <c r="I199" s="230" t="str">
        <f t="shared" si="19"/>
        <v>30806836d</v>
      </c>
      <c r="J199" s="203" t="str">
        <f t="shared" si="20"/>
        <v>30806836026 03</v>
      </c>
      <c r="K199" s="5"/>
      <c r="L199" s="203" t="str">
        <f t="shared" si="21"/>
        <v>30806836026 03B</v>
      </c>
      <c r="M199" s="5" t="str">
        <f t="shared" si="22"/>
        <v>Slovenský stolnotenisový zväzdBYang Wang</v>
      </c>
      <c r="N199" s="3" t="str">
        <f t="shared" si="23"/>
        <v>30806836dB</v>
      </c>
    </row>
    <row r="200" spans="1:14">
      <c r="A200" s="238" t="s">
        <v>85</v>
      </c>
      <c r="B200" s="251" t="str">
        <f>VLOOKUP(A200,Adr!A:B,2,FALSE)</f>
        <v>Slovenský stolnotenisový zväz</v>
      </c>
      <c r="C200" s="205" t="s">
        <v>1595</v>
      </c>
      <c r="D200" s="208">
        <v>31285</v>
      </c>
      <c r="E200" s="209">
        <v>0</v>
      </c>
      <c r="F200" s="219" t="s">
        <v>207</v>
      </c>
      <c r="G200" s="205" t="s">
        <v>10</v>
      </c>
      <c r="H200" s="205" t="s">
        <v>791</v>
      </c>
      <c r="I200" s="230" t="str">
        <f t="shared" si="19"/>
        <v>30806836d</v>
      </c>
      <c r="J200" s="203" t="str">
        <f t="shared" si="20"/>
        <v>30806836026 03</v>
      </c>
      <c r="K200" s="5"/>
      <c r="L200" s="203" t="str">
        <f t="shared" si="21"/>
        <v>30806836026 03B</v>
      </c>
      <c r="M200" s="5" t="str">
        <f t="shared" si="22"/>
        <v>Slovenský stolnotenisový zväzdBzmiešaná štvorhra</v>
      </c>
      <c r="N200" s="3" t="str">
        <f t="shared" si="23"/>
        <v>30806836dB</v>
      </c>
    </row>
    <row r="201" spans="1:14">
      <c r="A201" s="238" t="s">
        <v>88</v>
      </c>
      <c r="B201" s="251" t="str">
        <f>VLOOKUP(A201,Adr!A:B,2,FALSE)</f>
        <v>Slovenský strelecký zväz (SSZ)</v>
      </c>
      <c r="C201" s="205" t="s">
        <v>914</v>
      </c>
      <c r="D201" s="208">
        <v>1111427</v>
      </c>
      <c r="E201" s="209">
        <v>0</v>
      </c>
      <c r="F201" s="219" t="s">
        <v>204</v>
      </c>
      <c r="G201" s="205" t="s">
        <v>6</v>
      </c>
      <c r="H201" s="205" t="s">
        <v>791</v>
      </c>
      <c r="I201" s="230" t="str">
        <f t="shared" si="19"/>
        <v>00603341a</v>
      </c>
      <c r="J201" s="203" t="str">
        <f t="shared" si="20"/>
        <v>00603341026 02</v>
      </c>
      <c r="K201" s="5" t="s">
        <v>89</v>
      </c>
      <c r="L201" s="203" t="str">
        <f t="shared" si="21"/>
        <v>00603341026 02B</v>
      </c>
      <c r="M201" s="5" t="str">
        <f t="shared" si="22"/>
        <v>Slovenský strelecký zväz (SSZ)aBstreľba - bežné transfery</v>
      </c>
      <c r="N201" s="3" t="str">
        <f t="shared" si="23"/>
        <v>00603341aB</v>
      </c>
    </row>
    <row r="202" spans="1:14">
      <c r="A202" s="202" t="s">
        <v>88</v>
      </c>
      <c r="B202" s="251" t="str">
        <f>VLOOKUP(A202,Adr!A:B,2,FALSE)</f>
        <v>Slovenský strelecký zväz (SSZ)</v>
      </c>
      <c r="C202" s="236" t="s">
        <v>1099</v>
      </c>
      <c r="D202" s="223">
        <v>90000</v>
      </c>
      <c r="E202" s="209">
        <v>0</v>
      </c>
      <c r="F202" s="202" t="s">
        <v>204</v>
      </c>
      <c r="G202" s="205" t="s">
        <v>6</v>
      </c>
      <c r="H202" s="205" t="s">
        <v>792</v>
      </c>
      <c r="I202" s="230" t="str">
        <f t="shared" si="19"/>
        <v>00603341a</v>
      </c>
      <c r="J202" s="203" t="str">
        <f t="shared" si="20"/>
        <v>00603341026 02</v>
      </c>
      <c r="K202" s="5" t="s">
        <v>89</v>
      </c>
      <c r="L202" s="203" t="str">
        <f t="shared" si="21"/>
        <v>00603341026 02K</v>
      </c>
      <c r="M202" s="5" t="str">
        <f t="shared" si="22"/>
        <v>Slovenský strelecký zväz (SSZ)aKstreľba - kapitálové transfery</v>
      </c>
      <c r="N202" s="3" t="str">
        <f t="shared" si="23"/>
        <v>00603341aK</v>
      </c>
    </row>
    <row r="203" spans="1:14">
      <c r="A203" s="238" t="s">
        <v>88</v>
      </c>
      <c r="B203" s="251" t="str">
        <f>VLOOKUP(A203,Adr!A:B,2,FALSE)</f>
        <v>Slovenský strelecký zväz (SSZ)</v>
      </c>
      <c r="C203" s="205" t="s">
        <v>1596</v>
      </c>
      <c r="D203" s="208">
        <v>41714</v>
      </c>
      <c r="E203" s="209">
        <v>0</v>
      </c>
      <c r="F203" s="219" t="s">
        <v>207</v>
      </c>
      <c r="G203" s="205" t="s">
        <v>10</v>
      </c>
      <c r="H203" s="205" t="s">
        <v>791</v>
      </c>
      <c r="I203" s="230" t="str">
        <f t="shared" si="19"/>
        <v>00603341d</v>
      </c>
      <c r="J203" s="203" t="str">
        <f t="shared" si="20"/>
        <v>00603341026 03</v>
      </c>
      <c r="K203" s="5"/>
      <c r="L203" s="203" t="str">
        <f t="shared" si="21"/>
        <v>00603341026 03B</v>
      </c>
      <c r="M203" s="5" t="str">
        <f t="shared" si="22"/>
        <v>Slovenský strelecký zväz (SSZ)dBDanka Barteková</v>
      </c>
      <c r="N203" s="3" t="str">
        <f t="shared" si="23"/>
        <v>00603341dB</v>
      </c>
    </row>
    <row r="204" spans="1:14">
      <c r="A204" s="202" t="s">
        <v>88</v>
      </c>
      <c r="B204" s="251" t="str">
        <f>VLOOKUP(A204,Adr!A:B,2,FALSE)</f>
        <v>Slovenský strelecký zväz (SSZ)</v>
      </c>
      <c r="C204" s="236" t="s">
        <v>1597</v>
      </c>
      <c r="D204" s="223">
        <v>41714</v>
      </c>
      <c r="E204" s="209">
        <v>0</v>
      </c>
      <c r="F204" s="202" t="s">
        <v>207</v>
      </c>
      <c r="G204" s="205" t="s">
        <v>10</v>
      </c>
      <c r="H204" s="205" t="s">
        <v>791</v>
      </c>
      <c r="I204" s="230" t="str">
        <f t="shared" si="19"/>
        <v>00603341d</v>
      </c>
      <c r="J204" s="203" t="str">
        <f t="shared" si="20"/>
        <v>00603341026 03</v>
      </c>
      <c r="K204" s="5"/>
      <c r="L204" s="203" t="str">
        <f t="shared" si="21"/>
        <v>00603341026 03B</v>
      </c>
      <c r="M204" s="5" t="str">
        <f t="shared" si="22"/>
        <v>Slovenský strelecký zväz (SSZ)dBErik Varga</v>
      </c>
      <c r="N204" s="3" t="str">
        <f t="shared" si="23"/>
        <v>00603341dB</v>
      </c>
    </row>
    <row r="205" spans="1:14">
      <c r="A205" s="202" t="s">
        <v>88</v>
      </c>
      <c r="B205" s="251" t="str">
        <f>VLOOKUP(A205,Adr!A:B,2,FALSE)</f>
        <v>Slovenský strelecký zväz (SSZ)</v>
      </c>
      <c r="C205" s="236" t="s">
        <v>1598</v>
      </c>
      <c r="D205" s="223">
        <v>41714</v>
      </c>
      <c r="E205" s="209">
        <v>0</v>
      </c>
      <c r="F205" s="202" t="s">
        <v>207</v>
      </c>
      <c r="G205" s="205" t="s">
        <v>10</v>
      </c>
      <c r="H205" s="205" t="s">
        <v>791</v>
      </c>
      <c r="I205" s="230" t="str">
        <f t="shared" si="19"/>
        <v>00603341d</v>
      </c>
      <c r="J205" s="203" t="str">
        <f t="shared" si="20"/>
        <v>00603341026 03</v>
      </c>
      <c r="K205" s="5"/>
      <c r="L205" s="203" t="str">
        <f t="shared" si="21"/>
        <v>00603341026 03B</v>
      </c>
      <c r="M205" s="5" t="str">
        <f t="shared" si="22"/>
        <v>Slovenský strelecký zväz (SSZ)dBJuraj Tužinský</v>
      </c>
      <c r="N205" s="3" t="str">
        <f t="shared" si="23"/>
        <v>00603341dB</v>
      </c>
    </row>
    <row r="206" spans="1:14">
      <c r="A206" s="242" t="s">
        <v>88</v>
      </c>
      <c r="B206" s="251" t="str">
        <f>VLOOKUP(A206,Adr!A:B,2,FALSE)</f>
        <v>Slovenský strelecký zväz (SSZ)</v>
      </c>
      <c r="C206" s="205" t="s">
        <v>1599</v>
      </c>
      <c r="D206" s="208">
        <v>20857</v>
      </c>
      <c r="E206" s="209">
        <v>0</v>
      </c>
      <c r="F206" s="202" t="s">
        <v>207</v>
      </c>
      <c r="G206" s="267" t="s">
        <v>10</v>
      </c>
      <c r="H206" s="205" t="s">
        <v>791</v>
      </c>
      <c r="I206" s="230" t="str">
        <f t="shared" si="19"/>
        <v>00603341d</v>
      </c>
      <c r="J206" s="203" t="str">
        <f t="shared" si="20"/>
        <v>00603341026 03</v>
      </c>
      <c r="K206" s="5"/>
      <c r="L206" s="203" t="str">
        <f t="shared" si="21"/>
        <v>00603341026 03B</v>
      </c>
      <c r="M206" s="5" t="str">
        <f t="shared" si="22"/>
        <v>Slovenský strelecký zväz (SSZ)dBMarián Kovačócy</v>
      </c>
      <c r="N206" s="3" t="str">
        <f t="shared" si="23"/>
        <v>00603341dB</v>
      </c>
    </row>
    <row r="207" spans="1:14">
      <c r="A207" s="202" t="s">
        <v>88</v>
      </c>
      <c r="B207" s="251" t="str">
        <f>VLOOKUP(A207,Adr!A:B,2,FALSE)</f>
        <v>Slovenský strelecký zväz (SSZ)</v>
      </c>
      <c r="C207" s="236" t="s">
        <v>1600</v>
      </c>
      <c r="D207" s="223">
        <v>10429</v>
      </c>
      <c r="E207" s="209">
        <v>0</v>
      </c>
      <c r="F207" s="202" t="s">
        <v>207</v>
      </c>
      <c r="G207" s="205" t="s">
        <v>10</v>
      </c>
      <c r="H207" s="205" t="s">
        <v>791</v>
      </c>
      <c r="I207" s="230" t="str">
        <f t="shared" si="19"/>
        <v>00603341d</v>
      </c>
      <c r="J207" s="203" t="str">
        <f t="shared" si="20"/>
        <v>00603341026 03</v>
      </c>
      <c r="K207" s="5"/>
      <c r="L207" s="203" t="str">
        <f t="shared" si="21"/>
        <v>00603341026 03B</v>
      </c>
      <c r="M207" s="5" t="str">
        <f t="shared" si="22"/>
        <v>Slovenský strelecký zväz (SSZ)dBPatrik Jány</v>
      </c>
      <c r="N207" s="3" t="str">
        <f t="shared" si="23"/>
        <v>00603341dB</v>
      </c>
    </row>
    <row r="208" spans="1:14">
      <c r="A208" s="202" t="s">
        <v>88</v>
      </c>
      <c r="B208" s="251" t="str">
        <f>VLOOKUP(A208,Adr!A:B,2,FALSE)</f>
        <v>Slovenský strelecký zväz (SSZ)</v>
      </c>
      <c r="C208" s="236" t="s">
        <v>1601</v>
      </c>
      <c r="D208" s="223">
        <v>10429</v>
      </c>
      <c r="E208" s="209">
        <v>0</v>
      </c>
      <c r="F208" s="202" t="s">
        <v>207</v>
      </c>
      <c r="G208" s="205" t="s">
        <v>10</v>
      </c>
      <c r="H208" s="205" t="s">
        <v>791</v>
      </c>
      <c r="I208" s="230" t="str">
        <f t="shared" si="19"/>
        <v>00603341d</v>
      </c>
      <c r="J208" s="203" t="str">
        <f t="shared" si="20"/>
        <v>00603341026 03</v>
      </c>
      <c r="K208" s="5"/>
      <c r="L208" s="203" t="str">
        <f t="shared" si="21"/>
        <v>00603341026 03B</v>
      </c>
      <c r="M208" s="5" t="str">
        <f t="shared" si="22"/>
        <v>Slovenský strelecký zväz (SSZ)dBŠtefan Šulek</v>
      </c>
      <c r="N208" s="3" t="str">
        <f t="shared" si="23"/>
        <v>00603341dB</v>
      </c>
    </row>
    <row r="209" spans="1:14">
      <c r="A209" s="202" t="s">
        <v>88</v>
      </c>
      <c r="B209" s="251" t="str">
        <f>VLOOKUP(A209,Adr!A:B,2,FALSE)</f>
        <v>Slovenský strelecký zväz (SSZ)</v>
      </c>
      <c r="C209" s="236" t="s">
        <v>1602</v>
      </c>
      <c r="D209" s="223">
        <v>7821</v>
      </c>
      <c r="E209" s="209">
        <v>0</v>
      </c>
      <c r="F209" s="202" t="s">
        <v>207</v>
      </c>
      <c r="G209" s="205" t="s">
        <v>10</v>
      </c>
      <c r="H209" s="205" t="s">
        <v>791</v>
      </c>
      <c r="I209" s="230" t="str">
        <f t="shared" si="19"/>
        <v>00603341d</v>
      </c>
      <c r="J209" s="203" t="str">
        <f t="shared" si="20"/>
        <v>00603341026 03</v>
      </c>
      <c r="K209" s="5"/>
      <c r="L209" s="203" t="str">
        <f t="shared" si="21"/>
        <v>00603341026 03B</v>
      </c>
      <c r="M209" s="5" t="str">
        <f t="shared" si="22"/>
        <v>Slovenský strelecký zväz (SSZ)dBteam mix - trap</v>
      </c>
      <c r="N209" s="3" t="str">
        <f t="shared" si="23"/>
        <v>00603341dB</v>
      </c>
    </row>
    <row r="210" spans="1:14">
      <c r="A210" s="202" t="s">
        <v>88</v>
      </c>
      <c r="B210" s="251" t="str">
        <f>VLOOKUP(A210,Adr!A:B,2,FALSE)</f>
        <v>Slovenský strelecký zväz (SSZ)</v>
      </c>
      <c r="C210" s="236" t="s">
        <v>1603</v>
      </c>
      <c r="D210" s="223">
        <v>15643</v>
      </c>
      <c r="E210" s="209">
        <v>0</v>
      </c>
      <c r="F210" s="202" t="s">
        <v>207</v>
      </c>
      <c r="G210" s="205" t="s">
        <v>10</v>
      </c>
      <c r="H210" s="205" t="s">
        <v>791</v>
      </c>
      <c r="I210" s="230" t="str">
        <f t="shared" si="19"/>
        <v>00603341d</v>
      </c>
      <c r="J210" s="203" t="str">
        <f t="shared" si="20"/>
        <v>00603341026 03</v>
      </c>
      <c r="K210" s="5"/>
      <c r="L210" s="203" t="str">
        <f t="shared" si="21"/>
        <v>00603341026 03B</v>
      </c>
      <c r="M210" s="5" t="str">
        <f t="shared" si="22"/>
        <v>Slovenský strelecký zväz (SSZ)dBVanesa Hocková</v>
      </c>
      <c r="N210" s="3" t="str">
        <f t="shared" si="23"/>
        <v>00603341dB</v>
      </c>
    </row>
    <row r="211" spans="1:14">
      <c r="A211" s="202" t="s">
        <v>88</v>
      </c>
      <c r="B211" s="251" t="str">
        <f>VLOOKUP(A211,Adr!A:B,2,FALSE)</f>
        <v>Slovenský strelecký zväz (SSZ)</v>
      </c>
      <c r="C211" s="236" t="s">
        <v>1604</v>
      </c>
      <c r="D211" s="223">
        <v>5214</v>
      </c>
      <c r="E211" s="209">
        <v>0</v>
      </c>
      <c r="F211" s="202" t="s">
        <v>207</v>
      </c>
      <c r="G211" s="205" t="s">
        <v>10</v>
      </c>
      <c r="H211" s="205" t="s">
        <v>791</v>
      </c>
      <c r="I211" s="230" t="str">
        <f t="shared" si="19"/>
        <v>00603341d</v>
      </c>
      <c r="J211" s="203" t="str">
        <f t="shared" si="20"/>
        <v>00603341026 03</v>
      </c>
      <c r="K211" s="5"/>
      <c r="L211" s="203" t="str">
        <f t="shared" si="21"/>
        <v>00603341026 03B</v>
      </c>
      <c r="M211" s="5" t="str">
        <f t="shared" si="22"/>
        <v>Slovenský strelecký zväz (SSZ)dBVeronika Sýkorová</v>
      </c>
      <c r="N211" s="3" t="str">
        <f t="shared" si="23"/>
        <v>00603341dB</v>
      </c>
    </row>
    <row r="212" spans="1:14">
      <c r="A212" s="202" t="s">
        <v>88</v>
      </c>
      <c r="B212" s="251" t="str">
        <f>VLOOKUP(A212,Adr!A:B,2,FALSE)</f>
        <v>Slovenský strelecký zväz (SSZ)</v>
      </c>
      <c r="C212" s="236" t="s">
        <v>1605</v>
      </c>
      <c r="D212" s="223">
        <v>52142</v>
      </c>
      <c r="E212" s="209">
        <v>0</v>
      </c>
      <c r="F212" s="202" t="s">
        <v>207</v>
      </c>
      <c r="G212" s="205" t="s">
        <v>10</v>
      </c>
      <c r="H212" s="205" t="s">
        <v>791</v>
      </c>
      <c r="I212" s="230" t="str">
        <f t="shared" si="19"/>
        <v>00603341d</v>
      </c>
      <c r="J212" s="203" t="str">
        <f t="shared" si="20"/>
        <v>00603341026 03</v>
      </c>
      <c r="K212" s="5"/>
      <c r="L212" s="203" t="str">
        <f t="shared" si="21"/>
        <v>00603341026 03B</v>
      </c>
      <c r="M212" s="5" t="str">
        <f t="shared" si="22"/>
        <v>Slovenský strelecký zväz (SSZ)dBZuzana Rehák Štefečeková</v>
      </c>
      <c r="N212" s="3" t="str">
        <f t="shared" si="23"/>
        <v>00603341dB</v>
      </c>
    </row>
    <row r="213" spans="1:14">
      <c r="A213" s="202" t="s">
        <v>1173</v>
      </c>
      <c r="B213" s="251" t="str">
        <f>VLOOKUP(A213,Adr!A:B,2,FALSE)</f>
        <v>Slovenský šachový zväz</v>
      </c>
      <c r="C213" s="236" t="s">
        <v>915</v>
      </c>
      <c r="D213" s="223">
        <v>224884</v>
      </c>
      <c r="E213" s="209">
        <v>0</v>
      </c>
      <c r="F213" s="202" t="s">
        <v>204</v>
      </c>
      <c r="G213" s="205" t="s">
        <v>6</v>
      </c>
      <c r="H213" s="205" t="s">
        <v>791</v>
      </c>
      <c r="I213" s="230" t="str">
        <f t="shared" si="19"/>
        <v>17310571a</v>
      </c>
      <c r="J213" s="203" t="str">
        <f t="shared" si="20"/>
        <v>17310571026 02</v>
      </c>
      <c r="K213" s="5" t="s">
        <v>14</v>
      </c>
      <c r="L213" s="203" t="str">
        <f t="shared" si="21"/>
        <v>17310571026 02B</v>
      </c>
      <c r="M213" s="5" t="str">
        <f t="shared" si="22"/>
        <v>Slovenský šachový zväzaBšach - bežné transfery</v>
      </c>
      <c r="N213" s="3" t="str">
        <f t="shared" si="23"/>
        <v>17310571aB</v>
      </c>
    </row>
    <row r="214" spans="1:14">
      <c r="A214" s="202" t="s">
        <v>1174</v>
      </c>
      <c r="B214" s="251" t="str">
        <f>VLOOKUP(A214,Adr!A:B,2,FALSE)</f>
        <v>Slovenský šermiarsky zväz</v>
      </c>
      <c r="C214" s="236" t="s">
        <v>916</v>
      </c>
      <c r="D214" s="223">
        <v>185424</v>
      </c>
      <c r="E214" s="209">
        <v>0</v>
      </c>
      <c r="F214" s="202" t="s">
        <v>204</v>
      </c>
      <c r="G214" s="205" t="s">
        <v>6</v>
      </c>
      <c r="H214" s="205" t="s">
        <v>791</v>
      </c>
      <c r="I214" s="230" t="str">
        <f t="shared" si="19"/>
        <v>30806437a</v>
      </c>
      <c r="J214" s="203" t="str">
        <f t="shared" si="20"/>
        <v>30806437026 02</v>
      </c>
      <c r="K214" s="5" t="s">
        <v>92</v>
      </c>
      <c r="L214" s="203" t="str">
        <f t="shared" si="21"/>
        <v>30806437026 02B</v>
      </c>
      <c r="M214" s="5" t="str">
        <f t="shared" si="22"/>
        <v>Slovenský šermiarsky zväzaBšerm - bežné transfery</v>
      </c>
      <c r="N214" s="3" t="str">
        <f t="shared" si="23"/>
        <v>30806437aB</v>
      </c>
    </row>
    <row r="215" spans="1:14">
      <c r="A215" s="202" t="s">
        <v>93</v>
      </c>
      <c r="B215" s="251" t="str">
        <f>VLOOKUP(A215,Adr!A:B,2,FALSE)</f>
        <v>Slovenský tenisový zväz</v>
      </c>
      <c r="C215" s="236" t="s">
        <v>917</v>
      </c>
      <c r="D215" s="223">
        <v>4404418</v>
      </c>
      <c r="E215" s="209">
        <v>0</v>
      </c>
      <c r="F215" s="202" t="s">
        <v>204</v>
      </c>
      <c r="G215" s="205" t="s">
        <v>6</v>
      </c>
      <c r="H215" s="205" t="s">
        <v>791</v>
      </c>
      <c r="I215" s="230" t="str">
        <f t="shared" si="19"/>
        <v>30811384a</v>
      </c>
      <c r="J215" s="203" t="str">
        <f t="shared" si="20"/>
        <v>30811384026 02</v>
      </c>
      <c r="K215" s="5" t="s">
        <v>95</v>
      </c>
      <c r="L215" s="203" t="str">
        <f t="shared" si="21"/>
        <v>30811384026 02B</v>
      </c>
      <c r="M215" s="5" t="str">
        <f t="shared" si="22"/>
        <v>Slovenský tenisový zväzaBtenis - bežné transfery</v>
      </c>
      <c r="N215" s="3" t="str">
        <f t="shared" si="23"/>
        <v>30811384aB</v>
      </c>
    </row>
    <row r="216" spans="1:14">
      <c r="A216" s="242" t="s">
        <v>93</v>
      </c>
      <c r="B216" s="251" t="str">
        <f>VLOOKUP(A216,Adr!A:B,2,FALSE)</f>
        <v>Slovenský tenisový zväz</v>
      </c>
      <c r="C216" s="205" t="s">
        <v>1606</v>
      </c>
      <c r="D216" s="208">
        <v>7821</v>
      </c>
      <c r="E216" s="209">
        <v>0</v>
      </c>
      <c r="F216" s="202" t="s">
        <v>207</v>
      </c>
      <c r="G216" s="267" t="s">
        <v>10</v>
      </c>
      <c r="H216" s="205" t="s">
        <v>791</v>
      </c>
      <c r="I216" s="230" t="str">
        <f t="shared" ref="I216:I282" si="24">A216&amp;F216</f>
        <v>30811384d</v>
      </c>
      <c r="J216" s="203" t="str">
        <f t="shared" ref="J216:J282" si="25">A216&amp;G216</f>
        <v>30811384026 03</v>
      </c>
      <c r="K216" s="5"/>
      <c r="L216" s="203" t="str">
        <f t="shared" si="21"/>
        <v>30811384026 03B</v>
      </c>
      <c r="M216" s="5" t="str">
        <f t="shared" si="22"/>
        <v>Slovenský tenisový zväzdBRomana Čišovská</v>
      </c>
      <c r="N216" s="3" t="str">
        <f t="shared" si="23"/>
        <v>30811384dB</v>
      </c>
    </row>
    <row r="217" spans="1:14">
      <c r="A217" s="238" t="s">
        <v>93</v>
      </c>
      <c r="B217" s="251" t="str">
        <f>VLOOKUP(A217,Adr!A:B,2,FALSE)</f>
        <v>Slovenský tenisový zväz</v>
      </c>
      <c r="C217" s="205" t="s">
        <v>1607</v>
      </c>
      <c r="D217" s="208">
        <v>5866</v>
      </c>
      <c r="E217" s="209">
        <v>0</v>
      </c>
      <c r="F217" s="219" t="s">
        <v>207</v>
      </c>
      <c r="G217" s="205" t="s">
        <v>10</v>
      </c>
      <c r="H217" s="205" t="s">
        <v>791</v>
      </c>
      <c r="I217" s="230" t="str">
        <f t="shared" si="24"/>
        <v>30811384d</v>
      </c>
      <c r="J217" s="203" t="str">
        <f t="shared" si="25"/>
        <v>30811384026 03</v>
      </c>
      <c r="K217" s="5"/>
      <c r="L217" s="203" t="str">
        <f t="shared" si="21"/>
        <v>30811384026 03B</v>
      </c>
      <c r="M217" s="5" t="str">
        <f t="shared" si="22"/>
        <v>Slovenský tenisový zväzdBViktória Morvayová</v>
      </c>
      <c r="N217" s="3" t="str">
        <f t="shared" si="23"/>
        <v>30811384dB</v>
      </c>
    </row>
    <row r="218" spans="1:14">
      <c r="A218" s="238" t="s">
        <v>96</v>
      </c>
      <c r="B218" s="251" t="str">
        <f>VLOOKUP(A218,Adr!A:B,2,FALSE)</f>
        <v>Slovenský veslársky zväz</v>
      </c>
      <c r="C218" s="236" t="s">
        <v>918</v>
      </c>
      <c r="D218" s="208">
        <v>158097</v>
      </c>
      <c r="E218" s="209">
        <v>0</v>
      </c>
      <c r="F218" s="219" t="s">
        <v>204</v>
      </c>
      <c r="G218" s="205" t="s">
        <v>6</v>
      </c>
      <c r="H218" s="205" t="s">
        <v>791</v>
      </c>
      <c r="I218" s="230" t="str">
        <f t="shared" si="24"/>
        <v>00688304a</v>
      </c>
      <c r="J218" s="203" t="str">
        <f t="shared" si="25"/>
        <v>00688304026 02</v>
      </c>
      <c r="K218" s="5" t="s">
        <v>98</v>
      </c>
      <c r="L218" s="203" t="str">
        <f t="shared" si="21"/>
        <v>00688304026 02B</v>
      </c>
      <c r="M218" s="5" t="str">
        <f t="shared" si="22"/>
        <v>Slovenský veslársky zväzaBveslovanie - bežné transfery</v>
      </c>
      <c r="N218" s="3" t="str">
        <f t="shared" si="23"/>
        <v>00688304aB</v>
      </c>
    </row>
    <row r="219" spans="1:14">
      <c r="A219" s="242" t="s">
        <v>96</v>
      </c>
      <c r="B219" s="251" t="str">
        <f>VLOOKUP(A219,Adr!A:B,2,FALSE)</f>
        <v>Slovenský veslársky zväz</v>
      </c>
      <c r="C219" s="205" t="s">
        <v>1100</v>
      </c>
      <c r="D219" s="208">
        <v>7500</v>
      </c>
      <c r="E219" s="209">
        <v>0</v>
      </c>
      <c r="F219" s="202" t="s">
        <v>204</v>
      </c>
      <c r="G219" s="267" t="s">
        <v>6</v>
      </c>
      <c r="H219" s="205" t="s">
        <v>792</v>
      </c>
      <c r="I219" s="230" t="str">
        <f t="shared" si="24"/>
        <v>00688304a</v>
      </c>
      <c r="J219" s="203" t="str">
        <f t="shared" si="25"/>
        <v>00688304026 02</v>
      </c>
      <c r="K219" s="5" t="s">
        <v>98</v>
      </c>
      <c r="L219" s="203" t="str">
        <f t="shared" si="21"/>
        <v>00688304026 02K</v>
      </c>
      <c r="M219" s="5" t="str">
        <f t="shared" si="22"/>
        <v>Slovenský veslársky zväzaKveslovanie - kapitálové transfery</v>
      </c>
      <c r="N219" s="3" t="str">
        <f t="shared" si="23"/>
        <v>00688304aK</v>
      </c>
    </row>
    <row r="220" spans="1:14">
      <c r="A220" s="202" t="s">
        <v>96</v>
      </c>
      <c r="B220" s="251" t="str">
        <f>VLOOKUP(A220,Adr!A:B,2,FALSE)</f>
        <v>Slovenský veslársky zväz</v>
      </c>
      <c r="C220" s="236" t="s">
        <v>1608</v>
      </c>
      <c r="D220" s="223">
        <v>7821</v>
      </c>
      <c r="E220" s="209">
        <v>0</v>
      </c>
      <c r="F220" s="202" t="s">
        <v>207</v>
      </c>
      <c r="G220" s="205" t="s">
        <v>10</v>
      </c>
      <c r="H220" s="205" t="s">
        <v>791</v>
      </c>
      <c r="I220" s="230" t="str">
        <f t="shared" si="24"/>
        <v>00688304d</v>
      </c>
      <c r="J220" s="203" t="str">
        <f t="shared" si="25"/>
        <v>00688304026 03</v>
      </c>
      <c r="K220" s="5"/>
      <c r="L220" s="203" t="str">
        <f t="shared" si="21"/>
        <v>00688304026 03B</v>
      </c>
      <c r="M220" s="5" t="str">
        <f t="shared" si="22"/>
        <v>Slovenský veslársky zväzdBdvojskif LV</v>
      </c>
      <c r="N220" s="3" t="str">
        <f t="shared" si="23"/>
        <v>00688304dB</v>
      </c>
    </row>
    <row r="221" spans="1:14">
      <c r="A221" s="202" t="s">
        <v>99</v>
      </c>
      <c r="B221" s="251" t="str">
        <f>VLOOKUP(A221,Adr!A:B,2,FALSE)</f>
        <v>Slovenský zápasnícky zväz</v>
      </c>
      <c r="C221" s="236" t="s">
        <v>919</v>
      </c>
      <c r="D221" s="223">
        <v>437713</v>
      </c>
      <c r="E221" s="209">
        <v>0</v>
      </c>
      <c r="F221" s="202" t="s">
        <v>204</v>
      </c>
      <c r="G221" s="205" t="s">
        <v>6</v>
      </c>
      <c r="H221" s="205" t="s">
        <v>791</v>
      </c>
      <c r="I221" s="230" t="str">
        <f t="shared" si="24"/>
        <v>31791981a</v>
      </c>
      <c r="J221" s="203" t="str">
        <f t="shared" si="25"/>
        <v>31791981026 02</v>
      </c>
      <c r="K221" s="5" t="s">
        <v>100</v>
      </c>
      <c r="L221" s="203" t="str">
        <f t="shared" si="21"/>
        <v>31791981026 02B</v>
      </c>
      <c r="M221" s="5" t="str">
        <f t="shared" si="22"/>
        <v>Slovenský zápasnícky zväzaBzápasenie - bežné transfery</v>
      </c>
      <c r="N221" s="3" t="str">
        <f t="shared" si="23"/>
        <v>31791981aB</v>
      </c>
    </row>
    <row r="222" spans="1:14">
      <c r="A222" s="202" t="s">
        <v>99</v>
      </c>
      <c r="B222" s="251" t="str">
        <f>VLOOKUP(A222,Adr!A:B,2,FALSE)</f>
        <v>Slovenský zápasnícky zväz</v>
      </c>
      <c r="C222" s="236" t="s">
        <v>1609</v>
      </c>
      <c r="D222" s="223">
        <v>20857</v>
      </c>
      <c r="E222" s="209">
        <v>0</v>
      </c>
      <c r="F222" s="202" t="s">
        <v>207</v>
      </c>
      <c r="G222" s="205" t="s">
        <v>10</v>
      </c>
      <c r="H222" s="205" t="s">
        <v>791</v>
      </c>
      <c r="I222" s="230" t="str">
        <f t="shared" si="24"/>
        <v>31791981d</v>
      </c>
      <c r="J222" s="203" t="str">
        <f t="shared" si="25"/>
        <v>31791981026 03</v>
      </c>
      <c r="K222" s="5"/>
      <c r="L222" s="203" t="str">
        <f t="shared" si="21"/>
        <v>31791981026 03B</v>
      </c>
      <c r="M222" s="5" t="str">
        <f t="shared" si="22"/>
        <v xml:space="preserve">Slovenský zápasnícky zväzdBAhsarbek Gulaev </v>
      </c>
      <c r="N222" s="3" t="str">
        <f t="shared" si="23"/>
        <v>31791981dB</v>
      </c>
    </row>
    <row r="223" spans="1:14">
      <c r="A223" s="215" t="s">
        <v>99</v>
      </c>
      <c r="B223" s="251" t="str">
        <f>VLOOKUP(A223,Adr!A:B,2,FALSE)</f>
        <v>Slovenský zápasnícky zväz</v>
      </c>
      <c r="C223" s="222" t="s">
        <v>1610</v>
      </c>
      <c r="D223" s="208">
        <v>41714</v>
      </c>
      <c r="E223" s="209">
        <v>0</v>
      </c>
      <c r="F223" s="202" t="s">
        <v>207</v>
      </c>
      <c r="G223" s="205" t="s">
        <v>10</v>
      </c>
      <c r="H223" s="205" t="s">
        <v>791</v>
      </c>
      <c r="I223" s="230" t="str">
        <f t="shared" si="24"/>
        <v>31791981d</v>
      </c>
      <c r="J223" s="203" t="str">
        <f t="shared" si="25"/>
        <v>31791981026 03</v>
      </c>
      <c r="K223" s="5"/>
      <c r="L223" s="203" t="str">
        <f t="shared" si="21"/>
        <v>31791981026 03B</v>
      </c>
      <c r="M223" s="5" t="str">
        <f t="shared" si="22"/>
        <v xml:space="preserve">Slovenský zápasnícky zväzdBBoris Makoev </v>
      </c>
      <c r="N223" s="3" t="str">
        <f t="shared" si="23"/>
        <v>31791981dB</v>
      </c>
    </row>
    <row r="224" spans="1:14">
      <c r="A224" s="215" t="s">
        <v>99</v>
      </c>
      <c r="B224" s="251" t="str">
        <f>VLOOKUP(A224,Adr!A:B,2,FALSE)</f>
        <v>Slovenský zápasnícky zväz</v>
      </c>
      <c r="C224" s="222" t="s">
        <v>1611</v>
      </c>
      <c r="D224" s="208">
        <v>10429</v>
      </c>
      <c r="E224" s="209">
        <v>0</v>
      </c>
      <c r="F224" s="202" t="s">
        <v>207</v>
      </c>
      <c r="G224" s="205" t="s">
        <v>10</v>
      </c>
      <c r="H224" s="205" t="s">
        <v>791</v>
      </c>
      <c r="I224" s="230" t="str">
        <f t="shared" si="24"/>
        <v>31791981d</v>
      </c>
      <c r="J224" s="203" t="str">
        <f t="shared" si="25"/>
        <v>31791981026 03</v>
      </c>
      <c r="K224" s="5"/>
      <c r="L224" s="203" t="str">
        <f t="shared" si="21"/>
        <v>31791981026 03B</v>
      </c>
      <c r="M224" s="5" t="str">
        <f t="shared" si="22"/>
        <v>Slovenský zápasnícky zväzdBDaniel Chomanič</v>
      </c>
      <c r="N224" s="3" t="str">
        <f t="shared" si="23"/>
        <v>31791981dB</v>
      </c>
    </row>
    <row r="225" spans="1:14">
      <c r="A225" s="202" t="s">
        <v>99</v>
      </c>
      <c r="B225" s="251" t="str">
        <f>VLOOKUP(A225,Adr!A:B,2,FALSE)</f>
        <v>Slovenský zápasnícky zväz</v>
      </c>
      <c r="C225" s="236" t="s">
        <v>1612</v>
      </c>
      <c r="D225" s="223">
        <v>7821</v>
      </c>
      <c r="E225" s="209">
        <v>0</v>
      </c>
      <c r="F225" s="202" t="s">
        <v>207</v>
      </c>
      <c r="G225" s="205" t="s">
        <v>10</v>
      </c>
      <c r="H225" s="205" t="s">
        <v>791</v>
      </c>
      <c r="I225" s="230" t="str">
        <f t="shared" si="24"/>
        <v>31791981d</v>
      </c>
      <c r="J225" s="203" t="str">
        <f t="shared" si="25"/>
        <v>31791981026 03</v>
      </c>
      <c r="K225" s="5"/>
      <c r="L225" s="203" t="str">
        <f t="shared" si="21"/>
        <v>31791981026 03B</v>
      </c>
      <c r="M225" s="5" t="str">
        <f t="shared" si="22"/>
        <v>Slovenský zápasnícky zväzdBDenis Horváth</v>
      </c>
      <c r="N225" s="3" t="str">
        <f t="shared" si="23"/>
        <v>31791981dB</v>
      </c>
    </row>
    <row r="226" spans="1:14">
      <c r="A226" s="202" t="s">
        <v>99</v>
      </c>
      <c r="B226" s="251" t="str">
        <f>VLOOKUP(A226,Adr!A:B,2,FALSE)</f>
        <v>Slovenský zápasnícky zväz</v>
      </c>
      <c r="C226" s="236" t="s">
        <v>1613</v>
      </c>
      <c r="D226" s="223">
        <v>10429</v>
      </c>
      <c r="E226" s="209">
        <v>0</v>
      </c>
      <c r="F226" s="202" t="s">
        <v>207</v>
      </c>
      <c r="G226" s="205" t="s">
        <v>10</v>
      </c>
      <c r="H226" s="205" t="s">
        <v>791</v>
      </c>
      <c r="I226" s="230" t="str">
        <f t="shared" si="24"/>
        <v>31791981d</v>
      </c>
      <c r="J226" s="203" t="str">
        <f t="shared" si="25"/>
        <v>31791981026 03</v>
      </c>
      <c r="K226" s="5"/>
      <c r="L226" s="203" t="str">
        <f t="shared" si="21"/>
        <v>31791981026 03B</v>
      </c>
      <c r="M226" s="5" t="str">
        <f t="shared" si="22"/>
        <v>Slovenský zápasnícky zväzdBJakub Sýkora</v>
      </c>
      <c r="N226" s="3" t="str">
        <f t="shared" si="23"/>
        <v>31791981dB</v>
      </c>
    </row>
    <row r="227" spans="1:14">
      <c r="A227" s="202" t="s">
        <v>99</v>
      </c>
      <c r="B227" s="251" t="str">
        <f>VLOOKUP(A227,Adr!A:B,2,FALSE)</f>
        <v>Slovenský zápasnícky zväz</v>
      </c>
      <c r="C227" s="236" t="s">
        <v>1614</v>
      </c>
      <c r="D227" s="223">
        <v>10429</v>
      </c>
      <c r="E227" s="209">
        <v>0</v>
      </c>
      <c r="F227" s="202" t="s">
        <v>207</v>
      </c>
      <c r="G227" s="205" t="s">
        <v>10</v>
      </c>
      <c r="H227" s="205" t="s">
        <v>791</v>
      </c>
      <c r="I227" s="230" t="str">
        <f t="shared" si="24"/>
        <v>31791981d</v>
      </c>
      <c r="J227" s="203" t="str">
        <f t="shared" si="25"/>
        <v>31791981026 03</v>
      </c>
      <c r="K227" s="5"/>
      <c r="L227" s="203" t="str">
        <f t="shared" si="21"/>
        <v>31791981026 03B</v>
      </c>
      <c r="M227" s="5" t="str">
        <f t="shared" si="22"/>
        <v>Slovenský zápasnícky zväzdBLeoš Drmola</v>
      </c>
      <c r="N227" s="3" t="str">
        <f t="shared" si="23"/>
        <v>31791981dB</v>
      </c>
    </row>
    <row r="228" spans="1:14">
      <c r="A228" s="202" t="s">
        <v>99</v>
      </c>
      <c r="B228" s="251" t="str">
        <f>VLOOKUP(A228,Adr!A:B,2,FALSE)</f>
        <v>Slovenský zápasnícky zväz</v>
      </c>
      <c r="C228" s="236" t="s">
        <v>1615</v>
      </c>
      <c r="D228" s="223">
        <v>26071</v>
      </c>
      <c r="E228" s="209">
        <v>0</v>
      </c>
      <c r="F228" s="202" t="s">
        <v>207</v>
      </c>
      <c r="G228" s="205" t="s">
        <v>10</v>
      </c>
      <c r="H228" s="205" t="s">
        <v>791</v>
      </c>
      <c r="I228" s="230" t="str">
        <f t="shared" si="24"/>
        <v>31791981d</v>
      </c>
      <c r="J228" s="203" t="str">
        <f t="shared" si="25"/>
        <v>31791981026 03</v>
      </c>
      <c r="K228" s="5"/>
      <c r="L228" s="203" t="str">
        <f t="shared" ref="L228:L294" si="26">A228&amp;G228&amp;H228</f>
        <v>31791981026 03B</v>
      </c>
      <c r="M228" s="5" t="str">
        <f t="shared" ref="M228:M294" si="27">B228&amp;F228&amp;H228&amp;C228</f>
        <v>Slovenský zápasnícky zväzdBTaimuraz Salkazanov</v>
      </c>
      <c r="N228" s="3" t="str">
        <f t="shared" ref="N228:N294" si="28">+I228&amp;H228</f>
        <v>31791981dB</v>
      </c>
    </row>
    <row r="229" spans="1:14">
      <c r="A229" s="202" t="s">
        <v>99</v>
      </c>
      <c r="B229" s="251" t="str">
        <f>VLOOKUP(A229,Adr!A:B,2,FALSE)</f>
        <v>Slovenský zápasnícky zväz</v>
      </c>
      <c r="C229" s="236" t="s">
        <v>1616</v>
      </c>
      <c r="D229" s="223">
        <v>10429</v>
      </c>
      <c r="E229" s="209">
        <v>0</v>
      </c>
      <c r="F229" s="202" t="s">
        <v>207</v>
      </c>
      <c r="G229" s="205" t="s">
        <v>10</v>
      </c>
      <c r="H229" s="205" t="s">
        <v>791</v>
      </c>
      <c r="I229" s="230" t="str">
        <f t="shared" si="24"/>
        <v>31791981d</v>
      </c>
      <c r="J229" s="203" t="str">
        <f t="shared" si="25"/>
        <v>31791981026 03</v>
      </c>
      <c r="K229" s="5"/>
      <c r="L229" s="203" t="str">
        <f t="shared" si="26"/>
        <v>31791981026 03B</v>
      </c>
      <c r="M229" s="5" t="str">
        <f t="shared" si="27"/>
        <v>Slovenský zápasnícky zväzdBZsuzsana Molnár</v>
      </c>
      <c r="N229" s="3" t="str">
        <f t="shared" si="28"/>
        <v>31791981dB</v>
      </c>
    </row>
    <row r="230" spans="1:14">
      <c r="A230" s="238" t="s">
        <v>1175</v>
      </c>
      <c r="B230" s="251" t="str">
        <f>VLOOKUP(A230,Adr!A:B,2,FALSE)</f>
        <v>Slovenský zväz bedmintonu</v>
      </c>
      <c r="C230" s="205" t="s">
        <v>920</v>
      </c>
      <c r="D230" s="208">
        <v>282030</v>
      </c>
      <c r="E230" s="209">
        <v>0</v>
      </c>
      <c r="F230" s="219" t="s">
        <v>204</v>
      </c>
      <c r="G230" s="205" t="s">
        <v>6</v>
      </c>
      <c r="H230" s="205" t="s">
        <v>791</v>
      </c>
      <c r="I230" s="230" t="str">
        <f t="shared" si="24"/>
        <v>30811546a</v>
      </c>
      <c r="J230" s="203" t="str">
        <f t="shared" si="25"/>
        <v>30811546026 02</v>
      </c>
      <c r="K230" s="5" t="s">
        <v>103</v>
      </c>
      <c r="L230" s="203" t="str">
        <f t="shared" si="26"/>
        <v>30811546026 02B</v>
      </c>
      <c r="M230" s="5" t="str">
        <f t="shared" si="27"/>
        <v>Slovenský zväz bedmintonuaBbedminton - bežné transfery</v>
      </c>
      <c r="N230" s="3" t="str">
        <f t="shared" si="28"/>
        <v>30811546aB</v>
      </c>
    </row>
    <row r="231" spans="1:14">
      <c r="A231" s="215" t="s">
        <v>104</v>
      </c>
      <c r="B231" s="251" t="str">
        <f>VLOOKUP(A231,Adr!A:B,2,FALSE)</f>
        <v>Slovenský zväz biatlonu</v>
      </c>
      <c r="C231" s="227" t="s">
        <v>921</v>
      </c>
      <c r="D231" s="208">
        <v>534999</v>
      </c>
      <c r="E231" s="209">
        <v>0</v>
      </c>
      <c r="F231" s="228" t="s">
        <v>204</v>
      </c>
      <c r="G231" s="205" t="s">
        <v>6</v>
      </c>
      <c r="H231" s="205" t="s">
        <v>791</v>
      </c>
      <c r="I231" s="230" t="str">
        <f t="shared" si="24"/>
        <v>35656743a</v>
      </c>
      <c r="J231" s="203" t="str">
        <f t="shared" si="25"/>
        <v>35656743026 02</v>
      </c>
      <c r="K231" s="5" t="s">
        <v>106</v>
      </c>
      <c r="L231" s="203" t="str">
        <f t="shared" si="26"/>
        <v>35656743026 02B</v>
      </c>
      <c r="M231" s="5" t="str">
        <f t="shared" si="27"/>
        <v>Slovenský zväz biatlonuaBbiatlon - bežné transfery</v>
      </c>
      <c r="N231" s="3" t="str">
        <f t="shared" si="28"/>
        <v>35656743aB</v>
      </c>
    </row>
    <row r="232" spans="1:14">
      <c r="A232" s="215" t="s">
        <v>104</v>
      </c>
      <c r="B232" s="251" t="str">
        <f>VLOOKUP(A232,Adr!A:B,2,FALSE)</f>
        <v>Slovenský zväz biatlonu</v>
      </c>
      <c r="C232" s="222" t="s">
        <v>1101</v>
      </c>
      <c r="D232" s="223">
        <v>30000</v>
      </c>
      <c r="E232" s="209">
        <v>0</v>
      </c>
      <c r="F232" s="219" t="s">
        <v>204</v>
      </c>
      <c r="G232" s="222" t="s">
        <v>6</v>
      </c>
      <c r="H232" s="222" t="s">
        <v>792</v>
      </c>
      <c r="I232" s="230" t="str">
        <f t="shared" si="24"/>
        <v>35656743a</v>
      </c>
      <c r="J232" s="203" t="str">
        <f t="shared" si="25"/>
        <v>35656743026 02</v>
      </c>
      <c r="K232" s="5" t="s">
        <v>106</v>
      </c>
      <c r="L232" s="203" t="str">
        <f t="shared" si="26"/>
        <v>35656743026 02K</v>
      </c>
      <c r="M232" s="5" t="str">
        <f t="shared" si="27"/>
        <v>Slovenský zväz biatlonuaKbiatlon - kapitálové transfery</v>
      </c>
      <c r="N232" s="3" t="str">
        <f t="shared" si="28"/>
        <v>35656743aK</v>
      </c>
    </row>
    <row r="233" spans="1:14">
      <c r="A233" s="202" t="s">
        <v>104</v>
      </c>
      <c r="B233" s="251" t="str">
        <f>VLOOKUP(A233,Adr!A:B,2,FALSE)</f>
        <v>Slovenský zväz biatlonu</v>
      </c>
      <c r="C233" s="236" t="s">
        <v>1617</v>
      </c>
      <c r="D233" s="223">
        <v>41714</v>
      </c>
      <c r="E233" s="209">
        <v>0</v>
      </c>
      <c r="F233" s="219" t="s">
        <v>207</v>
      </c>
      <c r="G233" s="222" t="s">
        <v>10</v>
      </c>
      <c r="H233" s="222" t="s">
        <v>791</v>
      </c>
      <c r="I233" s="230" t="str">
        <f t="shared" si="24"/>
        <v>35656743d</v>
      </c>
      <c r="J233" s="203" t="str">
        <f t="shared" si="25"/>
        <v>35656743026 03</v>
      </c>
      <c r="K233" s="5"/>
      <c r="L233" s="203" t="str">
        <f t="shared" si="26"/>
        <v>35656743026 03B</v>
      </c>
      <c r="M233" s="5" t="str">
        <f t="shared" si="27"/>
        <v>Slovenský zväz biatlonudBPaulína Fialková</v>
      </c>
      <c r="N233" s="3" t="str">
        <f t="shared" si="28"/>
        <v>35656743dB</v>
      </c>
    </row>
    <row r="234" spans="1:14">
      <c r="A234" s="202" t="s">
        <v>104</v>
      </c>
      <c r="B234" s="251" t="str">
        <f>VLOOKUP(A234,Adr!A:B,2,FALSE)</f>
        <v>Slovenský zväz biatlonu</v>
      </c>
      <c r="C234" s="236" t="s">
        <v>1618</v>
      </c>
      <c r="D234" s="223">
        <v>26071</v>
      </c>
      <c r="E234" s="209">
        <v>0</v>
      </c>
      <c r="F234" s="219" t="s">
        <v>207</v>
      </c>
      <c r="G234" s="222" t="s">
        <v>10</v>
      </c>
      <c r="H234" s="222" t="s">
        <v>791</v>
      </c>
      <c r="I234" s="230" t="str">
        <f t="shared" si="24"/>
        <v>35656743d</v>
      </c>
      <c r="J234" s="203" t="str">
        <f t="shared" si="25"/>
        <v>35656743026 03</v>
      </c>
      <c r="K234" s="5"/>
      <c r="L234" s="203" t="str">
        <f t="shared" si="26"/>
        <v>35656743026 03B</v>
      </c>
      <c r="M234" s="5" t="str">
        <f t="shared" si="27"/>
        <v>Slovenský zväz biatlonudBštafeta - juniori</v>
      </c>
      <c r="N234" s="3" t="str">
        <f t="shared" si="28"/>
        <v>35656743dB</v>
      </c>
    </row>
    <row r="235" spans="1:14">
      <c r="A235" s="202" t="s">
        <v>104</v>
      </c>
      <c r="B235" s="251" t="str">
        <f>VLOOKUP(A235,Adr!A:B,2,FALSE)</f>
        <v>Slovenský zväz biatlonu</v>
      </c>
      <c r="C235" s="222" t="s">
        <v>1619</v>
      </c>
      <c r="D235" s="223">
        <v>26071</v>
      </c>
      <c r="E235" s="209">
        <v>0</v>
      </c>
      <c r="F235" s="219" t="s">
        <v>207</v>
      </c>
      <c r="G235" s="222" t="s">
        <v>10</v>
      </c>
      <c r="H235" s="222" t="s">
        <v>791</v>
      </c>
      <c r="I235" s="230" t="str">
        <f t="shared" si="24"/>
        <v>35656743d</v>
      </c>
      <c r="J235" s="203" t="str">
        <f t="shared" si="25"/>
        <v>35656743026 03</v>
      </c>
      <c r="K235" s="5"/>
      <c r="L235" s="203" t="str">
        <f t="shared" si="26"/>
        <v>35656743026 03B</v>
      </c>
      <c r="M235" s="5" t="str">
        <f t="shared" si="27"/>
        <v>Slovenský zväz biatlonudBštafeta - kadetky</v>
      </c>
      <c r="N235" s="3" t="str">
        <f t="shared" si="28"/>
        <v>35656743dB</v>
      </c>
    </row>
    <row r="236" spans="1:14">
      <c r="A236" s="202" t="s">
        <v>104</v>
      </c>
      <c r="B236" s="251" t="str">
        <f>VLOOKUP(A236,Adr!A:B,2,FALSE)</f>
        <v>Slovenský zväz biatlonu</v>
      </c>
      <c r="C236" s="236" t="s">
        <v>1620</v>
      </c>
      <c r="D236" s="223">
        <v>26071</v>
      </c>
      <c r="E236" s="209">
        <v>0</v>
      </c>
      <c r="F236" s="219" t="s">
        <v>207</v>
      </c>
      <c r="G236" s="222" t="s">
        <v>10</v>
      </c>
      <c r="H236" s="222" t="s">
        <v>791</v>
      </c>
      <c r="I236" s="230" t="str">
        <f t="shared" si="24"/>
        <v>35656743d</v>
      </c>
      <c r="J236" s="203" t="str">
        <f t="shared" si="25"/>
        <v>35656743026 03</v>
      </c>
      <c r="K236" s="5"/>
      <c r="L236" s="203" t="str">
        <f t="shared" si="26"/>
        <v>35656743026 03B</v>
      </c>
      <c r="M236" s="5" t="str">
        <f t="shared" si="27"/>
        <v>Slovenský zväz biatlonudBštafeta - ženy</v>
      </c>
      <c r="N236" s="3" t="str">
        <f t="shared" si="28"/>
        <v>35656743dB</v>
      </c>
    </row>
    <row r="237" spans="1:14">
      <c r="A237" s="215" t="s">
        <v>104</v>
      </c>
      <c r="B237" s="251" t="str">
        <f>VLOOKUP(A237,Adr!A:B,2,FALSE)</f>
        <v>Slovenský zväz biatlonu</v>
      </c>
      <c r="C237" s="222" t="s">
        <v>1621</v>
      </c>
      <c r="D237" s="224">
        <v>10429</v>
      </c>
      <c r="E237" s="209">
        <v>0</v>
      </c>
      <c r="F237" s="219" t="s">
        <v>207</v>
      </c>
      <c r="G237" s="205" t="s">
        <v>10</v>
      </c>
      <c r="H237" s="222" t="s">
        <v>791</v>
      </c>
      <c r="I237" s="230" t="str">
        <f t="shared" si="24"/>
        <v>35656743d</v>
      </c>
      <c r="J237" s="203" t="str">
        <f t="shared" si="25"/>
        <v>35656743026 03</v>
      </c>
      <c r="K237" s="5"/>
      <c r="L237" s="203" t="str">
        <f t="shared" si="26"/>
        <v>35656743026 03B</v>
      </c>
      <c r="M237" s="5" t="str">
        <f t="shared" si="27"/>
        <v>Slovenský zväz biatlonudBTomáš Sklenárik</v>
      </c>
      <c r="N237" s="3" t="str">
        <f t="shared" si="28"/>
        <v>35656743dB</v>
      </c>
    </row>
    <row r="238" spans="1:14">
      <c r="A238" s="202" t="s">
        <v>104</v>
      </c>
      <c r="B238" s="251" t="str">
        <f>VLOOKUP(A238,Adr!A:B,2,FALSE)</f>
        <v>Slovenský zväz biatlonu</v>
      </c>
      <c r="C238" s="236" t="s">
        <v>1622</v>
      </c>
      <c r="D238" s="223">
        <v>10429</v>
      </c>
      <c r="E238" s="209">
        <v>0</v>
      </c>
      <c r="F238" s="219" t="s">
        <v>207</v>
      </c>
      <c r="G238" s="222" t="s">
        <v>10</v>
      </c>
      <c r="H238" s="222" t="s">
        <v>791</v>
      </c>
      <c r="I238" s="230" t="str">
        <f t="shared" si="24"/>
        <v>35656743d</v>
      </c>
      <c r="J238" s="203" t="str">
        <f t="shared" si="25"/>
        <v>35656743026 03</v>
      </c>
      <c r="K238" s="5"/>
      <c r="L238" s="203" t="str">
        <f t="shared" si="26"/>
        <v>35656743026 03B</v>
      </c>
      <c r="M238" s="5" t="str">
        <f t="shared" si="27"/>
        <v>Slovenský zväz biatlonudBZuzana Remeňová</v>
      </c>
      <c r="N238" s="3" t="str">
        <f t="shared" si="28"/>
        <v>35656743dB</v>
      </c>
    </row>
    <row r="239" spans="1:14" ht="22.5">
      <c r="A239" s="202" t="s">
        <v>104</v>
      </c>
      <c r="B239" s="251" t="str">
        <f>VLOOKUP(A239,Adr!A:B,2,FALSE)</f>
        <v>Slovenský zväz biatlonu</v>
      </c>
      <c r="C239" s="236" t="s">
        <v>1734</v>
      </c>
      <c r="D239" s="223">
        <v>6965</v>
      </c>
      <c r="E239" s="209">
        <v>0</v>
      </c>
      <c r="F239" s="219" t="s">
        <v>218</v>
      </c>
      <c r="G239" s="222" t="s">
        <v>10</v>
      </c>
      <c r="H239" s="222" t="s">
        <v>791</v>
      </c>
      <c r="I239" s="230" t="str">
        <f t="shared" si="24"/>
        <v>35656743o</v>
      </c>
      <c r="J239" s="203" t="str">
        <f t="shared" si="25"/>
        <v>35656743026 03</v>
      </c>
      <c r="K239" s="5"/>
      <c r="L239" s="203" t="str">
        <f t="shared" si="26"/>
        <v>35656743026 03B</v>
      </c>
      <c r="M239" s="5" t="str">
        <f t="shared" si="27"/>
        <v>Slovenský zväz biatlonuoBIvona Fialková - zabezpečenie športovej prípravy na XXII. zimné olympijské hry 2022 v Pekingu</v>
      </c>
      <c r="N239" s="3" t="str">
        <f t="shared" si="28"/>
        <v>35656743oB</v>
      </c>
    </row>
    <row r="240" spans="1:14">
      <c r="A240" s="202" t="s">
        <v>1206</v>
      </c>
      <c r="B240" s="251" t="str">
        <f>VLOOKUP(A240,Adr!A:B,2,FALSE)</f>
        <v>Slovenský zväz bobistov</v>
      </c>
      <c r="C240" s="222" t="s">
        <v>922</v>
      </c>
      <c r="D240" s="223">
        <v>76785</v>
      </c>
      <c r="E240" s="209">
        <v>0</v>
      </c>
      <c r="F240" s="219" t="s">
        <v>204</v>
      </c>
      <c r="G240" s="222" t="s">
        <v>6</v>
      </c>
      <c r="H240" s="222" t="s">
        <v>791</v>
      </c>
      <c r="I240" s="230" t="str">
        <f t="shared" si="24"/>
        <v>36067580a</v>
      </c>
      <c r="J240" s="203" t="str">
        <f t="shared" si="25"/>
        <v>36067580026 02</v>
      </c>
      <c r="K240" s="5" t="s">
        <v>159</v>
      </c>
      <c r="L240" s="203" t="str">
        <f t="shared" si="26"/>
        <v>36067580026 02B</v>
      </c>
      <c r="M240" s="5" t="str">
        <f t="shared" si="27"/>
        <v>Slovenský zväz bobistovaBboby a skeleton - bežné transfery</v>
      </c>
      <c r="N240" s="3" t="str">
        <f t="shared" si="28"/>
        <v>36067580aB</v>
      </c>
    </row>
    <row r="241" spans="1:14" ht="12" customHeight="1">
      <c r="A241" s="215" t="s">
        <v>1206</v>
      </c>
      <c r="B241" s="251" t="str">
        <f>VLOOKUP(A241,Adr!A:B,2,FALSE)</f>
        <v>Slovenský zväz bobistov</v>
      </c>
      <c r="C241" s="205" t="s">
        <v>1318</v>
      </c>
      <c r="D241" s="208">
        <v>36000</v>
      </c>
      <c r="E241" s="209">
        <v>0</v>
      </c>
      <c r="F241" s="202" t="s">
        <v>204</v>
      </c>
      <c r="G241" s="205" t="s">
        <v>6</v>
      </c>
      <c r="H241" s="205" t="s">
        <v>792</v>
      </c>
      <c r="I241" s="230" t="str">
        <f t="shared" si="24"/>
        <v>36067580a</v>
      </c>
      <c r="J241" s="203" t="str">
        <f t="shared" si="25"/>
        <v>36067580026 02</v>
      </c>
      <c r="K241" s="5" t="s">
        <v>159</v>
      </c>
      <c r="L241" s="203" t="str">
        <f t="shared" si="26"/>
        <v>36067580026 02K</v>
      </c>
      <c r="M241" s="5" t="str">
        <f t="shared" si="27"/>
        <v>Slovenský zväz bobistovaKboby a skeleton - kapitálové transfery</v>
      </c>
      <c r="N241" s="3" t="str">
        <f t="shared" si="28"/>
        <v>36067580aK</v>
      </c>
    </row>
    <row r="242" spans="1:14">
      <c r="A242" s="215" t="s">
        <v>108</v>
      </c>
      <c r="B242" s="251" t="str">
        <f>VLOOKUP(A242,Adr!A:B,2,FALSE)</f>
        <v>Slovenský zväz cyklistiky</v>
      </c>
      <c r="C242" s="205" t="s">
        <v>923</v>
      </c>
      <c r="D242" s="208">
        <v>2210297</v>
      </c>
      <c r="E242" s="209">
        <v>0</v>
      </c>
      <c r="F242" s="202" t="s">
        <v>204</v>
      </c>
      <c r="G242" s="205" t="s">
        <v>6</v>
      </c>
      <c r="H242" s="205" t="s">
        <v>791</v>
      </c>
      <c r="I242" s="230" t="str">
        <f t="shared" si="24"/>
        <v>00684112a</v>
      </c>
      <c r="J242" s="203" t="str">
        <f t="shared" si="25"/>
        <v>00684112026 02</v>
      </c>
      <c r="K242" s="5" t="s">
        <v>5</v>
      </c>
      <c r="L242" s="203" t="str">
        <f t="shared" si="26"/>
        <v>00684112026 02B</v>
      </c>
      <c r="M242" s="5" t="str">
        <f t="shared" si="27"/>
        <v>Slovenský zväz cyklistikyaBcyklistika - bežné transfery</v>
      </c>
      <c r="N242" s="3" t="str">
        <f t="shared" si="28"/>
        <v>00684112aB</v>
      </c>
    </row>
    <row r="243" spans="1:14">
      <c r="A243" s="202" t="s">
        <v>108</v>
      </c>
      <c r="B243" s="251" t="str">
        <f>VLOOKUP(A243,Adr!A:B,2,FALSE)</f>
        <v>Slovenský zväz cyklistiky</v>
      </c>
      <c r="C243" s="236" t="s">
        <v>1102</v>
      </c>
      <c r="D243" s="223">
        <v>92000</v>
      </c>
      <c r="E243" s="209">
        <v>0</v>
      </c>
      <c r="F243" s="219" t="s">
        <v>204</v>
      </c>
      <c r="G243" s="222" t="s">
        <v>6</v>
      </c>
      <c r="H243" s="222" t="s">
        <v>792</v>
      </c>
      <c r="I243" s="230" t="str">
        <f t="shared" si="24"/>
        <v>00684112a</v>
      </c>
      <c r="J243" s="203" t="str">
        <f t="shared" si="25"/>
        <v>00684112026 02</v>
      </c>
      <c r="K243" s="5" t="s">
        <v>5</v>
      </c>
      <c r="L243" s="203" t="str">
        <f t="shared" si="26"/>
        <v>00684112026 02K</v>
      </c>
      <c r="M243" s="5" t="str">
        <f t="shared" si="27"/>
        <v>Slovenský zväz cyklistikyaKcyklistika - kapitálové transfery</v>
      </c>
      <c r="N243" s="3" t="str">
        <f t="shared" si="28"/>
        <v>00684112aK</v>
      </c>
    </row>
    <row r="244" spans="1:14">
      <c r="A244" s="202" t="s">
        <v>108</v>
      </c>
      <c r="B244" s="251" t="str">
        <f>VLOOKUP(A244,Adr!A:B,2,FALSE)</f>
        <v>Slovenský zväz cyklistiky</v>
      </c>
      <c r="C244" s="236" t="s">
        <v>1623</v>
      </c>
      <c r="D244" s="223">
        <v>52142</v>
      </c>
      <c r="E244" s="209">
        <v>0</v>
      </c>
      <c r="F244" s="219" t="s">
        <v>207</v>
      </c>
      <c r="G244" s="222" t="s">
        <v>10</v>
      </c>
      <c r="H244" s="222" t="s">
        <v>791</v>
      </c>
      <c r="I244" s="230" t="str">
        <f t="shared" si="24"/>
        <v>00684112d</v>
      </c>
      <c r="J244" s="203" t="str">
        <f t="shared" si="25"/>
        <v>00684112026 03</v>
      </c>
      <c r="K244" s="5"/>
      <c r="L244" s="203" t="str">
        <f t="shared" si="26"/>
        <v>00684112026 03B</v>
      </c>
      <c r="M244" s="5" t="str">
        <f t="shared" si="27"/>
        <v>Slovenský zväz cyklistikydBPeter Sagan</v>
      </c>
      <c r="N244" s="3" t="str">
        <f t="shared" si="28"/>
        <v>00684112dB</v>
      </c>
    </row>
    <row r="245" spans="1:14">
      <c r="A245" s="202" t="s">
        <v>108</v>
      </c>
      <c r="B245" s="251" t="str">
        <f>VLOOKUP(A245,Adr!A:B,2,FALSE)</f>
        <v>Slovenský zväz cyklistiky</v>
      </c>
      <c r="C245" s="236" t="s">
        <v>1737</v>
      </c>
      <c r="D245" s="223">
        <v>50000</v>
      </c>
      <c r="E245" s="209">
        <v>0</v>
      </c>
      <c r="F245" s="219" t="s">
        <v>218</v>
      </c>
      <c r="G245" s="222" t="s">
        <v>10</v>
      </c>
      <c r="H245" s="222" t="s">
        <v>791</v>
      </c>
      <c r="I245" s="230" t="str">
        <f t="shared" si="24"/>
        <v>00684112o</v>
      </c>
      <c r="J245" s="203" t="str">
        <f t="shared" si="25"/>
        <v>00684112026 03</v>
      </c>
      <c r="K245" s="5"/>
      <c r="L245" s="203" t="str">
        <f t="shared" si="26"/>
        <v>00684112026 03B</v>
      </c>
      <c r="M245" s="5" t="str">
        <f t="shared" si="27"/>
        <v>Slovenský zväz cyklistikyoBMedzinárodné cyklistické preteky Okolo Slovenska</v>
      </c>
      <c r="N245" s="3" t="str">
        <f t="shared" si="28"/>
        <v>00684112oB</v>
      </c>
    </row>
    <row r="246" spans="1:14">
      <c r="A246" s="202" t="s">
        <v>1207</v>
      </c>
      <c r="B246" s="251" t="str">
        <f>VLOOKUP(A246,Adr!A:B,2,FALSE)</f>
        <v>Slovenský zväz dráhového golfu</v>
      </c>
      <c r="C246" s="236" t="s">
        <v>924</v>
      </c>
      <c r="D246" s="223">
        <v>43509</v>
      </c>
      <c r="E246" s="209">
        <v>0</v>
      </c>
      <c r="F246" s="219" t="s">
        <v>204</v>
      </c>
      <c r="G246" s="222" t="s">
        <v>6</v>
      </c>
      <c r="H246" s="222" t="s">
        <v>791</v>
      </c>
      <c r="I246" s="230" t="str">
        <f t="shared" si="24"/>
        <v>31806431a</v>
      </c>
      <c r="J246" s="203" t="str">
        <f t="shared" si="25"/>
        <v>31806431026 02</v>
      </c>
      <c r="K246" s="5" t="s">
        <v>111</v>
      </c>
      <c r="L246" s="203" t="str">
        <f t="shared" si="26"/>
        <v>31806431026 02B</v>
      </c>
      <c r="M246" s="5" t="str">
        <f t="shared" si="27"/>
        <v>Slovenský zväz dráhového golfuaBdráhový golf - bežné transfery</v>
      </c>
      <c r="N246" s="3" t="str">
        <f t="shared" si="28"/>
        <v>31806431aB</v>
      </c>
    </row>
    <row r="247" spans="1:14">
      <c r="A247" s="202" t="s">
        <v>1176</v>
      </c>
      <c r="B247" s="251" t="str">
        <f>VLOOKUP(A247,Adr!A:B,2,FALSE)</f>
        <v>Slovenský zväz florbalu</v>
      </c>
      <c r="C247" s="236" t="s">
        <v>925</v>
      </c>
      <c r="D247" s="223">
        <v>709906</v>
      </c>
      <c r="E247" s="209">
        <v>0</v>
      </c>
      <c r="F247" s="219" t="s">
        <v>204</v>
      </c>
      <c r="G247" s="222" t="s">
        <v>6</v>
      </c>
      <c r="H247" s="222" t="s">
        <v>791</v>
      </c>
      <c r="I247" s="230" t="str">
        <f t="shared" si="24"/>
        <v>31795421a</v>
      </c>
      <c r="J247" s="203" t="str">
        <f t="shared" si="25"/>
        <v>31795421026 02</v>
      </c>
      <c r="K247" s="5" t="s">
        <v>31</v>
      </c>
      <c r="L247" s="203" t="str">
        <f t="shared" si="26"/>
        <v>31795421026 02B</v>
      </c>
      <c r="M247" s="5" t="str">
        <f t="shared" si="27"/>
        <v>Slovenský zväz florbaluaBflorbal - bežné transfery</v>
      </c>
      <c r="N247" s="3" t="str">
        <f t="shared" si="28"/>
        <v>31795421aB</v>
      </c>
    </row>
    <row r="248" spans="1:14">
      <c r="A248" s="215" t="s">
        <v>1208</v>
      </c>
      <c r="B248" s="251" t="str">
        <f>VLOOKUP(A248,Adr!A:B,2,FALSE)</f>
        <v>Slovenský zväz hádzanej</v>
      </c>
      <c r="C248" s="227" t="s">
        <v>926</v>
      </c>
      <c r="D248" s="208">
        <v>2383053</v>
      </c>
      <c r="E248" s="209">
        <v>0</v>
      </c>
      <c r="F248" s="228" t="s">
        <v>204</v>
      </c>
      <c r="G248" s="205" t="s">
        <v>6</v>
      </c>
      <c r="H248" s="205" t="s">
        <v>791</v>
      </c>
      <c r="I248" s="230" t="str">
        <f t="shared" si="24"/>
        <v>30774772a</v>
      </c>
      <c r="J248" s="203" t="str">
        <f t="shared" si="25"/>
        <v>30774772026 02</v>
      </c>
      <c r="K248" s="5" t="s">
        <v>114</v>
      </c>
      <c r="L248" s="203" t="str">
        <f t="shared" si="26"/>
        <v>30774772026 02B</v>
      </c>
      <c r="M248" s="5" t="str">
        <f t="shared" si="27"/>
        <v>Slovenský zväz hádzanejaBhádzaná - bežné transfery</v>
      </c>
      <c r="N248" s="3" t="str">
        <f t="shared" si="28"/>
        <v>30774772aB</v>
      </c>
    </row>
    <row r="249" spans="1:14">
      <c r="A249" s="215" t="s">
        <v>1208</v>
      </c>
      <c r="B249" s="251" t="str">
        <f>VLOOKUP(A249,Adr!A:B,2,FALSE)</f>
        <v>Slovenský zväz hádzanej</v>
      </c>
      <c r="C249" s="227" t="s">
        <v>1733</v>
      </c>
      <c r="D249" s="208">
        <v>150000</v>
      </c>
      <c r="E249" s="209">
        <v>0</v>
      </c>
      <c r="F249" s="228" t="s">
        <v>218</v>
      </c>
      <c r="G249" s="205" t="s">
        <v>10</v>
      </c>
      <c r="H249" s="205" t="s">
        <v>791</v>
      </c>
      <c r="I249" s="230" t="str">
        <f t="shared" si="24"/>
        <v>30774772o</v>
      </c>
      <c r="J249" s="203" t="str">
        <f t="shared" si="25"/>
        <v>30774772026 03</v>
      </c>
      <c r="K249" s="5"/>
      <c r="L249" s="203" t="str">
        <f t="shared" si="26"/>
        <v>30774772026 03B</v>
      </c>
      <c r="M249" s="5" t="str">
        <f t="shared" si="27"/>
        <v>Slovenský zväz hádzanejoBMajstrovstvá Európy hádzanej mužov 2022</v>
      </c>
      <c r="N249" s="3" t="str">
        <f t="shared" si="28"/>
        <v>30774772oB</v>
      </c>
    </row>
    <row r="250" spans="1:14">
      <c r="A250" s="215" t="s">
        <v>1177</v>
      </c>
      <c r="B250" s="251" t="str">
        <f>VLOOKUP(A250,Adr!A:B,2,FALSE)</f>
        <v>Slovenský zväz jachtingu</v>
      </c>
      <c r="C250" s="205" t="s">
        <v>927</v>
      </c>
      <c r="D250" s="208">
        <v>116007</v>
      </c>
      <c r="E250" s="209">
        <v>0</v>
      </c>
      <c r="F250" s="202" t="s">
        <v>204</v>
      </c>
      <c r="G250" s="205" t="s">
        <v>6</v>
      </c>
      <c r="H250" s="205" t="s">
        <v>791</v>
      </c>
      <c r="I250" s="230" t="str">
        <f t="shared" si="24"/>
        <v>30793211a</v>
      </c>
      <c r="J250" s="203" t="str">
        <f t="shared" si="25"/>
        <v>30793211026 02</v>
      </c>
      <c r="K250" s="5" t="s">
        <v>116</v>
      </c>
      <c r="L250" s="203" t="str">
        <f t="shared" si="26"/>
        <v>30793211026 02B</v>
      </c>
      <c r="M250" s="5" t="str">
        <f t="shared" si="27"/>
        <v>Slovenský zväz jachtinguaBjachting - bežné transfery</v>
      </c>
      <c r="N250" s="3" t="str">
        <f t="shared" si="28"/>
        <v>30793211aB</v>
      </c>
    </row>
    <row r="251" spans="1:14">
      <c r="A251" s="202" t="s">
        <v>117</v>
      </c>
      <c r="B251" s="251" t="str">
        <f>VLOOKUP(A251,Adr!A:B,2,FALSE)</f>
        <v>Slovenský zväz judo</v>
      </c>
      <c r="C251" s="222" t="s">
        <v>928</v>
      </c>
      <c r="D251" s="224">
        <v>294315</v>
      </c>
      <c r="E251" s="209">
        <v>0</v>
      </c>
      <c r="F251" s="219" t="s">
        <v>204</v>
      </c>
      <c r="G251" s="222" t="s">
        <v>6</v>
      </c>
      <c r="H251" s="222" t="s">
        <v>791</v>
      </c>
      <c r="I251" s="230" t="str">
        <f t="shared" si="24"/>
        <v>17308518a</v>
      </c>
      <c r="J251" s="203" t="str">
        <f t="shared" si="25"/>
        <v>17308518026 02</v>
      </c>
      <c r="K251" s="5" t="s">
        <v>166</v>
      </c>
      <c r="L251" s="203" t="str">
        <f t="shared" si="26"/>
        <v>17308518026 02B</v>
      </c>
      <c r="M251" s="5" t="str">
        <f t="shared" si="27"/>
        <v>Slovenský zväz judoaBjudo - bežné transfery</v>
      </c>
      <c r="N251" s="3" t="str">
        <f t="shared" si="28"/>
        <v>17308518aB</v>
      </c>
    </row>
    <row r="252" spans="1:14">
      <c r="A252" s="215" t="s">
        <v>117</v>
      </c>
      <c r="B252" s="251" t="str">
        <f>VLOOKUP(A252,Adr!A:B,2,FALSE)</f>
        <v>Slovenský zväz judo</v>
      </c>
      <c r="C252" s="222" t="s">
        <v>1624</v>
      </c>
      <c r="D252" s="224">
        <v>10429</v>
      </c>
      <c r="E252" s="209">
        <v>0</v>
      </c>
      <c r="F252" s="219" t="s">
        <v>207</v>
      </c>
      <c r="G252" s="205" t="s">
        <v>10</v>
      </c>
      <c r="H252" s="222" t="s">
        <v>791</v>
      </c>
      <c r="I252" s="230" t="str">
        <f t="shared" si="24"/>
        <v>17308518d</v>
      </c>
      <c r="J252" s="203" t="str">
        <f t="shared" si="25"/>
        <v>17308518026 03</v>
      </c>
      <c r="K252" s="5"/>
      <c r="L252" s="203" t="str">
        <f t="shared" si="26"/>
        <v>17308518026 03B</v>
      </c>
      <c r="M252" s="5" t="str">
        <f t="shared" si="27"/>
        <v>Slovenský zväz judodBAlex Barto</v>
      </c>
      <c r="N252" s="3" t="str">
        <f t="shared" si="28"/>
        <v>17308518dB</v>
      </c>
    </row>
    <row r="253" spans="1:14">
      <c r="A253" s="202" t="s">
        <v>117</v>
      </c>
      <c r="B253" s="251" t="str">
        <f>VLOOKUP(A253,Adr!A:B,2,FALSE)</f>
        <v>Slovenský zväz judo</v>
      </c>
      <c r="C253" s="236" t="s">
        <v>1625</v>
      </c>
      <c r="D253" s="223">
        <v>15643</v>
      </c>
      <c r="E253" s="209">
        <v>0</v>
      </c>
      <c r="F253" s="219" t="s">
        <v>207</v>
      </c>
      <c r="G253" s="222" t="s">
        <v>10</v>
      </c>
      <c r="H253" s="222" t="s">
        <v>791</v>
      </c>
      <c r="I253" s="230" t="str">
        <f t="shared" si="24"/>
        <v>17308518d</v>
      </c>
      <c r="J253" s="203" t="str">
        <f t="shared" si="25"/>
        <v>17308518026 03</v>
      </c>
      <c r="K253" s="5"/>
      <c r="L253" s="203" t="str">
        <f t="shared" si="26"/>
        <v>17308518026 03B</v>
      </c>
      <c r="M253" s="5" t="str">
        <f t="shared" si="27"/>
        <v>Slovenský zväz judodBBenjamin Maťašeje</v>
      </c>
      <c r="N253" s="3" t="str">
        <f t="shared" si="28"/>
        <v>17308518dB</v>
      </c>
    </row>
    <row r="254" spans="1:14">
      <c r="A254" s="202" t="s">
        <v>117</v>
      </c>
      <c r="B254" s="251" t="str">
        <f>VLOOKUP(A254,Adr!A:B,2,FALSE)</f>
        <v>Slovenský zväz judo</v>
      </c>
      <c r="C254" s="236" t="s">
        <v>1626</v>
      </c>
      <c r="D254" s="223">
        <v>7821</v>
      </c>
      <c r="E254" s="209">
        <v>0</v>
      </c>
      <c r="F254" s="219" t="s">
        <v>207</v>
      </c>
      <c r="G254" s="222" t="s">
        <v>10</v>
      </c>
      <c r="H254" s="222" t="s">
        <v>791</v>
      </c>
      <c r="I254" s="230" t="str">
        <f t="shared" si="24"/>
        <v>17308518d</v>
      </c>
      <c r="J254" s="203" t="str">
        <f t="shared" si="25"/>
        <v>17308518026 03</v>
      </c>
      <c r="K254" s="5"/>
      <c r="L254" s="203" t="str">
        <f t="shared" si="26"/>
        <v>17308518026 03B</v>
      </c>
      <c r="M254" s="5" t="str">
        <f t="shared" si="27"/>
        <v>Slovenský zväz judodBBruno Banský</v>
      </c>
      <c r="N254" s="3" t="str">
        <f t="shared" si="28"/>
        <v>17308518dB</v>
      </c>
    </row>
    <row r="255" spans="1:14">
      <c r="A255" s="202" t="s">
        <v>117</v>
      </c>
      <c r="B255" s="251" t="str">
        <f>VLOOKUP(A255,Adr!A:B,2,FALSE)</f>
        <v>Slovenský zväz judo</v>
      </c>
      <c r="C255" s="222" t="s">
        <v>1627</v>
      </c>
      <c r="D255" s="223">
        <v>15643</v>
      </c>
      <c r="E255" s="209">
        <v>0</v>
      </c>
      <c r="F255" s="219" t="s">
        <v>207</v>
      </c>
      <c r="G255" s="222" t="s">
        <v>10</v>
      </c>
      <c r="H255" s="222" t="s">
        <v>791</v>
      </c>
      <c r="I255" s="230" t="str">
        <f t="shared" si="24"/>
        <v>17308518d</v>
      </c>
      <c r="J255" s="203" t="str">
        <f t="shared" si="25"/>
        <v>17308518026 03</v>
      </c>
      <c r="K255" s="5"/>
      <c r="L255" s="203" t="str">
        <f t="shared" si="26"/>
        <v>17308518026 03B</v>
      </c>
      <c r="M255" s="5" t="str">
        <f t="shared" si="27"/>
        <v>Slovenský zväz judodBMarius Fízeľ</v>
      </c>
      <c r="N255" s="3" t="str">
        <f t="shared" si="28"/>
        <v>17308518dB</v>
      </c>
    </row>
    <row r="256" spans="1:14">
      <c r="A256" s="202" t="s">
        <v>117</v>
      </c>
      <c r="B256" s="251" t="str">
        <f>VLOOKUP(A256,Adr!A:B,2,FALSE)</f>
        <v>Slovenský zväz judo</v>
      </c>
      <c r="C256" s="236" t="s">
        <v>1628</v>
      </c>
      <c r="D256" s="223">
        <v>10429</v>
      </c>
      <c r="E256" s="209">
        <v>0</v>
      </c>
      <c r="F256" s="219" t="s">
        <v>207</v>
      </c>
      <c r="G256" s="222" t="s">
        <v>10</v>
      </c>
      <c r="H256" s="222" t="s">
        <v>791</v>
      </c>
      <c r="I256" s="230" t="str">
        <f t="shared" si="24"/>
        <v>17308518d</v>
      </c>
      <c r="J256" s="203" t="str">
        <f t="shared" si="25"/>
        <v>17308518026 03</v>
      </c>
      <c r="K256" s="5"/>
      <c r="L256" s="203" t="str">
        <f t="shared" si="26"/>
        <v>17308518026 03B</v>
      </c>
      <c r="M256" s="5" t="str">
        <f t="shared" si="27"/>
        <v>Slovenský zväz judodBMilan Randl</v>
      </c>
      <c r="N256" s="3" t="str">
        <f t="shared" si="28"/>
        <v>17308518dB</v>
      </c>
    </row>
    <row r="257" spans="1:14">
      <c r="A257" s="202" t="s">
        <v>119</v>
      </c>
      <c r="B257" s="251" t="str">
        <f>VLOOKUP(A257,Adr!A:B,2,FALSE)</f>
        <v>Slovenský Zväz Karate</v>
      </c>
      <c r="C257" s="236" t="s">
        <v>929</v>
      </c>
      <c r="D257" s="223">
        <v>756816</v>
      </c>
      <c r="E257" s="209">
        <v>0</v>
      </c>
      <c r="F257" s="219" t="s">
        <v>204</v>
      </c>
      <c r="G257" s="222" t="s">
        <v>6</v>
      </c>
      <c r="H257" s="222" t="s">
        <v>791</v>
      </c>
      <c r="I257" s="230" t="str">
        <f t="shared" si="24"/>
        <v>30811571a</v>
      </c>
      <c r="J257" s="203" t="str">
        <f t="shared" si="25"/>
        <v>30811571026 02</v>
      </c>
      <c r="K257" s="5" t="s">
        <v>41</v>
      </c>
      <c r="L257" s="203" t="str">
        <f t="shared" si="26"/>
        <v>30811571026 02B</v>
      </c>
      <c r="M257" s="5" t="str">
        <f t="shared" si="27"/>
        <v>Slovenský Zväz KarateaBkarate - bežné transfery</v>
      </c>
      <c r="N257" s="3" t="str">
        <f t="shared" si="28"/>
        <v>30811571aB</v>
      </c>
    </row>
    <row r="258" spans="1:14">
      <c r="A258" s="202" t="s">
        <v>119</v>
      </c>
      <c r="B258" s="251" t="str">
        <f>VLOOKUP(A258,Adr!A:B,2,FALSE)</f>
        <v>Slovenský Zväz Karate</v>
      </c>
      <c r="C258" s="236" t="s">
        <v>1319</v>
      </c>
      <c r="D258" s="223">
        <v>24000</v>
      </c>
      <c r="E258" s="209">
        <v>0</v>
      </c>
      <c r="F258" s="219" t="s">
        <v>204</v>
      </c>
      <c r="G258" s="222" t="s">
        <v>6</v>
      </c>
      <c r="H258" s="222" t="s">
        <v>792</v>
      </c>
      <c r="I258" s="230" t="str">
        <f t="shared" si="24"/>
        <v>30811571a</v>
      </c>
      <c r="J258" s="203" t="str">
        <f t="shared" si="25"/>
        <v>30811571026 02</v>
      </c>
      <c r="K258" s="5"/>
      <c r="L258" s="203" t="str">
        <f t="shared" si="26"/>
        <v>30811571026 02K</v>
      </c>
      <c r="M258" s="5" t="str">
        <f t="shared" si="27"/>
        <v>Slovenský Zväz KarateaKkarate - kapitálové transfery</v>
      </c>
      <c r="N258" s="3" t="str">
        <f t="shared" si="28"/>
        <v>30811571aK</v>
      </c>
    </row>
    <row r="259" spans="1:14">
      <c r="A259" s="219" t="s">
        <v>119</v>
      </c>
      <c r="B259" s="251" t="str">
        <f>VLOOKUP(A259,Adr!A:B,2,FALSE)</f>
        <v>Slovenský Zväz Karate</v>
      </c>
      <c r="C259" s="222" t="s">
        <v>1629</v>
      </c>
      <c r="D259" s="224">
        <v>15643</v>
      </c>
      <c r="E259" s="209">
        <v>0</v>
      </c>
      <c r="F259" s="219" t="s">
        <v>207</v>
      </c>
      <c r="G259" s="222" t="s">
        <v>10</v>
      </c>
      <c r="H259" s="222" t="s">
        <v>791</v>
      </c>
      <c r="I259" s="230" t="str">
        <f t="shared" si="24"/>
        <v>30811571d</v>
      </c>
      <c r="J259" s="203" t="str">
        <f t="shared" si="25"/>
        <v>30811571026 03</v>
      </c>
      <c r="K259" s="5"/>
      <c r="L259" s="203" t="str">
        <f t="shared" si="26"/>
        <v>30811571026 03B</v>
      </c>
      <c r="M259" s="203" t="str">
        <f t="shared" si="27"/>
        <v>Slovenský Zväz KaratedBAdam Štelcl</v>
      </c>
      <c r="N259" s="3" t="str">
        <f t="shared" si="28"/>
        <v>30811571dB</v>
      </c>
    </row>
    <row r="260" spans="1:14">
      <c r="A260" s="202" t="s">
        <v>119</v>
      </c>
      <c r="B260" s="251" t="str">
        <f>VLOOKUP(A260,Adr!A:B,2,FALSE)</f>
        <v>Slovenský Zväz Karate</v>
      </c>
      <c r="C260" s="236" t="s">
        <v>1630</v>
      </c>
      <c r="D260" s="223">
        <v>20857</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KaratedBAdi Gyurík</v>
      </c>
      <c r="N260" s="3" t="str">
        <f t="shared" si="28"/>
        <v>30811571dB</v>
      </c>
    </row>
    <row r="261" spans="1:14">
      <c r="A261" s="215" t="s">
        <v>119</v>
      </c>
      <c r="B261" s="251" t="str">
        <f>VLOOKUP(A261,Adr!A:B,2,FALSE)</f>
        <v>Slovenský Zväz Karate</v>
      </c>
      <c r="C261" s="205" t="s">
        <v>1631</v>
      </c>
      <c r="D261" s="208">
        <v>31285</v>
      </c>
      <c r="E261" s="209">
        <v>0</v>
      </c>
      <c r="F261" s="202" t="s">
        <v>207</v>
      </c>
      <c r="G261" s="205" t="s">
        <v>10</v>
      </c>
      <c r="H261" s="205" t="s">
        <v>791</v>
      </c>
      <c r="I261" s="230" t="str">
        <f t="shared" si="24"/>
        <v>30811571d</v>
      </c>
      <c r="J261" s="203" t="str">
        <f t="shared" si="25"/>
        <v>30811571026 03</v>
      </c>
      <c r="K261" s="5"/>
      <c r="L261" s="203" t="str">
        <f t="shared" si="26"/>
        <v>30811571026 03B</v>
      </c>
      <c r="M261" s="5" t="str">
        <f t="shared" si="27"/>
        <v>Slovenský Zväz KaratedBDominik Imrich</v>
      </c>
      <c r="N261" s="3" t="str">
        <f t="shared" si="28"/>
        <v>30811571dB</v>
      </c>
    </row>
    <row r="262" spans="1:14">
      <c r="A262" s="202" t="s">
        <v>119</v>
      </c>
      <c r="B262" s="251" t="str">
        <f>VLOOKUP(A262,Adr!A:B,2,FALSE)</f>
        <v>Slovenský Zväz Karate</v>
      </c>
      <c r="C262" s="236" t="s">
        <v>1632</v>
      </c>
      <c r="D262" s="223">
        <v>20857</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KaratedBDominika Veisová</v>
      </c>
      <c r="N262" s="3" t="str">
        <f t="shared" si="28"/>
        <v>30811571dB</v>
      </c>
    </row>
    <row r="263" spans="1:14">
      <c r="A263" s="219" t="s">
        <v>119</v>
      </c>
      <c r="B263" s="251" t="str">
        <f>VLOOKUP(A263,Adr!A:B,2,FALSE)</f>
        <v>Slovenský Zväz Karate</v>
      </c>
      <c r="C263" s="222" t="s">
        <v>1633</v>
      </c>
      <c r="D263" s="224">
        <v>31285</v>
      </c>
      <c r="E263" s="294">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KaratedBDorota Balciarová</v>
      </c>
      <c r="N263" s="3" t="str">
        <f t="shared" si="28"/>
        <v>30811571dB</v>
      </c>
    </row>
    <row r="264" spans="1:14">
      <c r="A264" s="202" t="s">
        <v>119</v>
      </c>
      <c r="B264" s="251" t="str">
        <f>VLOOKUP(A264,Adr!A:B,2,FALSE)</f>
        <v>Slovenský Zväz Karate</v>
      </c>
      <c r="C264" s="236" t="s">
        <v>1634</v>
      </c>
      <c r="D264" s="224">
        <v>31285</v>
      </c>
      <c r="E264" s="209">
        <v>0</v>
      </c>
      <c r="F264" s="202" t="s">
        <v>207</v>
      </c>
      <c r="G264" s="205" t="s">
        <v>10</v>
      </c>
      <c r="H264" s="205" t="s">
        <v>791</v>
      </c>
      <c r="I264" s="230" t="str">
        <f t="shared" si="24"/>
        <v>30811571d</v>
      </c>
      <c r="J264" s="203" t="str">
        <f t="shared" si="25"/>
        <v>30811571026 03</v>
      </c>
      <c r="K264" s="5"/>
      <c r="L264" s="203" t="str">
        <f t="shared" si="26"/>
        <v>30811571026 03B</v>
      </c>
      <c r="M264" s="5" t="str">
        <f t="shared" si="27"/>
        <v>Slovenský Zväz KaratedBIngrida Suchánková</v>
      </c>
      <c r="N264" s="3" t="str">
        <f t="shared" si="28"/>
        <v>30811571dB</v>
      </c>
    </row>
    <row r="265" spans="1:14">
      <c r="A265" s="215" t="s">
        <v>119</v>
      </c>
      <c r="B265" s="251" t="str">
        <f>VLOOKUP(A265,Adr!A:B,2,FALSE)</f>
        <v>Slovenský Zväz Karate</v>
      </c>
      <c r="C265" s="205" t="s">
        <v>1635</v>
      </c>
      <c r="D265" s="208">
        <v>5214</v>
      </c>
      <c r="E265" s="209">
        <v>0</v>
      </c>
      <c r="F265" s="202" t="s">
        <v>207</v>
      </c>
      <c r="G265" s="205" t="s">
        <v>10</v>
      </c>
      <c r="H265" s="205" t="s">
        <v>791</v>
      </c>
      <c r="I265" s="230" t="str">
        <f t="shared" si="24"/>
        <v>30811571d</v>
      </c>
      <c r="J265" s="203" t="str">
        <f t="shared" si="25"/>
        <v>30811571026 03</v>
      </c>
      <c r="K265" s="5"/>
      <c r="L265" s="203" t="str">
        <f t="shared" si="26"/>
        <v>30811571026 03B</v>
      </c>
      <c r="M265" s="5" t="str">
        <f t="shared" si="27"/>
        <v>Slovenský Zväz KaratedBJakub Štetina</v>
      </c>
      <c r="N265" s="3" t="str">
        <f t="shared" si="28"/>
        <v>30811571dB</v>
      </c>
    </row>
    <row r="266" spans="1:14">
      <c r="A266" s="215" t="s">
        <v>119</v>
      </c>
      <c r="B266" s="251" t="str">
        <f>VLOOKUP(A266,Adr!A:B,2,FALSE)</f>
        <v>Slovenský Zväz Karate</v>
      </c>
      <c r="C266" s="227" t="s">
        <v>1636</v>
      </c>
      <c r="D266" s="208">
        <v>5214</v>
      </c>
      <c r="E266" s="209">
        <v>0</v>
      </c>
      <c r="F266" s="228" t="s">
        <v>207</v>
      </c>
      <c r="G266" s="205" t="s">
        <v>10</v>
      </c>
      <c r="H266" s="205" t="s">
        <v>791</v>
      </c>
      <c r="I266" s="230" t="str">
        <f t="shared" si="24"/>
        <v>30811571d</v>
      </c>
      <c r="J266" s="203" t="str">
        <f t="shared" si="25"/>
        <v>30811571026 03</v>
      </c>
      <c r="K266" s="5"/>
      <c r="L266" s="203" t="str">
        <f t="shared" si="26"/>
        <v>30811571026 03B</v>
      </c>
      <c r="M266" s="5" t="str">
        <f t="shared" si="27"/>
        <v>Slovenský Zväz KaratedBJán Fuzer</v>
      </c>
      <c r="N266" s="3" t="str">
        <f t="shared" si="28"/>
        <v>30811571dB</v>
      </c>
    </row>
    <row r="267" spans="1:14">
      <c r="A267" s="215" t="s">
        <v>119</v>
      </c>
      <c r="B267" s="251" t="str">
        <f>VLOOKUP(A267,Adr!A:B,2,FALSE)</f>
        <v>Slovenský Zväz Karate</v>
      </c>
      <c r="C267" s="222" t="s">
        <v>1637</v>
      </c>
      <c r="D267" s="223">
        <v>15643</v>
      </c>
      <c r="E267" s="209">
        <v>0</v>
      </c>
      <c r="F267" s="219" t="s">
        <v>207</v>
      </c>
      <c r="G267" s="222" t="s">
        <v>10</v>
      </c>
      <c r="H267" s="222" t="s">
        <v>791</v>
      </c>
      <c r="I267" s="230" t="str">
        <f t="shared" si="24"/>
        <v>30811571d</v>
      </c>
      <c r="J267" s="203" t="str">
        <f t="shared" si="25"/>
        <v>30811571026 03</v>
      </c>
      <c r="K267" s="5"/>
      <c r="L267" s="203" t="str">
        <f t="shared" si="26"/>
        <v>30811571026 03B</v>
      </c>
      <c r="M267" s="5" t="str">
        <f t="shared" si="27"/>
        <v>Slovenský Zväz KaratedBJana Vaňušaniková</v>
      </c>
      <c r="N267" s="3" t="str">
        <f t="shared" si="28"/>
        <v>30811571dB</v>
      </c>
    </row>
    <row r="268" spans="1:14">
      <c r="A268" s="215" t="s">
        <v>119</v>
      </c>
      <c r="B268" s="251" t="str">
        <f>VLOOKUP(A268,Adr!A:B,2,FALSE)</f>
        <v>Slovenský Zväz Karate</v>
      </c>
      <c r="C268" s="205" t="s">
        <v>1638</v>
      </c>
      <c r="D268" s="208">
        <v>15643</v>
      </c>
      <c r="E268" s="209">
        <v>0</v>
      </c>
      <c r="F268" s="202" t="s">
        <v>207</v>
      </c>
      <c r="G268" s="205" t="s">
        <v>10</v>
      </c>
      <c r="H268" s="205" t="s">
        <v>791</v>
      </c>
      <c r="I268" s="230" t="str">
        <f t="shared" si="24"/>
        <v>30811571d</v>
      </c>
      <c r="J268" s="203" t="str">
        <f t="shared" si="25"/>
        <v>30811571026 03</v>
      </c>
      <c r="K268" s="5"/>
      <c r="L268" s="203" t="str">
        <f t="shared" si="26"/>
        <v>30811571026 03B</v>
      </c>
      <c r="M268" s="5" t="str">
        <f t="shared" si="27"/>
        <v>Slovenský Zväz KaratedBJulián Enrik Smoliga</v>
      </c>
      <c r="N268" s="3" t="str">
        <f t="shared" si="28"/>
        <v>30811571dB</v>
      </c>
    </row>
    <row r="269" spans="1:14">
      <c r="A269" s="215" t="s">
        <v>119</v>
      </c>
      <c r="B269" s="251" t="str">
        <f>VLOOKUP(A269,Adr!A:B,2,FALSE)</f>
        <v>Slovenský Zväz Karate</v>
      </c>
      <c r="C269" s="227" t="s">
        <v>1639</v>
      </c>
      <c r="D269" s="208">
        <v>7821</v>
      </c>
      <c r="E269" s="209">
        <v>0</v>
      </c>
      <c r="F269" s="228" t="s">
        <v>207</v>
      </c>
      <c r="G269" s="205" t="s">
        <v>10</v>
      </c>
      <c r="H269" s="205" t="s">
        <v>791</v>
      </c>
      <c r="I269" s="230" t="str">
        <f t="shared" si="24"/>
        <v>30811571d</v>
      </c>
      <c r="J269" s="203" t="str">
        <f t="shared" si="25"/>
        <v>30811571026 03</v>
      </c>
      <c r="K269" s="5"/>
      <c r="L269" s="203" t="str">
        <f t="shared" si="26"/>
        <v>30811571026 03B</v>
      </c>
      <c r="M269" s="5" t="str">
        <f t="shared" si="27"/>
        <v>Slovenský Zväz KaratedBKristína Šimčíková</v>
      </c>
      <c r="N269" s="3" t="str">
        <f t="shared" si="28"/>
        <v>30811571dB</v>
      </c>
    </row>
    <row r="270" spans="1:14">
      <c r="A270" s="219" t="s">
        <v>119</v>
      </c>
      <c r="B270" s="251" t="str">
        <f>VLOOKUP(A270,Adr!A:B,2,FALSE)</f>
        <v>Slovenský Zväz Karate</v>
      </c>
      <c r="C270" s="222" t="s">
        <v>1640</v>
      </c>
      <c r="D270" s="224">
        <v>15643</v>
      </c>
      <c r="E270" s="209">
        <v>0</v>
      </c>
      <c r="F270" s="219" t="s">
        <v>207</v>
      </c>
      <c r="G270" s="222" t="s">
        <v>10</v>
      </c>
      <c r="H270" s="222" t="s">
        <v>791</v>
      </c>
      <c r="I270" s="230" t="str">
        <f t="shared" si="24"/>
        <v>30811571d</v>
      </c>
      <c r="J270" s="203" t="str">
        <f t="shared" si="25"/>
        <v>30811571026 03</v>
      </c>
      <c r="K270" s="5"/>
      <c r="L270" s="203" t="str">
        <f t="shared" si="26"/>
        <v>30811571026 03B</v>
      </c>
      <c r="M270" s="5" t="str">
        <f t="shared" si="27"/>
        <v>Slovenský Zväz KaratedBLaura Pálinkášová</v>
      </c>
      <c r="N270" s="3" t="str">
        <f t="shared" si="28"/>
        <v>30811571dB</v>
      </c>
    </row>
    <row r="271" spans="1:14">
      <c r="A271" s="202" t="s">
        <v>119</v>
      </c>
      <c r="B271" s="251" t="str">
        <f>VLOOKUP(A271,Adr!A:B,2,FALSE)</f>
        <v>Slovenský Zväz Karate</v>
      </c>
      <c r="C271" s="236" t="s">
        <v>1641</v>
      </c>
      <c r="D271" s="223">
        <v>5214</v>
      </c>
      <c r="E271" s="209">
        <v>0</v>
      </c>
      <c r="F271" s="202" t="s">
        <v>207</v>
      </c>
      <c r="G271" s="205" t="s">
        <v>10</v>
      </c>
      <c r="H271" s="205" t="s">
        <v>791</v>
      </c>
      <c r="I271" s="230" t="str">
        <f t="shared" si="24"/>
        <v>30811571d</v>
      </c>
      <c r="J271" s="203" t="str">
        <f t="shared" si="25"/>
        <v>30811571026 03</v>
      </c>
      <c r="K271" s="5"/>
      <c r="L271" s="203" t="str">
        <f t="shared" si="26"/>
        <v>30811571026 03B</v>
      </c>
      <c r="M271" s="5" t="str">
        <f t="shared" si="27"/>
        <v>Slovenský Zväz KaratedBLenka Ťažká</v>
      </c>
      <c r="N271" s="3" t="str">
        <f t="shared" si="28"/>
        <v>30811571dB</v>
      </c>
    </row>
    <row r="272" spans="1:14">
      <c r="A272" s="202" t="s">
        <v>119</v>
      </c>
      <c r="B272" s="251" t="str">
        <f>VLOOKUP(A272,Adr!A:B,2,FALSE)</f>
        <v>Slovenský Zväz Karate</v>
      </c>
      <c r="C272" s="236" t="s">
        <v>1642</v>
      </c>
      <c r="D272" s="223">
        <v>15643</v>
      </c>
      <c r="E272" s="209">
        <v>0</v>
      </c>
      <c r="F272" s="202" t="s">
        <v>207</v>
      </c>
      <c r="G272" s="205" t="s">
        <v>10</v>
      </c>
      <c r="H272" s="205" t="s">
        <v>791</v>
      </c>
      <c r="I272" s="230" t="str">
        <f t="shared" si="24"/>
        <v>30811571d</v>
      </c>
      <c r="J272" s="203" t="str">
        <f t="shared" si="25"/>
        <v>30811571026 03</v>
      </c>
      <c r="K272" s="5"/>
      <c r="L272" s="203" t="str">
        <f t="shared" si="26"/>
        <v>30811571026 03B</v>
      </c>
      <c r="M272" s="5" t="str">
        <f t="shared" si="27"/>
        <v>Slovenský Zväz KaratedBMaroš Janovčík</v>
      </c>
      <c r="N272" s="3" t="str">
        <f t="shared" si="28"/>
        <v>30811571dB</v>
      </c>
    </row>
    <row r="273" spans="1:14">
      <c r="A273" s="238" t="s">
        <v>119</v>
      </c>
      <c r="B273" s="251" t="str">
        <f>VLOOKUP(A273,Adr!A:B,2,FALSE)</f>
        <v>Slovenský Zväz Karate</v>
      </c>
      <c r="C273" s="205" t="s">
        <v>1643</v>
      </c>
      <c r="D273" s="208">
        <v>20857</v>
      </c>
      <c r="E273" s="209">
        <v>0</v>
      </c>
      <c r="F273" s="202" t="s">
        <v>207</v>
      </c>
      <c r="G273" s="267" t="s">
        <v>10</v>
      </c>
      <c r="H273" s="205" t="s">
        <v>791</v>
      </c>
      <c r="I273" s="230" t="str">
        <f t="shared" si="24"/>
        <v>30811571d</v>
      </c>
      <c r="J273" s="203" t="str">
        <f t="shared" si="25"/>
        <v>30811571026 03</v>
      </c>
      <c r="K273" s="5"/>
      <c r="L273" s="203" t="str">
        <f t="shared" si="26"/>
        <v>30811571026 03B</v>
      </c>
      <c r="M273" s="5" t="str">
        <f t="shared" si="27"/>
        <v>Slovenský Zväz KaratedBMatúš Lieskovský</v>
      </c>
      <c r="N273" s="3" t="str">
        <f t="shared" si="28"/>
        <v>30811571dB</v>
      </c>
    </row>
    <row r="274" spans="1:14">
      <c r="A274" s="202" t="s">
        <v>119</v>
      </c>
      <c r="B274" s="251" t="str">
        <f>VLOOKUP(A274,Adr!A:B,2,FALSE)</f>
        <v>Slovenský Zväz Karate</v>
      </c>
      <c r="C274" s="236" t="s">
        <v>1644</v>
      </c>
      <c r="D274" s="223">
        <v>10429</v>
      </c>
      <c r="E274" s="209">
        <v>0</v>
      </c>
      <c r="F274" s="202" t="s">
        <v>207</v>
      </c>
      <c r="G274" s="205" t="s">
        <v>10</v>
      </c>
      <c r="H274" s="205" t="s">
        <v>791</v>
      </c>
      <c r="I274" s="230" t="str">
        <f t="shared" si="24"/>
        <v>30811571d</v>
      </c>
      <c r="J274" s="203" t="str">
        <f t="shared" si="25"/>
        <v>30811571026 03</v>
      </c>
      <c r="K274" s="5"/>
      <c r="L274" s="203" t="str">
        <f t="shared" si="26"/>
        <v>30811571026 03B</v>
      </c>
      <c r="M274" s="5" t="str">
        <f t="shared" si="27"/>
        <v>Slovenský Zväz KaratedBMichaela Čukanová</v>
      </c>
      <c r="N274" s="3" t="str">
        <f t="shared" si="28"/>
        <v>30811571dB</v>
      </c>
    </row>
    <row r="275" spans="1:14">
      <c r="A275" s="238" t="s">
        <v>119</v>
      </c>
      <c r="B275" s="251" t="str">
        <f>VLOOKUP(A275,Adr!A:B,2,FALSE)</f>
        <v>Slovenský Zväz Karate</v>
      </c>
      <c r="C275" s="205" t="s">
        <v>1645</v>
      </c>
      <c r="D275" s="208">
        <v>7821</v>
      </c>
      <c r="E275" s="209">
        <v>0</v>
      </c>
      <c r="F275" s="202" t="s">
        <v>207</v>
      </c>
      <c r="G275" s="267" t="s">
        <v>10</v>
      </c>
      <c r="H275" s="205" t="s">
        <v>791</v>
      </c>
      <c r="I275" s="230" t="str">
        <f t="shared" si="24"/>
        <v>30811571d</v>
      </c>
      <c r="J275" s="203" t="str">
        <f t="shared" si="25"/>
        <v>30811571026 03</v>
      </c>
      <c r="K275" s="5"/>
      <c r="L275" s="203" t="str">
        <f t="shared" si="26"/>
        <v>30811571026 03B</v>
      </c>
      <c r="M275" s="5" t="str">
        <f t="shared" si="27"/>
        <v>Slovenský Zväz KaratedBMimolat Bagaev</v>
      </c>
      <c r="N275" s="3" t="str">
        <f t="shared" si="28"/>
        <v>30811571dB</v>
      </c>
    </row>
    <row r="276" spans="1:14">
      <c r="A276" s="202" t="s">
        <v>119</v>
      </c>
      <c r="B276" s="251" t="str">
        <f>VLOOKUP(A276,Adr!A:B,2,FALSE)</f>
        <v>Slovenský Zväz Karate</v>
      </c>
      <c r="C276" s="236" t="s">
        <v>1646</v>
      </c>
      <c r="D276" s="223">
        <v>41714</v>
      </c>
      <c r="E276" s="209">
        <v>0</v>
      </c>
      <c r="F276" s="219" t="s">
        <v>207</v>
      </c>
      <c r="G276" s="222" t="s">
        <v>10</v>
      </c>
      <c r="H276" s="222" t="s">
        <v>791</v>
      </c>
      <c r="I276" s="230" t="str">
        <f t="shared" si="24"/>
        <v>30811571d</v>
      </c>
      <c r="J276" s="203" t="str">
        <f t="shared" si="25"/>
        <v>30811571026 03</v>
      </c>
      <c r="K276" s="5"/>
      <c r="L276" s="203" t="str">
        <f t="shared" si="26"/>
        <v>30811571026 03B</v>
      </c>
      <c r="M276" s="5" t="str">
        <f t="shared" si="27"/>
        <v>Slovenský Zväz KaratedBMiroslava Kopúňová</v>
      </c>
      <c r="N276" s="3" t="str">
        <f t="shared" si="28"/>
        <v>30811571dB</v>
      </c>
    </row>
    <row r="277" spans="1:14">
      <c r="A277" s="202" t="s">
        <v>119</v>
      </c>
      <c r="B277" s="251" t="str">
        <f>VLOOKUP(A277,Adr!A:B,2,FALSE)</f>
        <v>Slovenský Zväz Karate</v>
      </c>
      <c r="C277" s="236" t="s">
        <v>1647</v>
      </c>
      <c r="D277" s="223">
        <v>10429</v>
      </c>
      <c r="E277" s="209">
        <v>0</v>
      </c>
      <c r="F277" s="219" t="s">
        <v>207</v>
      </c>
      <c r="G277" s="222" t="s">
        <v>10</v>
      </c>
      <c r="H277" s="222" t="s">
        <v>791</v>
      </c>
      <c r="I277" s="230" t="str">
        <f t="shared" si="24"/>
        <v>30811571d</v>
      </c>
      <c r="J277" s="203" t="str">
        <f t="shared" si="25"/>
        <v>30811571026 03</v>
      </c>
      <c r="K277" s="5"/>
      <c r="L277" s="203" t="str">
        <f t="shared" si="26"/>
        <v>30811571026 03B</v>
      </c>
      <c r="M277" s="5" t="str">
        <f t="shared" si="27"/>
        <v>Slovenský Zväz KaratedBNatália Rajčanová</v>
      </c>
      <c r="N277" s="3" t="str">
        <f t="shared" si="28"/>
        <v>30811571dB</v>
      </c>
    </row>
    <row r="278" spans="1:14">
      <c r="A278" s="202" t="s">
        <v>119</v>
      </c>
      <c r="B278" s="251" t="str">
        <f>VLOOKUP(A278,Adr!A:B,2,FALSE)</f>
        <v>Slovenský Zväz Karate</v>
      </c>
      <c r="C278" s="222" t="s">
        <v>1648</v>
      </c>
      <c r="D278" s="223">
        <v>10429</v>
      </c>
      <c r="E278" s="209">
        <v>0</v>
      </c>
      <c r="F278" s="219" t="s">
        <v>207</v>
      </c>
      <c r="G278" s="222" t="s">
        <v>10</v>
      </c>
      <c r="H278" s="222" t="s">
        <v>791</v>
      </c>
      <c r="I278" s="230" t="str">
        <f t="shared" si="24"/>
        <v>30811571d</v>
      </c>
      <c r="J278" s="203" t="str">
        <f t="shared" si="25"/>
        <v>30811571026 03</v>
      </c>
      <c r="K278" s="5"/>
      <c r="L278" s="203" t="str">
        <f t="shared" si="26"/>
        <v>30811571026 03B</v>
      </c>
      <c r="M278" s="5" t="str">
        <f t="shared" si="27"/>
        <v>Slovenský Zväz KaratedBNina Jelžová</v>
      </c>
      <c r="N278" s="3" t="str">
        <f t="shared" si="28"/>
        <v>30811571dB</v>
      </c>
    </row>
    <row r="279" spans="1:14">
      <c r="A279" s="219" t="s">
        <v>119</v>
      </c>
      <c r="B279" s="251" t="str">
        <f>VLOOKUP(A279,Adr!A:B,2,FALSE)</f>
        <v>Slovenský Zväz Karate</v>
      </c>
      <c r="C279" s="222" t="s">
        <v>1649</v>
      </c>
      <c r="D279" s="224">
        <v>7821</v>
      </c>
      <c r="E279" s="209">
        <v>0</v>
      </c>
      <c r="F279" s="219" t="s">
        <v>207</v>
      </c>
      <c r="G279" s="222" t="s">
        <v>10</v>
      </c>
      <c r="H279" s="222" t="s">
        <v>791</v>
      </c>
      <c r="I279" s="230" t="str">
        <f t="shared" si="24"/>
        <v>30811571d</v>
      </c>
      <c r="J279" s="203" t="str">
        <f t="shared" si="25"/>
        <v>30811571026 03</v>
      </c>
      <c r="K279" s="5"/>
      <c r="L279" s="203" t="str">
        <f t="shared" si="26"/>
        <v>30811571026 03B</v>
      </c>
      <c r="M279" s="5" t="str">
        <f t="shared" si="27"/>
        <v>Slovenský Zväz KaratedBPavol Szolár</v>
      </c>
      <c r="N279" s="3" t="str">
        <f t="shared" si="28"/>
        <v>30811571dB</v>
      </c>
    </row>
    <row r="280" spans="1:14">
      <c r="A280" s="202" t="s">
        <v>119</v>
      </c>
      <c r="B280" s="251" t="str">
        <f>VLOOKUP(A280,Adr!A:B,2,FALSE)</f>
        <v>Slovenský Zväz Karate</v>
      </c>
      <c r="C280" s="222" t="s">
        <v>1650</v>
      </c>
      <c r="D280" s="224">
        <v>20857</v>
      </c>
      <c r="E280" s="209">
        <v>0</v>
      </c>
      <c r="F280" s="219" t="s">
        <v>207</v>
      </c>
      <c r="G280" s="222" t="s">
        <v>10</v>
      </c>
      <c r="H280" s="222" t="s">
        <v>791</v>
      </c>
      <c r="I280" s="230" t="str">
        <f t="shared" si="24"/>
        <v>30811571d</v>
      </c>
      <c r="J280" s="203" t="str">
        <f t="shared" si="25"/>
        <v>30811571026 03</v>
      </c>
      <c r="K280" s="5"/>
      <c r="L280" s="203" t="str">
        <f t="shared" si="26"/>
        <v>30811571026 03B</v>
      </c>
      <c r="M280" s="5" t="str">
        <f t="shared" si="27"/>
        <v>Slovenský Zväz KaratedBPeter Fabian</v>
      </c>
      <c r="N280" s="3" t="str">
        <f t="shared" si="28"/>
        <v>30811571dB</v>
      </c>
    </row>
    <row r="281" spans="1:14">
      <c r="A281" s="202" t="s">
        <v>119</v>
      </c>
      <c r="B281" s="251" t="str">
        <f>VLOOKUP(A281,Adr!A:B,2,FALSE)</f>
        <v>Slovenský Zväz Karate</v>
      </c>
      <c r="C281" s="236" t="s">
        <v>1651</v>
      </c>
      <c r="D281" s="223">
        <v>15643</v>
      </c>
      <c r="E281" s="209">
        <v>0</v>
      </c>
      <c r="F281" s="219" t="s">
        <v>207</v>
      </c>
      <c r="G281" s="222" t="s">
        <v>10</v>
      </c>
      <c r="H281" s="222" t="s">
        <v>791</v>
      </c>
      <c r="I281" s="230" t="str">
        <f t="shared" si="24"/>
        <v>30811571d</v>
      </c>
      <c r="J281" s="203" t="str">
        <f t="shared" si="25"/>
        <v>30811571026 03</v>
      </c>
      <c r="K281" s="5"/>
      <c r="L281" s="203" t="str">
        <f t="shared" si="26"/>
        <v>30811571026 03B</v>
      </c>
      <c r="M281" s="5" t="str">
        <f t="shared" si="27"/>
        <v>Slovenský Zväz KaratedBSára Krivdová</v>
      </c>
      <c r="N281" s="3" t="str">
        <f t="shared" si="28"/>
        <v>30811571dB</v>
      </c>
    </row>
    <row r="282" spans="1:14">
      <c r="A282" s="219" t="s">
        <v>119</v>
      </c>
      <c r="B282" s="251" t="str">
        <f>VLOOKUP(A282,Adr!A:B,2,FALSE)</f>
        <v>Slovenský Zväz Karate</v>
      </c>
      <c r="C282" s="222" t="s">
        <v>1652</v>
      </c>
      <c r="D282" s="224">
        <v>10429</v>
      </c>
      <c r="E282" s="294">
        <v>0</v>
      </c>
      <c r="F282" s="219" t="s">
        <v>207</v>
      </c>
      <c r="G282" s="222" t="s">
        <v>10</v>
      </c>
      <c r="H282" s="222" t="s">
        <v>791</v>
      </c>
      <c r="I282" s="230" t="str">
        <f t="shared" si="24"/>
        <v>30811571d</v>
      </c>
      <c r="J282" s="203" t="str">
        <f t="shared" si="25"/>
        <v>30811571026 03</v>
      </c>
      <c r="K282" s="5"/>
      <c r="L282" s="203" t="str">
        <f t="shared" si="26"/>
        <v>30811571026 03B</v>
      </c>
      <c r="M282" s="5" t="str">
        <f t="shared" si="27"/>
        <v>Slovenský Zväz KaratedBSarah Hrnková</v>
      </c>
      <c r="N282" s="3" t="str">
        <f t="shared" si="28"/>
        <v>30811571dB</v>
      </c>
    </row>
    <row r="283" spans="1:14">
      <c r="A283" s="202" t="s">
        <v>119</v>
      </c>
      <c r="B283" s="251" t="str">
        <f>VLOOKUP(A283,Adr!A:B,2,FALSE)</f>
        <v>Slovenský Zväz Karate</v>
      </c>
      <c r="C283" s="236" t="s">
        <v>1653</v>
      </c>
      <c r="D283" s="224">
        <v>5214</v>
      </c>
      <c r="E283" s="209">
        <v>0</v>
      </c>
      <c r="F283" s="202" t="s">
        <v>207</v>
      </c>
      <c r="G283" s="205" t="s">
        <v>10</v>
      </c>
      <c r="H283" s="205" t="s">
        <v>791</v>
      </c>
      <c r="I283" s="230" t="str">
        <f t="shared" ref="I283:I346" si="29">A283&amp;F283</f>
        <v>30811571d</v>
      </c>
      <c r="J283" s="203" t="str">
        <f t="shared" ref="J283:J346" si="30">A283&amp;G283</f>
        <v>30811571026 03</v>
      </c>
      <c r="K283" s="5"/>
      <c r="L283" s="203" t="str">
        <f t="shared" si="26"/>
        <v>30811571026 03B</v>
      </c>
      <c r="M283" s="5" t="str">
        <f t="shared" si="27"/>
        <v>Slovenský Zväz KaratedBTatiana Ťapajčíková</v>
      </c>
      <c r="N283" s="3" t="str">
        <f t="shared" si="28"/>
        <v>30811571dB</v>
      </c>
    </row>
    <row r="284" spans="1:14">
      <c r="A284" s="219" t="s">
        <v>119</v>
      </c>
      <c r="B284" s="251" t="str">
        <f>VLOOKUP(A284,Adr!A:B,2,FALSE)</f>
        <v>Slovenský Zväz Karate</v>
      </c>
      <c r="C284" s="222" t="s">
        <v>1654</v>
      </c>
      <c r="D284" s="224">
        <v>15643</v>
      </c>
      <c r="E284" s="294">
        <v>0</v>
      </c>
      <c r="F284" s="219" t="s">
        <v>207</v>
      </c>
      <c r="G284" s="222" t="s">
        <v>10</v>
      </c>
      <c r="H284" s="222" t="s">
        <v>791</v>
      </c>
      <c r="I284" s="230" t="str">
        <f t="shared" si="29"/>
        <v>30811571d</v>
      </c>
      <c r="J284" s="203" t="str">
        <f t="shared" si="30"/>
        <v>30811571026 03</v>
      </c>
      <c r="K284" s="5"/>
      <c r="L284" s="203" t="str">
        <f t="shared" si="26"/>
        <v>30811571026 03B</v>
      </c>
      <c r="M284" s="5" t="str">
        <f t="shared" si="27"/>
        <v>Slovenský Zväz KaratedBTomáš Kósa</v>
      </c>
      <c r="N284" s="3" t="str">
        <f t="shared" si="28"/>
        <v>30811571dB</v>
      </c>
    </row>
    <row r="285" spans="1:14">
      <c r="A285" s="219" t="s">
        <v>119</v>
      </c>
      <c r="B285" s="251" t="str">
        <f>VLOOKUP(A285,Adr!A:B,2,FALSE)</f>
        <v>Slovenský Zväz Karate</v>
      </c>
      <c r="C285" s="222" t="s">
        <v>1655</v>
      </c>
      <c r="D285" s="224">
        <v>10429</v>
      </c>
      <c r="E285" s="294">
        <v>0</v>
      </c>
      <c r="F285" s="219" t="s">
        <v>207</v>
      </c>
      <c r="G285" s="222" t="s">
        <v>10</v>
      </c>
      <c r="H285" s="222" t="s">
        <v>791</v>
      </c>
      <c r="I285" s="230" t="str">
        <f t="shared" si="29"/>
        <v>30811571d</v>
      </c>
      <c r="J285" s="203" t="str">
        <f t="shared" si="30"/>
        <v>30811571026 03</v>
      </c>
      <c r="K285" s="5" t="s">
        <v>41</v>
      </c>
      <c r="L285" s="203" t="str">
        <f t="shared" si="26"/>
        <v>30811571026 03B</v>
      </c>
      <c r="M285" s="5" t="str">
        <f t="shared" si="27"/>
        <v>Slovenský Zväz KaratedBZdenko Vanka</v>
      </c>
      <c r="N285" s="3" t="str">
        <f t="shared" si="28"/>
        <v>30811571dB</v>
      </c>
    </row>
    <row r="286" spans="1:14">
      <c r="A286" s="219" t="s">
        <v>120</v>
      </c>
      <c r="B286" s="251" t="str">
        <f>VLOOKUP(A286,Adr!A:B,2,FALSE)</f>
        <v>Slovenský zväz kickboxu</v>
      </c>
      <c r="C286" s="222" t="s">
        <v>930</v>
      </c>
      <c r="D286" s="224">
        <v>196051</v>
      </c>
      <c r="E286" s="294">
        <v>0</v>
      </c>
      <c r="F286" s="219" t="s">
        <v>204</v>
      </c>
      <c r="G286" s="222" t="s">
        <v>6</v>
      </c>
      <c r="H286" s="222" t="s">
        <v>791</v>
      </c>
      <c r="I286" s="230" t="str">
        <f t="shared" si="29"/>
        <v>31119247a</v>
      </c>
      <c r="J286" s="203" t="str">
        <f t="shared" si="30"/>
        <v>31119247026 02</v>
      </c>
      <c r="K286" s="5" t="s">
        <v>122</v>
      </c>
      <c r="L286" s="203" t="str">
        <f t="shared" si="26"/>
        <v>31119247026 02B</v>
      </c>
      <c r="M286" s="5" t="str">
        <f t="shared" si="27"/>
        <v>Slovenský zväz kickboxuaBkickbox - bežné transfery</v>
      </c>
      <c r="N286" s="3" t="str">
        <f t="shared" si="28"/>
        <v>31119247aB</v>
      </c>
    </row>
    <row r="287" spans="1:14">
      <c r="A287" s="202" t="s">
        <v>120</v>
      </c>
      <c r="B287" s="251" t="str">
        <f>VLOOKUP(A287,Adr!A:B,2,FALSE)</f>
        <v>Slovenský zväz kickboxu</v>
      </c>
      <c r="C287" s="236" t="s">
        <v>1656</v>
      </c>
      <c r="D287" s="224">
        <v>5214</v>
      </c>
      <c r="E287" s="209">
        <v>0</v>
      </c>
      <c r="F287" s="202" t="s">
        <v>207</v>
      </c>
      <c r="G287" s="205" t="s">
        <v>10</v>
      </c>
      <c r="H287" s="205" t="s">
        <v>791</v>
      </c>
      <c r="I287" s="230" t="str">
        <f t="shared" si="29"/>
        <v>31119247d</v>
      </c>
      <c r="J287" s="203" t="str">
        <f t="shared" si="30"/>
        <v>31119247026 03</v>
      </c>
      <c r="K287" s="5"/>
      <c r="L287" s="203" t="str">
        <f t="shared" si="26"/>
        <v>31119247026 03B</v>
      </c>
      <c r="M287" s="5" t="str">
        <f t="shared" si="27"/>
        <v>Slovenský zväz kickboxudBBarbora Mayerová</v>
      </c>
      <c r="N287" s="3" t="str">
        <f t="shared" si="28"/>
        <v>31119247dB</v>
      </c>
    </row>
    <row r="288" spans="1:14">
      <c r="A288" s="202" t="s">
        <v>120</v>
      </c>
      <c r="B288" s="251" t="str">
        <f>VLOOKUP(A288,Adr!A:B,2,FALSE)</f>
        <v>Slovenský zväz kickboxu</v>
      </c>
      <c r="C288" s="236" t="s">
        <v>1657</v>
      </c>
      <c r="D288" s="223">
        <v>5214</v>
      </c>
      <c r="E288" s="209">
        <v>0</v>
      </c>
      <c r="F288" s="202" t="s">
        <v>207</v>
      </c>
      <c r="G288" s="205" t="s">
        <v>10</v>
      </c>
      <c r="H288" s="205" t="s">
        <v>791</v>
      </c>
      <c r="I288" s="230" t="str">
        <f t="shared" si="29"/>
        <v>31119247d</v>
      </c>
      <c r="J288" s="203" t="str">
        <f t="shared" si="30"/>
        <v>31119247026 03</v>
      </c>
      <c r="K288" s="5"/>
      <c r="L288" s="203" t="str">
        <f t="shared" si="26"/>
        <v>31119247026 03B</v>
      </c>
      <c r="M288" s="5" t="str">
        <f t="shared" si="27"/>
        <v>Slovenský zväz kickboxudBDominika Sakáčová, rod. Karchová</v>
      </c>
      <c r="N288" s="3" t="str">
        <f t="shared" si="28"/>
        <v>31119247dB</v>
      </c>
    </row>
    <row r="289" spans="1:14">
      <c r="A289" s="202" t="s">
        <v>120</v>
      </c>
      <c r="B289" s="251" t="str">
        <f>VLOOKUP(A289,Adr!A:B,2,FALSE)</f>
        <v>Slovenský zväz kickboxu</v>
      </c>
      <c r="C289" s="236" t="s">
        <v>1658</v>
      </c>
      <c r="D289" s="223">
        <v>5214</v>
      </c>
      <c r="E289" s="209">
        <v>0</v>
      </c>
      <c r="F289" s="219" t="s">
        <v>207</v>
      </c>
      <c r="G289" s="222" t="s">
        <v>10</v>
      </c>
      <c r="H289" s="222" t="s">
        <v>791</v>
      </c>
      <c r="I289" s="230" t="str">
        <f t="shared" si="29"/>
        <v>31119247d</v>
      </c>
      <c r="J289" s="203" t="str">
        <f t="shared" si="30"/>
        <v>31119247026 03</v>
      </c>
      <c r="K289" s="5"/>
      <c r="L289" s="203" t="str">
        <f t="shared" si="26"/>
        <v>31119247026 03B</v>
      </c>
      <c r="M289" s="5" t="str">
        <f t="shared" si="27"/>
        <v>Slovenský zväz kickboxudBJaroslav Paľa</v>
      </c>
      <c r="N289" s="3" t="str">
        <f t="shared" si="28"/>
        <v>31119247dB</v>
      </c>
    </row>
    <row r="290" spans="1:14">
      <c r="A290" s="202" t="s">
        <v>120</v>
      </c>
      <c r="B290" s="251" t="str">
        <f>VLOOKUP(A290,Adr!A:B,2,FALSE)</f>
        <v>Slovenský zväz kickboxu</v>
      </c>
      <c r="C290" s="236" t="s">
        <v>1659</v>
      </c>
      <c r="D290" s="223">
        <v>10429</v>
      </c>
      <c r="E290" s="209">
        <v>0</v>
      </c>
      <c r="F290" s="219" t="s">
        <v>207</v>
      </c>
      <c r="G290" s="222" t="s">
        <v>10</v>
      </c>
      <c r="H290" s="222" t="s">
        <v>791</v>
      </c>
      <c r="I290" s="230" t="str">
        <f t="shared" si="29"/>
        <v>31119247d</v>
      </c>
      <c r="J290" s="203" t="str">
        <f t="shared" si="30"/>
        <v>31119247026 03</v>
      </c>
      <c r="K290" s="5"/>
      <c r="L290" s="203" t="str">
        <f t="shared" si="26"/>
        <v>31119247026 03B</v>
      </c>
      <c r="M290" s="5" t="str">
        <f t="shared" si="27"/>
        <v>Slovenský zväz kickboxudBMarek Karlík</v>
      </c>
      <c r="N290" s="3" t="str">
        <f t="shared" si="28"/>
        <v>31119247dB</v>
      </c>
    </row>
    <row r="291" spans="1:14">
      <c r="A291" s="202" t="s">
        <v>120</v>
      </c>
      <c r="B291" s="251" t="str">
        <f>VLOOKUP(A291,Adr!A:B,2,FALSE)</f>
        <v>Slovenský zväz kickboxu</v>
      </c>
      <c r="C291" s="236" t="s">
        <v>1660</v>
      </c>
      <c r="D291" s="223">
        <v>10429</v>
      </c>
      <c r="E291" s="209">
        <v>0</v>
      </c>
      <c r="F291" s="219" t="s">
        <v>207</v>
      </c>
      <c r="G291" s="222" t="s">
        <v>10</v>
      </c>
      <c r="H291" s="222" t="s">
        <v>791</v>
      </c>
      <c r="I291" s="230" t="str">
        <f t="shared" si="29"/>
        <v>31119247d</v>
      </c>
      <c r="J291" s="203" t="str">
        <f t="shared" si="30"/>
        <v>31119247026 03</v>
      </c>
      <c r="K291" s="5"/>
      <c r="L291" s="203" t="str">
        <f t="shared" si="26"/>
        <v>31119247026 03B</v>
      </c>
      <c r="M291" s="5" t="str">
        <f t="shared" si="27"/>
        <v>Slovenský zväz kickboxudBMonika Chochlíková</v>
      </c>
      <c r="N291" s="3" t="str">
        <f t="shared" si="28"/>
        <v>31119247dB</v>
      </c>
    </row>
    <row r="292" spans="1:14">
      <c r="A292" s="202" t="s">
        <v>1178</v>
      </c>
      <c r="B292" s="251" t="str">
        <f>VLOOKUP(A292,Adr!A:B,2,FALSE)</f>
        <v>Slovenský zväz ľadového hokeja</v>
      </c>
      <c r="C292" s="236" t="s">
        <v>931</v>
      </c>
      <c r="D292" s="223">
        <v>9344480</v>
      </c>
      <c r="E292" s="209">
        <v>0</v>
      </c>
      <c r="F292" s="219" t="s">
        <v>204</v>
      </c>
      <c r="G292" s="222" t="s">
        <v>6</v>
      </c>
      <c r="H292" s="222" t="s">
        <v>791</v>
      </c>
      <c r="I292" s="230" t="str">
        <f t="shared" si="29"/>
        <v>30845386a</v>
      </c>
      <c r="J292" s="203" t="str">
        <f t="shared" si="30"/>
        <v>30845386026 02</v>
      </c>
      <c r="K292" s="5" t="s">
        <v>34</v>
      </c>
      <c r="L292" s="203" t="str">
        <f t="shared" si="26"/>
        <v>30845386026 02B</v>
      </c>
      <c r="M292" s="5" t="str">
        <f t="shared" si="27"/>
        <v>Slovenský zväz ľadového hokejaaBľadový hokej - bežné transfery</v>
      </c>
      <c r="N292" s="3" t="str">
        <f t="shared" si="28"/>
        <v>30845386aB</v>
      </c>
    </row>
    <row r="293" spans="1:14">
      <c r="A293" s="202" t="s">
        <v>1178</v>
      </c>
      <c r="B293" s="251" t="str">
        <f>VLOOKUP(A293,Adr!A:B,2,FALSE)</f>
        <v>Slovenský zväz ľadového hokeja</v>
      </c>
      <c r="C293" s="205" t="s">
        <v>1103</v>
      </c>
      <c r="D293" s="208">
        <v>100000</v>
      </c>
      <c r="E293" s="209">
        <v>0</v>
      </c>
      <c r="F293" s="202" t="s">
        <v>204</v>
      </c>
      <c r="G293" s="205" t="s">
        <v>6</v>
      </c>
      <c r="H293" s="205" t="s">
        <v>792</v>
      </c>
      <c r="I293" s="230" t="str">
        <f t="shared" si="29"/>
        <v>30845386a</v>
      </c>
      <c r="J293" s="203" t="str">
        <f t="shared" si="30"/>
        <v>30845386026 02</v>
      </c>
      <c r="K293" s="5" t="s">
        <v>34</v>
      </c>
      <c r="L293" s="203" t="str">
        <f t="shared" si="26"/>
        <v>30845386026 02K</v>
      </c>
      <c r="M293" s="5" t="str">
        <f t="shared" si="27"/>
        <v>Slovenský zväz ľadového hokejaaKľadový hokej - kapitálové transfery</v>
      </c>
      <c r="N293" s="3" t="str">
        <f t="shared" si="28"/>
        <v>30845386aK</v>
      </c>
    </row>
    <row r="294" spans="1:14" ht="22.5">
      <c r="A294" s="202" t="s">
        <v>1192</v>
      </c>
      <c r="B294" s="251" t="str">
        <f>VLOOKUP(A294,Adr!A:B,2,FALSE)</f>
        <v>Slovenský zväz malého futbalu</v>
      </c>
      <c r="C294" s="236" t="s">
        <v>955</v>
      </c>
      <c r="D294" s="223">
        <v>200000</v>
      </c>
      <c r="E294" s="209">
        <v>0</v>
      </c>
      <c r="F294" s="219" t="s">
        <v>208</v>
      </c>
      <c r="G294" s="222" t="s">
        <v>10</v>
      </c>
      <c r="H294" s="222" t="s">
        <v>791</v>
      </c>
      <c r="I294" s="230" t="str">
        <f t="shared" si="29"/>
        <v>30865930e</v>
      </c>
      <c r="J294" s="203" t="str">
        <f t="shared" si="30"/>
        <v>30865930026 03</v>
      </c>
      <c r="K294" s="5"/>
      <c r="L294" s="203" t="str">
        <f t="shared" si="26"/>
        <v>30865930026 03B</v>
      </c>
      <c r="M294" s="5" t="str">
        <f t="shared" si="27"/>
        <v>Slovenský zväz malého futbalueBrozvoj športov, ktoré nie sú uznanými podľa zákona č. 440/2015 Z. z.</v>
      </c>
      <c r="N294" s="3" t="str">
        <f t="shared" si="28"/>
        <v>30865930eB</v>
      </c>
    </row>
    <row r="295" spans="1:14">
      <c r="A295" s="202" t="s">
        <v>1209</v>
      </c>
      <c r="B295" s="251" t="str">
        <f>VLOOKUP(A295,Adr!A:B,2,FALSE)</f>
        <v>Slovenský zväz moderného päťboja</v>
      </c>
      <c r="C295" s="236" t="s">
        <v>932</v>
      </c>
      <c r="D295" s="224">
        <v>140176</v>
      </c>
      <c r="E295" s="209">
        <v>0</v>
      </c>
      <c r="F295" s="202" t="s">
        <v>204</v>
      </c>
      <c r="G295" s="205" t="s">
        <v>6</v>
      </c>
      <c r="H295" s="205" t="s">
        <v>791</v>
      </c>
      <c r="I295" s="230" t="str">
        <f t="shared" si="29"/>
        <v>30788714a</v>
      </c>
      <c r="J295" s="203" t="str">
        <f t="shared" si="30"/>
        <v>30788714026 02</v>
      </c>
      <c r="K295" s="5" t="s">
        <v>125</v>
      </c>
      <c r="L295" s="203" t="str">
        <f t="shared" ref="L295:L359" si="31">A295&amp;G295&amp;H295</f>
        <v>30788714026 02B</v>
      </c>
      <c r="M295" s="5" t="str">
        <f t="shared" ref="M295:M359" si="32">B295&amp;F295&amp;H295&amp;C295</f>
        <v>Slovenský zväz moderného päťbojaaBmoderný päťboj - bežné transfery</v>
      </c>
      <c r="N295" s="3" t="str">
        <f t="shared" ref="N295:N359" si="33">+I295&amp;H295</f>
        <v>30788714aB</v>
      </c>
    </row>
    <row r="296" spans="1:14">
      <c r="A296" s="202" t="s">
        <v>126</v>
      </c>
      <c r="B296" s="251" t="str">
        <f>VLOOKUP(A296,Adr!A:B,2,FALSE)</f>
        <v>Slovenský zväz orientačných športov</v>
      </c>
      <c r="C296" s="236" t="s">
        <v>933</v>
      </c>
      <c r="D296" s="223">
        <v>68718</v>
      </c>
      <c r="E296" s="209">
        <v>0</v>
      </c>
      <c r="F296" s="202" t="s">
        <v>204</v>
      </c>
      <c r="G296" s="205" t="s">
        <v>6</v>
      </c>
      <c r="H296" s="205" t="s">
        <v>791</v>
      </c>
      <c r="I296" s="230" t="str">
        <f t="shared" si="29"/>
        <v>30806518a</v>
      </c>
      <c r="J296" s="203" t="str">
        <f t="shared" si="30"/>
        <v>30806518026 02</v>
      </c>
      <c r="K296" s="5" t="s">
        <v>30</v>
      </c>
      <c r="L296" s="203" t="str">
        <f t="shared" si="31"/>
        <v>30806518026 02B</v>
      </c>
      <c r="M296" s="5" t="str">
        <f t="shared" si="32"/>
        <v>Slovenský zväz orientačných športovaBorientačné športy - bežné transfery</v>
      </c>
      <c r="N296" s="3" t="str">
        <f t="shared" si="33"/>
        <v>30806518aB</v>
      </c>
    </row>
    <row r="297" spans="1:14">
      <c r="A297" s="242" t="s">
        <v>126</v>
      </c>
      <c r="B297" s="251" t="str">
        <f>VLOOKUP(A297,Adr!A:B,2,FALSE)</f>
        <v>Slovenský zväz orientačných športov</v>
      </c>
      <c r="C297" s="205" t="s">
        <v>1661</v>
      </c>
      <c r="D297" s="208">
        <v>10429</v>
      </c>
      <c r="E297" s="209">
        <v>0</v>
      </c>
      <c r="F297" s="202" t="s">
        <v>207</v>
      </c>
      <c r="G297" s="267" t="s">
        <v>10</v>
      </c>
      <c r="H297" s="205" t="s">
        <v>791</v>
      </c>
      <c r="I297" s="230" t="str">
        <f t="shared" si="29"/>
        <v>30806518d</v>
      </c>
      <c r="J297" s="203" t="str">
        <f t="shared" si="30"/>
        <v>30806518026 03</v>
      </c>
      <c r="K297" s="5"/>
      <c r="L297" s="203" t="str">
        <f t="shared" si="31"/>
        <v>30806518026 03B</v>
      </c>
      <c r="M297" s="5" t="str">
        <f t="shared" si="32"/>
        <v>Slovenský zväz orientačných športovdBJán Furucz</v>
      </c>
      <c r="N297" s="3" t="str">
        <f t="shared" si="33"/>
        <v>30806518dB</v>
      </c>
    </row>
    <row r="298" spans="1:14">
      <c r="A298" s="242" t="s">
        <v>128</v>
      </c>
      <c r="B298" s="251" t="str">
        <f>VLOOKUP(A298,Adr!A:B,2,FALSE)</f>
        <v>Slovenský zväz pozemného hokeja</v>
      </c>
      <c r="C298" s="205" t="s">
        <v>934</v>
      </c>
      <c r="D298" s="208">
        <v>192988</v>
      </c>
      <c r="E298" s="209">
        <v>0</v>
      </c>
      <c r="F298" s="202" t="s">
        <v>204</v>
      </c>
      <c r="G298" s="267" t="s">
        <v>6</v>
      </c>
      <c r="H298" s="205" t="s">
        <v>791</v>
      </c>
      <c r="I298" s="230" t="str">
        <f t="shared" si="29"/>
        <v>31751075a</v>
      </c>
      <c r="J298" s="203" t="str">
        <f t="shared" si="30"/>
        <v>31751075026 02</v>
      </c>
      <c r="K298" s="5" t="s">
        <v>130</v>
      </c>
      <c r="L298" s="203" t="str">
        <f t="shared" si="31"/>
        <v>31751075026 02B</v>
      </c>
      <c r="M298" s="5" t="str">
        <f t="shared" si="32"/>
        <v>Slovenský zväz pozemného hokejaaBpozemný hokej - bežné transfery</v>
      </c>
      <c r="N298" s="3" t="str">
        <f t="shared" si="33"/>
        <v>31751075aB</v>
      </c>
    </row>
    <row r="299" spans="1:14">
      <c r="A299" s="219" t="s">
        <v>753</v>
      </c>
      <c r="B299" s="251" t="str">
        <f>VLOOKUP(A299,Adr!A:B,2,FALSE)</f>
        <v>Slovenský zväz psích záprahov</v>
      </c>
      <c r="C299" s="222" t="s">
        <v>935</v>
      </c>
      <c r="D299" s="224">
        <v>49397</v>
      </c>
      <c r="E299" s="294">
        <v>0</v>
      </c>
      <c r="F299" s="219" t="s">
        <v>204</v>
      </c>
      <c r="G299" s="222" t="s">
        <v>6</v>
      </c>
      <c r="H299" s="222" t="s">
        <v>791</v>
      </c>
      <c r="I299" s="230" t="str">
        <f t="shared" si="29"/>
        <v>37818058a</v>
      </c>
      <c r="J299" s="203" t="str">
        <f t="shared" si="30"/>
        <v>37818058026 02</v>
      </c>
      <c r="K299" s="5" t="s">
        <v>131</v>
      </c>
      <c r="L299" s="203" t="str">
        <f t="shared" si="31"/>
        <v>37818058026 02B</v>
      </c>
      <c r="M299" s="5" t="str">
        <f t="shared" si="32"/>
        <v>Slovenský zväz psích záprahovaBpsie záprahy - bežné transfery</v>
      </c>
      <c r="N299" s="3" t="str">
        <f t="shared" si="33"/>
        <v>37818058aB</v>
      </c>
    </row>
    <row r="300" spans="1:14">
      <c r="A300" s="202" t="s">
        <v>753</v>
      </c>
      <c r="B300" s="251" t="str">
        <f>VLOOKUP(A300,Adr!A:B,2,FALSE)</f>
        <v>Slovenský zväz psích záprahov</v>
      </c>
      <c r="C300" s="236" t="s">
        <v>1662</v>
      </c>
      <c r="D300" s="223">
        <v>8343</v>
      </c>
      <c r="E300" s="209">
        <v>0</v>
      </c>
      <c r="F300" s="202" t="s">
        <v>207</v>
      </c>
      <c r="G300" s="205" t="s">
        <v>10</v>
      </c>
      <c r="H300" s="205" t="s">
        <v>791</v>
      </c>
      <c r="I300" s="230" t="str">
        <f t="shared" si="29"/>
        <v>37818058d</v>
      </c>
      <c r="J300" s="203" t="str">
        <f t="shared" si="30"/>
        <v>37818058026 03</v>
      </c>
      <c r="K300" s="5"/>
      <c r="L300" s="203" t="str">
        <f t="shared" si="31"/>
        <v>37818058026 03B</v>
      </c>
      <c r="M300" s="5" t="str">
        <f t="shared" si="32"/>
        <v>Slovenský zväz psích záprahovdBAndrej Drábik</v>
      </c>
      <c r="N300" s="3" t="str">
        <f t="shared" si="33"/>
        <v>37818058dB</v>
      </c>
    </row>
    <row r="301" spans="1:14">
      <c r="A301" s="202" t="s">
        <v>753</v>
      </c>
      <c r="B301" s="251" t="str">
        <f>VLOOKUP(A301,Adr!A:B,2,FALSE)</f>
        <v>Slovenský zväz psích záprahov</v>
      </c>
      <c r="C301" s="236" t="s">
        <v>1663</v>
      </c>
      <c r="D301" s="223">
        <v>10429</v>
      </c>
      <c r="E301" s="209">
        <v>0</v>
      </c>
      <c r="F301" s="202" t="s">
        <v>207</v>
      </c>
      <c r="G301" s="205" t="s">
        <v>10</v>
      </c>
      <c r="H301" s="205" t="s">
        <v>791</v>
      </c>
      <c r="I301" s="230" t="str">
        <f t="shared" si="29"/>
        <v>37818058d</v>
      </c>
      <c r="J301" s="203" t="str">
        <f t="shared" si="30"/>
        <v>37818058026 03</v>
      </c>
      <c r="K301" s="5"/>
      <c r="L301" s="203" t="str">
        <f t="shared" si="31"/>
        <v>37818058026 03B</v>
      </c>
      <c r="M301" s="5" t="str">
        <f t="shared" si="32"/>
        <v>Slovenský zväz psích záprahovdBIgor Štefan</v>
      </c>
      <c r="N301" s="3" t="str">
        <f t="shared" si="33"/>
        <v>37818058dB</v>
      </c>
    </row>
    <row r="302" spans="1:14">
      <c r="A302" s="202" t="s">
        <v>753</v>
      </c>
      <c r="B302" s="251" t="str">
        <f>VLOOKUP(A302,Adr!A:B,2,FALSE)</f>
        <v>Slovenský zväz psích záprahov</v>
      </c>
      <c r="C302" s="236" t="s">
        <v>1664</v>
      </c>
      <c r="D302" s="223">
        <v>5214</v>
      </c>
      <c r="E302" s="209">
        <v>0</v>
      </c>
      <c r="F302" s="202" t="s">
        <v>207</v>
      </c>
      <c r="G302" s="205" t="s">
        <v>10</v>
      </c>
      <c r="H302" s="205" t="s">
        <v>791</v>
      </c>
      <c r="I302" s="230" t="str">
        <f t="shared" si="29"/>
        <v>37818058d</v>
      </c>
      <c r="J302" s="203" t="str">
        <f t="shared" si="30"/>
        <v>37818058026 03</v>
      </c>
      <c r="K302" s="5"/>
      <c r="L302" s="203" t="str">
        <f t="shared" si="31"/>
        <v>37818058026 03B</v>
      </c>
      <c r="M302" s="5" t="str">
        <f t="shared" si="32"/>
        <v>Slovenský zväz psích záprahovdBJakub Reguli</v>
      </c>
      <c r="N302" s="3" t="str">
        <f t="shared" si="33"/>
        <v>37818058dB</v>
      </c>
    </row>
    <row r="303" spans="1:14">
      <c r="A303" s="202" t="s">
        <v>753</v>
      </c>
      <c r="B303" s="251" t="str">
        <f>VLOOKUP(A303,Adr!A:B,2,FALSE)</f>
        <v>Slovenský zväz psích záprahov</v>
      </c>
      <c r="C303" s="236" t="s">
        <v>1665</v>
      </c>
      <c r="D303" s="223">
        <v>10429</v>
      </c>
      <c r="E303" s="209">
        <v>0</v>
      </c>
      <c r="F303" s="202" t="s">
        <v>207</v>
      </c>
      <c r="G303" s="205" t="s">
        <v>10</v>
      </c>
      <c r="H303" s="205" t="s">
        <v>791</v>
      </c>
      <c r="I303" s="230" t="str">
        <f t="shared" si="29"/>
        <v>37818058d</v>
      </c>
      <c r="J303" s="203" t="str">
        <f t="shared" si="30"/>
        <v>37818058026 03</v>
      </c>
      <c r="K303" s="5"/>
      <c r="L303" s="203" t="str">
        <f t="shared" si="31"/>
        <v>37818058026 03B</v>
      </c>
      <c r="M303" s="5" t="str">
        <f t="shared" si="32"/>
        <v>Slovenský zväz psích záprahovdBJán Neger</v>
      </c>
      <c r="N303" s="3" t="str">
        <f t="shared" si="33"/>
        <v>37818058dB</v>
      </c>
    </row>
    <row r="304" spans="1:14">
      <c r="A304" s="202" t="s">
        <v>753</v>
      </c>
      <c r="B304" s="251" t="str">
        <f>VLOOKUP(A304,Adr!A:B,2,FALSE)</f>
        <v>Slovenský zväz psích záprahov</v>
      </c>
      <c r="C304" s="236" t="s">
        <v>1666</v>
      </c>
      <c r="D304" s="223">
        <v>10429</v>
      </c>
      <c r="E304" s="209">
        <v>0</v>
      </c>
      <c r="F304" s="202" t="s">
        <v>207</v>
      </c>
      <c r="G304" s="205" t="s">
        <v>10</v>
      </c>
      <c r="H304" s="205" t="s">
        <v>791</v>
      </c>
      <c r="I304" s="230" t="str">
        <f t="shared" si="29"/>
        <v>37818058d</v>
      </c>
      <c r="J304" s="203" t="str">
        <f t="shared" si="30"/>
        <v>37818058026 03</v>
      </c>
      <c r="K304" s="5"/>
      <c r="L304" s="203" t="str">
        <f t="shared" si="31"/>
        <v>37818058026 03B</v>
      </c>
      <c r="M304" s="5" t="str">
        <f t="shared" si="32"/>
        <v>Slovenský zväz psích záprahovdBMaroš Litvaj</v>
      </c>
      <c r="N304" s="3" t="str">
        <f t="shared" si="33"/>
        <v>37818058dB</v>
      </c>
    </row>
    <row r="305" spans="1:14">
      <c r="A305" s="202" t="s">
        <v>753</v>
      </c>
      <c r="B305" s="251" t="str">
        <f>VLOOKUP(A305,Adr!A:B,2,FALSE)</f>
        <v>Slovenský zväz psích záprahov</v>
      </c>
      <c r="C305" s="236" t="s">
        <v>1667</v>
      </c>
      <c r="D305" s="223">
        <v>10429</v>
      </c>
      <c r="E305" s="209">
        <v>0</v>
      </c>
      <c r="F305" s="202" t="s">
        <v>207</v>
      </c>
      <c r="G305" s="205" t="s">
        <v>10</v>
      </c>
      <c r="H305" s="205" t="s">
        <v>791</v>
      </c>
      <c r="I305" s="230" t="str">
        <f t="shared" si="29"/>
        <v>37818058d</v>
      </c>
      <c r="J305" s="203" t="str">
        <f t="shared" si="30"/>
        <v>37818058026 03</v>
      </c>
      <c r="K305" s="5"/>
      <c r="L305" s="203" t="str">
        <f t="shared" si="31"/>
        <v>37818058026 03B</v>
      </c>
      <c r="M305" s="5" t="str">
        <f t="shared" si="32"/>
        <v>Slovenský zväz psích záprahovdBTomáš Hockicko</v>
      </c>
      <c r="N305" s="3" t="str">
        <f t="shared" si="33"/>
        <v>37818058dB</v>
      </c>
    </row>
    <row r="306" spans="1:14">
      <c r="A306" s="238" t="s">
        <v>1193</v>
      </c>
      <c r="B306" s="251" t="str">
        <f>VLOOKUP(A306,Adr!A:B,2,FALSE)</f>
        <v>Slovenský zväz rádioamatérov</v>
      </c>
      <c r="C306" s="205" t="s">
        <v>955</v>
      </c>
      <c r="D306" s="208">
        <v>59818</v>
      </c>
      <c r="E306" s="209">
        <v>0</v>
      </c>
      <c r="F306" s="202" t="s">
        <v>208</v>
      </c>
      <c r="G306" s="267" t="s">
        <v>10</v>
      </c>
      <c r="H306" s="205" t="s">
        <v>791</v>
      </c>
      <c r="I306" s="230" t="str">
        <f t="shared" si="29"/>
        <v>00896896e</v>
      </c>
      <c r="J306" s="203" t="str">
        <f t="shared" si="30"/>
        <v>00896896026 03</v>
      </c>
      <c r="K306" s="5"/>
      <c r="L306" s="203" t="str">
        <f t="shared" si="31"/>
        <v>00896896026 03B</v>
      </c>
      <c r="M306" s="5" t="str">
        <f t="shared" si="32"/>
        <v>Slovenský zväz rádioamatéroveBrozvoj športov, ktoré nie sú uznanými podľa zákona č. 440/2015 Z. z.</v>
      </c>
      <c r="N306" s="3" t="str">
        <f t="shared" si="33"/>
        <v>00896896eB</v>
      </c>
    </row>
    <row r="307" spans="1:14">
      <c r="A307" s="202" t="s">
        <v>132</v>
      </c>
      <c r="B307" s="251" t="str">
        <f>VLOOKUP(A307,Adr!A:B,2,FALSE)</f>
        <v>Slovenský zväz rybolovnej techniky</v>
      </c>
      <c r="C307" s="236" t="s">
        <v>936</v>
      </c>
      <c r="D307" s="223">
        <v>72936</v>
      </c>
      <c r="E307" s="209">
        <v>0</v>
      </c>
      <c r="F307" s="219" t="s">
        <v>204</v>
      </c>
      <c r="G307" s="222" t="s">
        <v>6</v>
      </c>
      <c r="H307" s="222" t="s">
        <v>791</v>
      </c>
      <c r="I307" s="230" t="str">
        <f t="shared" si="29"/>
        <v>31871526a</v>
      </c>
      <c r="J307" s="203" t="str">
        <f t="shared" si="30"/>
        <v>31871526026 02</v>
      </c>
      <c r="K307" s="5" t="s">
        <v>134</v>
      </c>
      <c r="L307" s="203" t="str">
        <f t="shared" si="31"/>
        <v>31871526026 02B</v>
      </c>
      <c r="M307" s="5" t="str">
        <f t="shared" si="32"/>
        <v>Slovenský zväz rybolovnej technikyaBrybolovná technika - bežné transfery</v>
      </c>
      <c r="N307" s="3" t="str">
        <f t="shared" si="33"/>
        <v>31871526aB</v>
      </c>
    </row>
    <row r="308" spans="1:14">
      <c r="A308" s="202" t="s">
        <v>132</v>
      </c>
      <c r="B308" s="251" t="str">
        <f>VLOOKUP(A308,Adr!A:B,2,FALSE)</f>
        <v>Slovenský zväz rybolovnej techniky</v>
      </c>
      <c r="C308" s="236" t="s">
        <v>1668</v>
      </c>
      <c r="D308" s="223">
        <v>10429</v>
      </c>
      <c r="E308" s="209">
        <v>0</v>
      </c>
      <c r="F308" s="219" t="s">
        <v>207</v>
      </c>
      <c r="G308" s="222" t="s">
        <v>10</v>
      </c>
      <c r="H308" s="222" t="s">
        <v>791</v>
      </c>
      <c r="I308" s="230" t="str">
        <f t="shared" si="29"/>
        <v>31871526d</v>
      </c>
      <c r="J308" s="203" t="str">
        <f t="shared" si="30"/>
        <v>31871526026 03</v>
      </c>
      <c r="K308" s="5"/>
      <c r="L308" s="203" t="str">
        <f t="shared" si="31"/>
        <v>31871526026 03B</v>
      </c>
      <c r="M308" s="5" t="str">
        <f t="shared" si="32"/>
        <v>Slovenský zväz rybolovnej technikydBJán Meszáros</v>
      </c>
      <c r="N308" s="3" t="str">
        <f t="shared" si="33"/>
        <v>31871526dB</v>
      </c>
    </row>
    <row r="309" spans="1:14">
      <c r="A309" s="202" t="s">
        <v>132</v>
      </c>
      <c r="B309" s="251" t="str">
        <f>VLOOKUP(A309,Adr!A:B,2,FALSE)</f>
        <v>Slovenský zväz rybolovnej techniky</v>
      </c>
      <c r="C309" s="236" t="s">
        <v>1669</v>
      </c>
      <c r="D309" s="223">
        <v>10429</v>
      </c>
      <c r="E309" s="209">
        <v>0</v>
      </c>
      <c r="F309" s="219" t="s">
        <v>207</v>
      </c>
      <c r="G309" s="222" t="s">
        <v>10</v>
      </c>
      <c r="H309" s="222" t="s">
        <v>791</v>
      </c>
      <c r="I309" s="230" t="str">
        <f t="shared" si="29"/>
        <v>31871526d</v>
      </c>
      <c r="J309" s="203" t="str">
        <f t="shared" si="30"/>
        <v>31871526026 03</v>
      </c>
      <c r="K309" s="5"/>
      <c r="L309" s="203" t="str">
        <f t="shared" si="31"/>
        <v>31871526026 03B</v>
      </c>
      <c r="M309" s="5" t="str">
        <f t="shared" si="32"/>
        <v>Slovenský zväz rybolovnej technikydBJana Jankovičová</v>
      </c>
      <c r="N309" s="3" t="str">
        <f t="shared" si="33"/>
        <v>31871526dB</v>
      </c>
    </row>
    <row r="310" spans="1:14">
      <c r="A310" s="202" t="s">
        <v>132</v>
      </c>
      <c r="B310" s="251" t="str">
        <f>VLOOKUP(A310,Adr!A:B,2,FALSE)</f>
        <v>Slovenský zväz rybolovnej techniky</v>
      </c>
      <c r="C310" s="236" t="s">
        <v>1670</v>
      </c>
      <c r="D310" s="223">
        <v>8343</v>
      </c>
      <c r="E310" s="209">
        <v>0</v>
      </c>
      <c r="F310" s="219" t="s">
        <v>207</v>
      </c>
      <c r="G310" s="222" t="s">
        <v>10</v>
      </c>
      <c r="H310" s="222" t="s">
        <v>791</v>
      </c>
      <c r="I310" s="230" t="str">
        <f t="shared" si="29"/>
        <v>31871526d</v>
      </c>
      <c r="J310" s="203" t="str">
        <f t="shared" si="30"/>
        <v>31871526026 03</v>
      </c>
      <c r="K310" s="5"/>
      <c r="L310" s="203" t="str">
        <f t="shared" si="31"/>
        <v>31871526026 03B</v>
      </c>
      <c r="M310" s="5" t="str">
        <f t="shared" si="32"/>
        <v>Slovenský zväz rybolovnej technikydBMichaela Némethová</v>
      </c>
      <c r="N310" s="3" t="str">
        <f t="shared" si="33"/>
        <v>31871526dB</v>
      </c>
    </row>
    <row r="311" spans="1:14">
      <c r="A311" s="202" t="s">
        <v>132</v>
      </c>
      <c r="B311" s="251" t="str">
        <f>VLOOKUP(A311,Adr!A:B,2,FALSE)</f>
        <v>Slovenský zväz rybolovnej techniky</v>
      </c>
      <c r="C311" s="236" t="s">
        <v>1671</v>
      </c>
      <c r="D311" s="223">
        <v>5214</v>
      </c>
      <c r="E311" s="209">
        <v>0</v>
      </c>
      <c r="F311" s="219" t="s">
        <v>207</v>
      </c>
      <c r="G311" s="222" t="s">
        <v>10</v>
      </c>
      <c r="H311" s="222" t="s">
        <v>791</v>
      </c>
      <c r="I311" s="230" t="str">
        <f t="shared" si="29"/>
        <v>31871526d</v>
      </c>
      <c r="J311" s="203" t="str">
        <f t="shared" si="30"/>
        <v>31871526026 03</v>
      </c>
      <c r="K311" s="5"/>
      <c r="L311" s="203" t="str">
        <f t="shared" si="31"/>
        <v>31871526026 03B</v>
      </c>
      <c r="M311" s="5" t="str">
        <f t="shared" si="32"/>
        <v>Slovenský zväz rybolovnej technikydBRastislav Náhlik</v>
      </c>
      <c r="N311" s="3" t="str">
        <f t="shared" si="33"/>
        <v>31871526dB</v>
      </c>
    </row>
    <row r="312" spans="1:14">
      <c r="A312" s="202" t="s">
        <v>132</v>
      </c>
      <c r="B312" s="251" t="str">
        <f>VLOOKUP(A312,Adr!A:B,2,FALSE)</f>
        <v>Slovenský zväz rybolovnej techniky</v>
      </c>
      <c r="C312" s="236" t="s">
        <v>1672</v>
      </c>
      <c r="D312" s="223">
        <v>10429</v>
      </c>
      <c r="E312" s="209">
        <v>0</v>
      </c>
      <c r="F312" s="219" t="s">
        <v>207</v>
      </c>
      <c r="G312" s="222" t="s">
        <v>10</v>
      </c>
      <c r="H312" s="222" t="s">
        <v>791</v>
      </c>
      <c r="I312" s="230" t="str">
        <f t="shared" si="29"/>
        <v>31871526d</v>
      </c>
      <c r="J312" s="203" t="str">
        <f t="shared" si="30"/>
        <v>31871526026 03</v>
      </c>
      <c r="K312" s="5"/>
      <c r="L312" s="203" t="str">
        <f t="shared" si="31"/>
        <v>31871526026 03B</v>
      </c>
      <c r="M312" s="5" t="str">
        <f t="shared" si="32"/>
        <v>Slovenský zväz rybolovnej technikydBTomáš Valášek</v>
      </c>
      <c r="N312" s="3" t="str">
        <f t="shared" si="33"/>
        <v>31871526dB</v>
      </c>
    </row>
    <row r="313" spans="1:14">
      <c r="A313" s="238" t="s">
        <v>132</v>
      </c>
      <c r="B313" s="251" t="str">
        <f>VLOOKUP(A313,Adr!A:B,2,FALSE)</f>
        <v>Slovenský zväz rybolovnej techniky</v>
      </c>
      <c r="C313" s="205" t="s">
        <v>1673</v>
      </c>
      <c r="D313" s="208">
        <v>10429</v>
      </c>
      <c r="E313" s="209">
        <v>0</v>
      </c>
      <c r="F313" s="202" t="s">
        <v>207</v>
      </c>
      <c r="G313" s="267" t="s">
        <v>10</v>
      </c>
      <c r="H313" s="205" t="s">
        <v>791</v>
      </c>
      <c r="I313" s="230" t="str">
        <f t="shared" si="29"/>
        <v>31871526d</v>
      </c>
      <c r="J313" s="203" t="str">
        <f t="shared" si="30"/>
        <v>31871526026 03</v>
      </c>
      <c r="K313" s="5"/>
      <c r="L313" s="203" t="str">
        <f t="shared" si="31"/>
        <v>31871526026 03B</v>
      </c>
      <c r="M313" s="5" t="str">
        <f t="shared" si="32"/>
        <v>Slovenský zväz rybolovnej technikydBVanessa Staršicová</v>
      </c>
      <c r="N313" s="3" t="str">
        <f t="shared" si="33"/>
        <v>31871526dB</v>
      </c>
    </row>
    <row r="314" spans="1:14">
      <c r="A314" s="238" t="s">
        <v>135</v>
      </c>
      <c r="B314" s="251" t="str">
        <f>VLOOKUP(A314,Adr!A:B,2,FALSE)</f>
        <v>Slovenský zväz sánkarov</v>
      </c>
      <c r="C314" s="205" t="s">
        <v>937</v>
      </c>
      <c r="D314" s="208">
        <v>141760</v>
      </c>
      <c r="E314" s="209">
        <v>0</v>
      </c>
      <c r="F314" s="202" t="s">
        <v>204</v>
      </c>
      <c r="G314" s="267" t="s">
        <v>6</v>
      </c>
      <c r="H314" s="205" t="s">
        <v>791</v>
      </c>
      <c r="I314" s="230" t="str">
        <f t="shared" si="29"/>
        <v>31989373a</v>
      </c>
      <c r="J314" s="203" t="str">
        <f t="shared" si="30"/>
        <v>31989373026 02</v>
      </c>
      <c r="K314" s="5" t="s">
        <v>185</v>
      </c>
      <c r="L314" s="203" t="str">
        <f t="shared" si="31"/>
        <v>31989373026 02B</v>
      </c>
      <c r="M314" s="5" t="str">
        <f t="shared" si="32"/>
        <v>Slovenský zväz sánkarovaBsánkovanie - bežné transfery</v>
      </c>
      <c r="N314" s="3" t="str">
        <f t="shared" si="33"/>
        <v>31989373aB</v>
      </c>
    </row>
    <row r="315" spans="1:14">
      <c r="A315" s="202" t="s">
        <v>135</v>
      </c>
      <c r="B315" s="251" t="str">
        <f>VLOOKUP(A315,Adr!A:B,2,FALSE)</f>
        <v>Slovenský zväz sánkarov</v>
      </c>
      <c r="C315" s="236" t="s">
        <v>1104</v>
      </c>
      <c r="D315" s="223">
        <v>25000</v>
      </c>
      <c r="E315" s="209">
        <v>0</v>
      </c>
      <c r="F315" s="219" t="s">
        <v>204</v>
      </c>
      <c r="G315" s="222" t="s">
        <v>6</v>
      </c>
      <c r="H315" s="222" t="s">
        <v>792</v>
      </c>
      <c r="I315" s="230" t="str">
        <f t="shared" si="29"/>
        <v>31989373a</v>
      </c>
      <c r="J315" s="203" t="str">
        <f t="shared" si="30"/>
        <v>31989373026 02</v>
      </c>
      <c r="K315" s="5" t="s">
        <v>185</v>
      </c>
      <c r="L315" s="203" t="str">
        <f t="shared" si="31"/>
        <v>31989373026 02K</v>
      </c>
      <c r="M315" s="5" t="str">
        <f t="shared" si="32"/>
        <v>Slovenský zväz sánkarovaKsánkovanie - kapitálové transfery</v>
      </c>
      <c r="N315" s="3" t="str">
        <f t="shared" si="33"/>
        <v>31989373aK</v>
      </c>
    </row>
    <row r="316" spans="1:14">
      <c r="A316" s="219" t="s">
        <v>135</v>
      </c>
      <c r="B316" s="251" t="str">
        <f>VLOOKUP(A316,Adr!A:B,2,FALSE)</f>
        <v>Slovenský zväz sánkarov</v>
      </c>
      <c r="C316" s="222" t="s">
        <v>1674</v>
      </c>
      <c r="D316" s="224">
        <v>23464</v>
      </c>
      <c r="E316" s="294">
        <v>0</v>
      </c>
      <c r="F316" s="219" t="s">
        <v>207</v>
      </c>
      <c r="G316" s="222" t="s">
        <v>10</v>
      </c>
      <c r="H316" s="222" t="s">
        <v>791</v>
      </c>
      <c r="I316" s="230" t="str">
        <f t="shared" si="29"/>
        <v>31989373d</v>
      </c>
      <c r="J316" s="203" t="str">
        <f t="shared" si="30"/>
        <v>31989373026 03</v>
      </c>
      <c r="K316" s="5"/>
      <c r="L316" s="203" t="str">
        <f t="shared" si="31"/>
        <v>31989373026 03B</v>
      </c>
      <c r="M316" s="5" t="str">
        <f t="shared" si="32"/>
        <v>Slovenský zväz sánkarovdBdvojsedadlové sane</v>
      </c>
      <c r="N316" s="3" t="str">
        <f t="shared" si="33"/>
        <v>31989373dB</v>
      </c>
    </row>
    <row r="317" spans="1:14">
      <c r="A317" s="219" t="s">
        <v>135</v>
      </c>
      <c r="B317" s="251" t="str">
        <f>VLOOKUP(A317,Adr!A:B,2,FALSE)</f>
        <v>Slovenský zväz sánkarov</v>
      </c>
      <c r="C317" s="222" t="s">
        <v>1675</v>
      </c>
      <c r="D317" s="224">
        <v>10429</v>
      </c>
      <c r="E317" s="294">
        <v>0</v>
      </c>
      <c r="F317" s="219" t="s">
        <v>207</v>
      </c>
      <c r="G317" s="222" t="s">
        <v>10</v>
      </c>
      <c r="H317" s="222" t="s">
        <v>791</v>
      </c>
      <c r="I317" s="230" t="str">
        <f t="shared" si="29"/>
        <v>31989373d</v>
      </c>
      <c r="J317" s="203" t="str">
        <f t="shared" si="30"/>
        <v>31989373026 03</v>
      </c>
      <c r="K317" s="5"/>
      <c r="L317" s="203" t="str">
        <f t="shared" si="31"/>
        <v>31989373026 03B</v>
      </c>
      <c r="M317" s="5" t="str">
        <f t="shared" si="32"/>
        <v>Slovenský zväz sánkarovdBJozef Ninis</v>
      </c>
      <c r="N317" s="3" t="str">
        <f t="shared" si="33"/>
        <v>31989373dB</v>
      </c>
    </row>
    <row r="318" spans="1:14">
      <c r="A318" s="219" t="s">
        <v>135</v>
      </c>
      <c r="B318" s="251" t="str">
        <f>VLOOKUP(A318,Adr!A:B,2,FALSE)</f>
        <v>Slovenský zväz sánkarov</v>
      </c>
      <c r="C318" s="222" t="s">
        <v>1676</v>
      </c>
      <c r="D318" s="224">
        <v>15643</v>
      </c>
      <c r="E318" s="294">
        <v>0</v>
      </c>
      <c r="F318" s="219" t="s">
        <v>207</v>
      </c>
      <c r="G318" s="222" t="s">
        <v>10</v>
      </c>
      <c r="H318" s="222" t="s">
        <v>791</v>
      </c>
      <c r="I318" s="230" t="str">
        <f t="shared" si="29"/>
        <v>31989373d</v>
      </c>
      <c r="J318" s="203" t="str">
        <f t="shared" si="30"/>
        <v>31989373026 03</v>
      </c>
      <c r="K318" s="5"/>
      <c r="L318" s="203" t="str">
        <f t="shared" si="31"/>
        <v>31989373026 03B</v>
      </c>
      <c r="M318" s="5" t="str">
        <f t="shared" si="32"/>
        <v>Slovenský zväz sánkarovdBKatarína Šimoňáková</v>
      </c>
      <c r="N318" s="3" t="str">
        <f t="shared" si="33"/>
        <v>31989373dB</v>
      </c>
    </row>
    <row r="319" spans="1:14">
      <c r="A319" s="238" t="s">
        <v>135</v>
      </c>
      <c r="B319" s="251" t="str">
        <f>VLOOKUP(A319,Adr!A:B,2,FALSE)</f>
        <v>Slovenský zväz sánkarov</v>
      </c>
      <c r="C319" s="205" t="s">
        <v>1677</v>
      </c>
      <c r="D319" s="208">
        <v>10429</v>
      </c>
      <c r="E319" s="209">
        <v>0</v>
      </c>
      <c r="F319" s="202" t="s">
        <v>207</v>
      </c>
      <c r="G319" s="267" t="s">
        <v>10</v>
      </c>
      <c r="H319" s="205" t="s">
        <v>791</v>
      </c>
      <c r="I319" s="230" t="str">
        <f t="shared" si="29"/>
        <v>31989373d</v>
      </c>
      <c r="J319" s="203" t="str">
        <f t="shared" si="30"/>
        <v>31989373026 03</v>
      </c>
      <c r="K319" s="5"/>
      <c r="L319" s="203" t="str">
        <f t="shared" si="31"/>
        <v>31989373026 03B</v>
      </c>
      <c r="M319" s="5" t="str">
        <f t="shared" si="32"/>
        <v>Slovenský zväz sánkarovdBMarián Skupek</v>
      </c>
      <c r="N319" s="3" t="str">
        <f t="shared" si="33"/>
        <v>31989373dB</v>
      </c>
    </row>
    <row r="320" spans="1:14">
      <c r="A320" s="238" t="s">
        <v>1083</v>
      </c>
      <c r="B320" s="251" t="str">
        <f>VLOOKUP(A320,Adr!A:B,2,FALSE)</f>
        <v>Slovenský zväz športového rybolovu</v>
      </c>
      <c r="C320" s="205" t="s">
        <v>1105</v>
      </c>
      <c r="D320" s="208">
        <v>30408</v>
      </c>
      <c r="E320" s="209">
        <v>0</v>
      </c>
      <c r="F320" s="202" t="s">
        <v>204</v>
      </c>
      <c r="G320" s="267" t="s">
        <v>6</v>
      </c>
      <c r="H320" s="205" t="s">
        <v>791</v>
      </c>
      <c r="I320" s="230" t="str">
        <f t="shared" si="29"/>
        <v>51118831a</v>
      </c>
      <c r="J320" s="203" t="str">
        <f t="shared" si="30"/>
        <v>51118831026 02</v>
      </c>
      <c r="K320" s="5" t="s">
        <v>195</v>
      </c>
      <c r="L320" s="203" t="str">
        <f t="shared" si="31"/>
        <v>51118831026 02B</v>
      </c>
      <c r="M320" s="5" t="str">
        <f t="shared" si="32"/>
        <v>Slovenský zväz športového rybolovuaBšportové rybárstvo - bežné transfery</v>
      </c>
      <c r="N320" s="3" t="str">
        <f t="shared" si="33"/>
        <v>51118831aB</v>
      </c>
    </row>
    <row r="321" spans="1:14">
      <c r="A321" s="202" t="s">
        <v>1083</v>
      </c>
      <c r="B321" s="251" t="str">
        <f>VLOOKUP(A321,Adr!A:B,2,FALSE)</f>
        <v>Slovenský zväz športového rybolovu</v>
      </c>
      <c r="C321" s="236" t="s">
        <v>1678</v>
      </c>
      <c r="D321" s="223">
        <v>20023</v>
      </c>
      <c r="E321" s="209">
        <v>0</v>
      </c>
      <c r="F321" s="202" t="s">
        <v>207</v>
      </c>
      <c r="G321" s="205" t="s">
        <v>10</v>
      </c>
      <c r="H321" s="205" t="s">
        <v>791</v>
      </c>
      <c r="I321" s="230" t="str">
        <f t="shared" si="29"/>
        <v>51118831d</v>
      </c>
      <c r="J321" s="203" t="str">
        <f t="shared" si="30"/>
        <v>51118831026 03</v>
      </c>
      <c r="K321" s="5"/>
      <c r="L321" s="203" t="str">
        <f t="shared" si="31"/>
        <v>51118831026 03B</v>
      </c>
      <c r="M321" s="5" t="str">
        <f t="shared" si="32"/>
        <v>Slovenský zväz športového rybolovudBdružstvo prívlač</v>
      </c>
      <c r="N321" s="3" t="str">
        <f t="shared" si="33"/>
        <v>51118831dB</v>
      </c>
    </row>
    <row r="322" spans="1:14">
      <c r="A322" s="202" t="s">
        <v>1083</v>
      </c>
      <c r="B322" s="251" t="str">
        <f>VLOOKUP(A322,Adr!A:B,2,FALSE)</f>
        <v>Slovenský zväz športového rybolovu</v>
      </c>
      <c r="C322" s="236" t="s">
        <v>1679</v>
      </c>
      <c r="D322" s="223">
        <v>5214</v>
      </c>
      <c r="E322" s="209">
        <v>0</v>
      </c>
      <c r="F322" s="202" t="s">
        <v>207</v>
      </c>
      <c r="G322" s="205" t="s">
        <v>10</v>
      </c>
      <c r="H322" s="205" t="s">
        <v>791</v>
      </c>
      <c r="I322" s="230" t="str">
        <f t="shared" si="29"/>
        <v>51118831d</v>
      </c>
      <c r="J322" s="203" t="str">
        <f t="shared" si="30"/>
        <v>51118831026 03</v>
      </c>
      <c r="K322" s="5"/>
      <c r="L322" s="203" t="str">
        <f t="shared" si="31"/>
        <v>51118831026 03B</v>
      </c>
      <c r="M322" s="5" t="str">
        <f t="shared" si="32"/>
        <v>Slovenský zväz športového rybolovudBKristián Šveda</v>
      </c>
      <c r="N322" s="3" t="str">
        <f t="shared" si="33"/>
        <v>51118831dB</v>
      </c>
    </row>
    <row r="323" spans="1:14">
      <c r="A323" s="202" t="s">
        <v>1083</v>
      </c>
      <c r="B323" s="251" t="str">
        <f>VLOOKUP(A323,Adr!A:B,2,FALSE)</f>
        <v>Slovenský zväz športového rybolovu</v>
      </c>
      <c r="C323" s="236" t="s">
        <v>1680</v>
      </c>
      <c r="D323" s="223">
        <v>5214</v>
      </c>
      <c r="E323" s="209">
        <v>0</v>
      </c>
      <c r="F323" s="202" t="s">
        <v>207</v>
      </c>
      <c r="G323" s="205" t="s">
        <v>10</v>
      </c>
      <c r="H323" s="205" t="s">
        <v>791</v>
      </c>
      <c r="I323" s="230" t="str">
        <f t="shared" si="29"/>
        <v>51118831d</v>
      </c>
      <c r="J323" s="203" t="str">
        <f t="shared" si="30"/>
        <v>51118831026 03</v>
      </c>
      <c r="K323" s="5"/>
      <c r="L323" s="203" t="str">
        <f t="shared" si="31"/>
        <v>51118831026 03B</v>
      </c>
      <c r="M323" s="5" t="str">
        <f t="shared" si="32"/>
        <v>Slovenský zväz športového rybolovudBPeter Horňák</v>
      </c>
      <c r="N323" s="3" t="str">
        <f t="shared" si="33"/>
        <v>51118831dB</v>
      </c>
    </row>
    <row r="324" spans="1:14" ht="22.5">
      <c r="A324" s="202" t="s">
        <v>1194</v>
      </c>
      <c r="B324" s="251" t="str">
        <f>VLOOKUP(A324,Adr!A:B,2,FALSE)</f>
        <v>Slovenský zväz Taekwon - Do ITF</v>
      </c>
      <c r="C324" s="236" t="s">
        <v>955</v>
      </c>
      <c r="D324" s="223">
        <v>45553</v>
      </c>
      <c r="E324" s="209">
        <v>0</v>
      </c>
      <c r="F324" s="202" t="s">
        <v>208</v>
      </c>
      <c r="G324" s="205" t="s">
        <v>10</v>
      </c>
      <c r="H324" s="205" t="s">
        <v>791</v>
      </c>
      <c r="I324" s="230" t="str">
        <f t="shared" si="29"/>
        <v>37938941e</v>
      </c>
      <c r="J324" s="203" t="str">
        <f t="shared" si="30"/>
        <v>37938941026 03</v>
      </c>
      <c r="K324" s="5"/>
      <c r="L324" s="203" t="str">
        <f t="shared" si="31"/>
        <v>37938941026 03B</v>
      </c>
      <c r="M324" s="5" t="str">
        <f t="shared" si="32"/>
        <v>Slovenský zväz Taekwon - Do ITFeBrozvoj športov, ktoré nie sú uznanými podľa zákona č. 440/2015 Z. z.</v>
      </c>
      <c r="N324" s="3" t="str">
        <f t="shared" si="33"/>
        <v>37938941eB</v>
      </c>
    </row>
    <row r="325" spans="1:14">
      <c r="A325" s="202" t="s">
        <v>137</v>
      </c>
      <c r="B325" s="251" t="str">
        <f>VLOOKUP(A325,Adr!A:B,2,FALSE)</f>
        <v>Slovenský zväz tanečného športu</v>
      </c>
      <c r="C325" s="236" t="s">
        <v>938</v>
      </c>
      <c r="D325" s="223">
        <v>445543</v>
      </c>
      <c r="E325" s="209">
        <v>0</v>
      </c>
      <c r="F325" s="202" t="s">
        <v>204</v>
      </c>
      <c r="G325" s="205" t="s">
        <v>6</v>
      </c>
      <c r="H325" s="205" t="s">
        <v>791</v>
      </c>
      <c r="I325" s="230" t="str">
        <f t="shared" si="29"/>
        <v>00684767a</v>
      </c>
      <c r="J325" s="203" t="str">
        <f t="shared" si="30"/>
        <v>00684767026 02</v>
      </c>
      <c r="K325" s="5" t="s">
        <v>101</v>
      </c>
      <c r="L325" s="203" t="str">
        <f t="shared" si="31"/>
        <v>00684767026 02B</v>
      </c>
      <c r="M325" s="5" t="str">
        <f t="shared" si="32"/>
        <v>Slovenský zväz tanečného športuaBtanečný šport - bežné transfery</v>
      </c>
      <c r="N325" s="3" t="str">
        <f t="shared" si="33"/>
        <v>00684767aB</v>
      </c>
    </row>
    <row r="326" spans="1:14">
      <c r="A326" s="242" t="s">
        <v>137</v>
      </c>
      <c r="B326" s="251" t="str">
        <f>VLOOKUP(A326,Adr!A:B,2,FALSE)</f>
        <v>Slovenský zväz tanečného športu</v>
      </c>
      <c r="C326" s="205" t="s">
        <v>1320</v>
      </c>
      <c r="D326" s="208">
        <v>10000</v>
      </c>
      <c r="E326" s="209">
        <v>0</v>
      </c>
      <c r="F326" s="202" t="s">
        <v>204</v>
      </c>
      <c r="G326" s="267" t="s">
        <v>6</v>
      </c>
      <c r="H326" s="205" t="s">
        <v>792</v>
      </c>
      <c r="I326" s="230" t="str">
        <f t="shared" si="29"/>
        <v>00684767a</v>
      </c>
      <c r="J326" s="203" t="str">
        <f t="shared" si="30"/>
        <v>00684767026 02</v>
      </c>
      <c r="K326" s="5" t="s">
        <v>101</v>
      </c>
      <c r="L326" s="203" t="str">
        <f t="shared" si="31"/>
        <v>00684767026 02K</v>
      </c>
      <c r="M326" s="5" t="str">
        <f t="shared" si="32"/>
        <v>Slovenský zväz tanečného športuaKtanečný šport - kapitálové transfery</v>
      </c>
      <c r="N326" s="3" t="str">
        <f t="shared" si="33"/>
        <v>00684767aK</v>
      </c>
    </row>
    <row r="327" spans="1:14" ht="22.5">
      <c r="A327" s="202" t="s">
        <v>139</v>
      </c>
      <c r="B327" s="251" t="str">
        <f>VLOOKUP(A327,Adr!A:B,2,FALSE)</f>
        <v>Slovenský zväz telesne postihnutých športovcov</v>
      </c>
      <c r="C327" s="236" t="s">
        <v>947</v>
      </c>
      <c r="D327" s="223">
        <v>606445</v>
      </c>
      <c r="E327" s="209">
        <v>0</v>
      </c>
      <c r="F327" s="202" t="s">
        <v>206</v>
      </c>
      <c r="G327" s="205" t="s">
        <v>10</v>
      </c>
      <c r="H327" s="205" t="s">
        <v>791</v>
      </c>
      <c r="I327" s="230" t="str">
        <f t="shared" si="29"/>
        <v>22665234c</v>
      </c>
      <c r="J327" s="203" t="str">
        <f t="shared" si="30"/>
        <v>22665234026 03</v>
      </c>
      <c r="K327" s="5"/>
      <c r="L327" s="203" t="str">
        <f t="shared" si="31"/>
        <v>22665234026 03B</v>
      </c>
      <c r="M327" s="5" t="str">
        <f t="shared" si="32"/>
        <v>Slovenský zväz telesne postihnutých športovcovcBčinnosť Slovenského zväzu telesne postihnutých športovcov</v>
      </c>
      <c r="N327" s="3" t="str">
        <f t="shared" si="33"/>
        <v>22665234cB</v>
      </c>
    </row>
    <row r="328" spans="1:14">
      <c r="A328" s="242" t="s">
        <v>139</v>
      </c>
      <c r="B328" s="251" t="str">
        <f>VLOOKUP(A328,Adr!A:B,2,FALSE)</f>
        <v>Slovenský zväz telesne postihnutých športovcov</v>
      </c>
      <c r="C328" s="205" t="s">
        <v>1681</v>
      </c>
      <c r="D328" s="208">
        <v>15643</v>
      </c>
      <c r="E328" s="209">
        <v>0</v>
      </c>
      <c r="F328" s="202" t="s">
        <v>207</v>
      </c>
      <c r="G328" s="267"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športovcovdBAdam Fekete</v>
      </c>
      <c r="N328" s="3" t="str">
        <f t="shared" si="33"/>
        <v>22665234dB</v>
      </c>
    </row>
    <row r="329" spans="1:14">
      <c r="A329" s="202" t="s">
        <v>139</v>
      </c>
      <c r="B329" s="251" t="str">
        <f>VLOOKUP(A329,Adr!A:B,2,FALSE)</f>
        <v>Slovenský zväz telesne postihnutých športovcov</v>
      </c>
      <c r="C329" s="236" t="s">
        <v>1682</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športovcovdBAlena Kánová</v>
      </c>
      <c r="N329" s="3" t="str">
        <f t="shared" si="33"/>
        <v>22665234dB</v>
      </c>
    </row>
    <row r="330" spans="1:14">
      <c r="A330" s="202" t="s">
        <v>139</v>
      </c>
      <c r="B330" s="251" t="str">
        <f>VLOOKUP(A330,Adr!A:B,2,FALSE)</f>
        <v>Slovenský zväz telesne postihnutých športovcov</v>
      </c>
      <c r="C330" s="236" t="s">
        <v>1683</v>
      </c>
      <c r="D330" s="223">
        <v>41714</v>
      </c>
      <c r="E330" s="209">
        <v>0</v>
      </c>
      <c r="F330" s="202" t="s">
        <v>207</v>
      </c>
      <c r="G330" s="205" t="s">
        <v>10</v>
      </c>
      <c r="H330" s="205" t="s">
        <v>791</v>
      </c>
      <c r="I330" s="230" t="str">
        <f t="shared" si="29"/>
        <v>22665234d</v>
      </c>
      <c r="J330" s="203" t="str">
        <f t="shared" si="30"/>
        <v>22665234026 03</v>
      </c>
      <c r="K330" s="5"/>
      <c r="L330" s="203" t="str">
        <f t="shared" si="31"/>
        <v>22665234026 03B</v>
      </c>
      <c r="M330" s="5" t="str">
        <f t="shared" si="32"/>
        <v>Slovenský zväz telesne postihnutých športovcovdBAnna Oroszová</v>
      </c>
      <c r="N330" s="3" t="str">
        <f t="shared" si="33"/>
        <v>22665234dB</v>
      </c>
    </row>
    <row r="331" spans="1:14">
      <c r="A331" s="202" t="s">
        <v>139</v>
      </c>
      <c r="B331" s="251" t="str">
        <f>VLOOKUP(A331,Adr!A:B,2,FALSE)</f>
        <v>Slovenský zväz telesne postihnutých športovcov</v>
      </c>
      <c r="C331" s="236" t="s">
        <v>1684</v>
      </c>
      <c r="D331" s="223">
        <v>41714</v>
      </c>
      <c r="E331" s="209">
        <v>0</v>
      </c>
      <c r="F331" s="202" t="s">
        <v>207</v>
      </c>
      <c r="G331" s="205" t="s">
        <v>10</v>
      </c>
      <c r="H331" s="205" t="s">
        <v>791</v>
      </c>
      <c r="I331" s="230" t="str">
        <f t="shared" si="29"/>
        <v>22665234d</v>
      </c>
      <c r="J331" s="203" t="str">
        <f t="shared" si="30"/>
        <v>22665234026 03</v>
      </c>
      <c r="K331" s="5"/>
      <c r="L331" s="203" t="str">
        <f t="shared" si="31"/>
        <v>22665234026 03B</v>
      </c>
      <c r="M331" s="5" t="str">
        <f t="shared" si="32"/>
        <v>Slovenský zväz telesne postihnutých športovcovdBBoris Trávniček</v>
      </c>
      <c r="N331" s="3" t="str">
        <f t="shared" si="33"/>
        <v>22665234dB</v>
      </c>
    </row>
    <row r="332" spans="1:14">
      <c r="A332" s="202" t="s">
        <v>139</v>
      </c>
      <c r="B332" s="251" t="str">
        <f>VLOOKUP(A332,Adr!A:B,2,FALSE)</f>
        <v>Slovenský zväz telesne postihnutých športovcov</v>
      </c>
      <c r="C332" s="236" t="s">
        <v>1685</v>
      </c>
      <c r="D332" s="223">
        <v>15643</v>
      </c>
      <c r="E332" s="209">
        <v>0</v>
      </c>
      <c r="F332" s="202" t="s">
        <v>207</v>
      </c>
      <c r="G332" s="205" t="s">
        <v>10</v>
      </c>
      <c r="H332" s="205" t="s">
        <v>791</v>
      </c>
      <c r="I332" s="230" t="str">
        <f t="shared" si="29"/>
        <v>22665234d</v>
      </c>
      <c r="J332" s="203" t="str">
        <f t="shared" si="30"/>
        <v>22665234026 03</v>
      </c>
      <c r="K332" s="5"/>
      <c r="L332" s="203" t="str">
        <f t="shared" si="31"/>
        <v>22665234026 03B</v>
      </c>
      <c r="M332" s="5" t="str">
        <f t="shared" si="32"/>
        <v>Slovenský zväz telesne postihnutých športovcovdBdružstvo mix - kladkový luk</v>
      </c>
      <c r="N332" s="3" t="str">
        <f t="shared" si="33"/>
        <v>22665234dB</v>
      </c>
    </row>
    <row r="333" spans="1:14">
      <c r="A333" s="202" t="s">
        <v>139</v>
      </c>
      <c r="B333" s="251" t="str">
        <f>VLOOKUP(A333,Adr!A:B,2,FALSE)</f>
        <v>Slovenský zväz telesne postihnutých športovcov</v>
      </c>
      <c r="C333" s="236" t="s">
        <v>500</v>
      </c>
      <c r="D333" s="223">
        <v>31285</v>
      </c>
      <c r="E333" s="209">
        <v>0</v>
      </c>
      <c r="F333" s="202" t="s">
        <v>207</v>
      </c>
      <c r="G333" s="205" t="s">
        <v>10</v>
      </c>
      <c r="H333" s="205" t="s">
        <v>791</v>
      </c>
      <c r="I333" s="230" t="str">
        <f t="shared" si="29"/>
        <v>22665234d</v>
      </c>
      <c r="J333" s="203" t="str">
        <f t="shared" si="30"/>
        <v>22665234026 03</v>
      </c>
      <c r="K333" s="5"/>
      <c r="L333" s="203" t="str">
        <f t="shared" si="31"/>
        <v>22665234026 03B</v>
      </c>
      <c r="M333" s="5" t="str">
        <f t="shared" si="32"/>
        <v>Slovenský zväz telesne postihnutých športovcovdBJán Riapoš</v>
      </c>
      <c r="N333" s="3" t="str">
        <f t="shared" si="33"/>
        <v>22665234dB</v>
      </c>
    </row>
    <row r="334" spans="1:14">
      <c r="A334" s="202" t="s">
        <v>139</v>
      </c>
      <c r="B334" s="251" t="str">
        <f>VLOOKUP(A334,Adr!A:B,2,FALSE)</f>
        <v>Slovenský zväz telesne postihnutých športovcov</v>
      </c>
      <c r="C334" s="236" t="s">
        <v>1686</v>
      </c>
      <c r="D334" s="223">
        <v>62571</v>
      </c>
      <c r="E334" s="209">
        <v>0</v>
      </c>
      <c r="F334" s="219" t="s">
        <v>207</v>
      </c>
      <c r="G334" s="222" t="s">
        <v>10</v>
      </c>
      <c r="H334" s="222" t="s">
        <v>791</v>
      </c>
      <c r="I334" s="230" t="str">
        <f t="shared" si="29"/>
        <v>22665234d</v>
      </c>
      <c r="J334" s="203" t="str">
        <f t="shared" si="30"/>
        <v>22665234026 03</v>
      </c>
      <c r="K334" s="5"/>
      <c r="L334" s="203" t="str">
        <f t="shared" si="31"/>
        <v>22665234026 03B</v>
      </c>
      <c r="M334" s="5" t="str">
        <f t="shared" si="32"/>
        <v>Slovenský zväz telesne postihnutých športovcovdBJozef Metelka</v>
      </c>
      <c r="N334" s="3" t="str">
        <f t="shared" si="33"/>
        <v>22665234dB</v>
      </c>
    </row>
    <row r="335" spans="1:14">
      <c r="A335" s="202" t="s">
        <v>139</v>
      </c>
      <c r="B335" s="251" t="str">
        <f>VLOOKUP(A335,Adr!A:B,2,FALSE)</f>
        <v>Slovenský zväz telesne postihnutých športovcov</v>
      </c>
      <c r="C335" s="236" t="s">
        <v>1687</v>
      </c>
      <c r="D335" s="223">
        <v>41714</v>
      </c>
      <c r="E335" s="209">
        <v>0</v>
      </c>
      <c r="F335" s="219" t="s">
        <v>207</v>
      </c>
      <c r="G335" s="222" t="s">
        <v>10</v>
      </c>
      <c r="H335" s="222" t="s">
        <v>791</v>
      </c>
      <c r="I335" s="230" t="str">
        <f t="shared" si="29"/>
        <v>22665234d</v>
      </c>
      <c r="J335" s="203" t="str">
        <f t="shared" si="30"/>
        <v>22665234026 03</v>
      </c>
      <c r="K335" s="5"/>
      <c r="L335" s="203" t="str">
        <f t="shared" si="31"/>
        <v>22665234026 03B</v>
      </c>
      <c r="M335" s="5" t="str">
        <f t="shared" si="32"/>
        <v>Slovenský zväz telesne postihnutých športovcovdBMarcel Pavlík</v>
      </c>
      <c r="N335" s="3" t="str">
        <f t="shared" si="33"/>
        <v>22665234dB</v>
      </c>
    </row>
    <row r="336" spans="1:14">
      <c r="A336" s="202" t="s">
        <v>139</v>
      </c>
      <c r="B336" s="251" t="str">
        <f>VLOOKUP(A336,Adr!A:B,2,FALSE)</f>
        <v>Slovenský zväz telesne postihnutých športovcov</v>
      </c>
      <c r="C336" s="236" t="s">
        <v>1688</v>
      </c>
      <c r="D336" s="223">
        <v>31285</v>
      </c>
      <c r="E336" s="209">
        <v>0</v>
      </c>
      <c r="F336" s="219" t="s">
        <v>207</v>
      </c>
      <c r="G336" s="222" t="s">
        <v>10</v>
      </c>
      <c r="H336" s="222" t="s">
        <v>791</v>
      </c>
      <c r="I336" s="230" t="str">
        <f t="shared" si="29"/>
        <v>22665234d</v>
      </c>
      <c r="J336" s="203" t="str">
        <f t="shared" si="30"/>
        <v>22665234026 03</v>
      </c>
      <c r="K336" s="5"/>
      <c r="L336" s="203" t="str">
        <f t="shared" si="31"/>
        <v>22665234026 03B</v>
      </c>
      <c r="M336" s="5" t="str">
        <f t="shared" si="32"/>
        <v>Slovenský zväz telesne postihnutých športovcovdBMartin Ludrovský</v>
      </c>
      <c r="N336" s="3" t="str">
        <f t="shared" si="33"/>
        <v>22665234dB</v>
      </c>
    </row>
    <row r="337" spans="1:14">
      <c r="A337" s="202" t="s">
        <v>139</v>
      </c>
      <c r="B337" s="251" t="str">
        <f>VLOOKUP(A337,Adr!A:B,2,FALSE)</f>
        <v>Slovenský zväz telesne postihnutých športovcov</v>
      </c>
      <c r="C337" s="236" t="s">
        <v>1689</v>
      </c>
      <c r="D337" s="223">
        <v>31285</v>
      </c>
      <c r="E337" s="209">
        <v>0</v>
      </c>
      <c r="F337" s="219" t="s">
        <v>207</v>
      </c>
      <c r="G337" s="222" t="s">
        <v>10</v>
      </c>
      <c r="H337" s="222" t="s">
        <v>791</v>
      </c>
      <c r="I337" s="230" t="str">
        <f t="shared" si="29"/>
        <v>22665234d</v>
      </c>
      <c r="J337" s="203" t="str">
        <f t="shared" si="30"/>
        <v>22665234026 03</v>
      </c>
      <c r="K337" s="5"/>
      <c r="L337" s="203" t="str">
        <f t="shared" si="31"/>
        <v>22665234026 03B</v>
      </c>
      <c r="M337" s="5" t="str">
        <f t="shared" si="32"/>
        <v>Slovenský zväz telesne postihnutých športovcovdBMichaela Balcová</v>
      </c>
      <c r="N337" s="3" t="str">
        <f t="shared" si="33"/>
        <v>22665234dB</v>
      </c>
    </row>
    <row r="338" spans="1:14">
      <c r="A338" s="219" t="s">
        <v>139</v>
      </c>
      <c r="B338" s="251" t="str">
        <f>VLOOKUP(A338,Adr!A:B,2,FALSE)</f>
        <v>Slovenský zväz telesne postihnutých športovcov</v>
      </c>
      <c r="C338" s="222" t="s">
        <v>1690</v>
      </c>
      <c r="D338" s="224">
        <v>31285</v>
      </c>
      <c r="E338" s="294">
        <v>0</v>
      </c>
      <c r="F338" s="219" t="s">
        <v>207</v>
      </c>
      <c r="G338" s="222" t="s">
        <v>10</v>
      </c>
      <c r="H338" s="222" t="s">
        <v>791</v>
      </c>
      <c r="I338" s="230" t="str">
        <f t="shared" si="29"/>
        <v>22665234d</v>
      </c>
      <c r="J338" s="203" t="str">
        <f t="shared" si="30"/>
        <v>22665234026 03</v>
      </c>
      <c r="K338" s="5"/>
      <c r="L338" s="203" t="str">
        <f t="shared" si="31"/>
        <v>22665234026 03B</v>
      </c>
      <c r="M338" s="5" t="str">
        <f t="shared" si="32"/>
        <v>Slovenský zväz telesne postihnutých športovcovdBMiroslav Jambor</v>
      </c>
      <c r="N338" s="3" t="str">
        <f t="shared" si="33"/>
        <v>22665234dB</v>
      </c>
    </row>
    <row r="339" spans="1:14">
      <c r="A339" s="219" t="s">
        <v>139</v>
      </c>
      <c r="B339" s="251" t="str">
        <f>VLOOKUP(A339,Adr!A:B,2,FALSE)</f>
        <v>Slovenský zväz telesne postihnutých športovcov</v>
      </c>
      <c r="C339" s="222" t="s">
        <v>1691</v>
      </c>
      <c r="D339" s="224">
        <v>10429</v>
      </c>
      <c r="E339" s="294">
        <v>0</v>
      </c>
      <c r="F339" s="219" t="s">
        <v>207</v>
      </c>
      <c r="G339" s="222" t="s">
        <v>10</v>
      </c>
      <c r="H339" s="222" t="s">
        <v>791</v>
      </c>
      <c r="I339" s="230" t="str">
        <f t="shared" si="29"/>
        <v>22665234d</v>
      </c>
      <c r="J339" s="203" t="str">
        <f t="shared" si="30"/>
        <v>22665234026 03</v>
      </c>
      <c r="K339" s="5"/>
      <c r="L339" s="203" t="str">
        <f t="shared" si="31"/>
        <v>22665234026 03B</v>
      </c>
      <c r="M339" s="5" t="str">
        <f t="shared" si="32"/>
        <v>Slovenský zväz telesne postihnutých športovcovdBOndrej Strečko</v>
      </c>
      <c r="N339" s="3" t="str">
        <f t="shared" si="33"/>
        <v>22665234dB</v>
      </c>
    </row>
    <row r="340" spans="1:14">
      <c r="A340" s="219" t="s">
        <v>139</v>
      </c>
      <c r="B340" s="251" t="str">
        <f>VLOOKUP(A340,Adr!A:B,2,FALSE)</f>
        <v>Slovenský zväz telesne postihnutých športovcov</v>
      </c>
      <c r="C340" s="222" t="s">
        <v>1692</v>
      </c>
      <c r="D340" s="224">
        <v>52142</v>
      </c>
      <c r="E340" s="294">
        <v>0</v>
      </c>
      <c r="F340" s="219" t="s">
        <v>207</v>
      </c>
      <c r="G340" s="222" t="s">
        <v>10</v>
      </c>
      <c r="H340" s="222" t="s">
        <v>791</v>
      </c>
      <c r="I340" s="230" t="str">
        <f t="shared" si="29"/>
        <v>22665234d</v>
      </c>
      <c r="J340" s="203" t="str">
        <f t="shared" si="30"/>
        <v>22665234026 03</v>
      </c>
      <c r="K340" s="5"/>
      <c r="L340" s="203" t="str">
        <f t="shared" si="31"/>
        <v>22665234026 03B</v>
      </c>
      <c r="M340" s="5" t="str">
        <f t="shared" si="32"/>
        <v>Slovenský zväz telesne postihnutých športovcovdBPatrik Kuril</v>
      </c>
      <c r="N340" s="3" t="str">
        <f t="shared" si="33"/>
        <v>22665234dB</v>
      </c>
    </row>
    <row r="341" spans="1:14">
      <c r="A341" s="202" t="s">
        <v>139</v>
      </c>
      <c r="B341" s="251" t="str">
        <f>VLOOKUP(A341,Adr!A:B,2,FALSE)</f>
        <v>Slovenský zväz telesne postihnutých športovcov</v>
      </c>
      <c r="C341" s="236" t="s">
        <v>1693</v>
      </c>
      <c r="D341" s="223">
        <v>10429</v>
      </c>
      <c r="E341" s="209">
        <v>0</v>
      </c>
      <c r="F341" s="202" t="s">
        <v>207</v>
      </c>
      <c r="G341" s="205" t="s">
        <v>10</v>
      </c>
      <c r="H341" s="205" t="s">
        <v>791</v>
      </c>
      <c r="I341" s="230" t="str">
        <f t="shared" si="29"/>
        <v>22665234d</v>
      </c>
      <c r="J341" s="203" t="str">
        <f t="shared" si="30"/>
        <v>22665234026 03</v>
      </c>
      <c r="K341" s="5"/>
      <c r="L341" s="203" t="str">
        <f t="shared" si="31"/>
        <v>22665234026 03B</v>
      </c>
      <c r="M341" s="5" t="str">
        <f t="shared" si="32"/>
        <v>Slovenský zväz telesne postihnutých športovcovdBPeter Mihálik</v>
      </c>
      <c r="N341" s="3" t="str">
        <f t="shared" si="33"/>
        <v>22665234dB</v>
      </c>
    </row>
    <row r="342" spans="1:14">
      <c r="A342" s="202" t="s">
        <v>139</v>
      </c>
      <c r="B342" s="251" t="str">
        <f>VLOOKUP(A342,Adr!A:B,2,FALSE)</f>
        <v>Slovenský zväz telesne postihnutých športovcov</v>
      </c>
      <c r="C342" s="236" t="s">
        <v>1694</v>
      </c>
      <c r="D342" s="223">
        <v>5214</v>
      </c>
      <c r="E342" s="209">
        <v>0</v>
      </c>
      <c r="F342" s="202" t="s">
        <v>207</v>
      </c>
      <c r="G342" s="205" t="s">
        <v>10</v>
      </c>
      <c r="H342" s="205" t="s">
        <v>791</v>
      </c>
      <c r="I342" s="230" t="str">
        <f t="shared" si="29"/>
        <v>22665234d</v>
      </c>
      <c r="J342" s="203" t="str">
        <f t="shared" si="30"/>
        <v>22665234026 03</v>
      </c>
      <c r="K342" s="5"/>
      <c r="L342" s="203" t="str">
        <f t="shared" si="31"/>
        <v>22665234026 03B</v>
      </c>
      <c r="M342" s="5" t="str">
        <f t="shared" si="32"/>
        <v>Slovenský zväz telesne postihnutých športovcovdBRastislav Kurilák</v>
      </c>
      <c r="N342" s="3" t="str">
        <f t="shared" si="33"/>
        <v>22665234dB</v>
      </c>
    </row>
    <row r="343" spans="1:14">
      <c r="A343" s="219" t="s">
        <v>139</v>
      </c>
      <c r="B343" s="251" t="str">
        <f>VLOOKUP(A343,Adr!A:B,2,FALSE)</f>
        <v>Slovenský zväz telesne postihnutých športovcov</v>
      </c>
      <c r="C343" s="222" t="s">
        <v>1695</v>
      </c>
      <c r="D343" s="224">
        <v>31285</v>
      </c>
      <c r="E343" s="294">
        <v>0</v>
      </c>
      <c r="F343" s="219" t="s">
        <v>207</v>
      </c>
      <c r="G343" s="222" t="s">
        <v>10</v>
      </c>
      <c r="H343" s="222" t="s">
        <v>791</v>
      </c>
      <c r="I343" s="230" t="str">
        <f t="shared" si="29"/>
        <v>22665234d</v>
      </c>
      <c r="J343" s="203" t="str">
        <f t="shared" si="30"/>
        <v>22665234026 03</v>
      </c>
      <c r="K343" s="5"/>
      <c r="L343" s="203" t="str">
        <f t="shared" si="31"/>
        <v>22665234026 03B</v>
      </c>
      <c r="M343" s="5" t="str">
        <f t="shared" si="32"/>
        <v>Slovenský zväz telesne postihnutých športovcovdBRóbert Mezík</v>
      </c>
      <c r="N343" s="3" t="str">
        <f t="shared" si="33"/>
        <v>22665234dB</v>
      </c>
    </row>
    <row r="344" spans="1:14">
      <c r="A344" s="202" t="s">
        <v>139</v>
      </c>
      <c r="B344" s="251" t="str">
        <f>VLOOKUP(A344,Adr!A:B,2,FALSE)</f>
        <v>Slovenský zväz telesne postihnutých športovcov</v>
      </c>
      <c r="C344" s="236" t="s">
        <v>1696</v>
      </c>
      <c r="D344" s="223">
        <v>52142</v>
      </c>
      <c r="E344" s="209">
        <v>0</v>
      </c>
      <c r="F344" s="202" t="s">
        <v>207</v>
      </c>
      <c r="G344" s="205" t="s">
        <v>10</v>
      </c>
      <c r="H344" s="205" t="s">
        <v>791</v>
      </c>
      <c r="I344" s="230" t="str">
        <f t="shared" si="29"/>
        <v>22665234d</v>
      </c>
      <c r="J344" s="203" t="str">
        <f t="shared" si="30"/>
        <v>22665234026 03</v>
      </c>
      <c r="K344" s="5"/>
      <c r="L344" s="203" t="str">
        <f t="shared" si="31"/>
        <v>22665234026 03B</v>
      </c>
      <c r="M344" s="5" t="str">
        <f t="shared" si="32"/>
        <v>Slovenský zväz telesne postihnutých športovcovdBSamuel Andrejčík</v>
      </c>
      <c r="N344" s="3" t="str">
        <f t="shared" si="33"/>
        <v>22665234dB</v>
      </c>
    </row>
    <row r="345" spans="1:14">
      <c r="A345" s="202" t="s">
        <v>139</v>
      </c>
      <c r="B345" s="251" t="str">
        <f>VLOOKUP(A345,Adr!A:B,2,FALSE)</f>
        <v>Slovenský zväz telesne postihnutých športovcov</v>
      </c>
      <c r="C345" s="236" t="s">
        <v>1697</v>
      </c>
      <c r="D345" s="223">
        <v>31285</v>
      </c>
      <c r="E345" s="209">
        <v>0</v>
      </c>
      <c r="F345" s="202" t="s">
        <v>207</v>
      </c>
      <c r="G345" s="205" t="s">
        <v>10</v>
      </c>
      <c r="H345" s="205" t="s">
        <v>791</v>
      </c>
      <c r="I345" s="230" t="str">
        <f t="shared" si="29"/>
        <v>22665234d</v>
      </c>
      <c r="J345" s="203" t="str">
        <f t="shared" si="30"/>
        <v>22665234026 03</v>
      </c>
      <c r="K345" s="5"/>
      <c r="L345" s="203" t="str">
        <f t="shared" si="31"/>
        <v>22665234026 03B</v>
      </c>
      <c r="M345" s="5" t="str">
        <f t="shared" si="32"/>
        <v>Slovenský zväz telesne postihnutých športovcovdBTomáš Král</v>
      </c>
      <c r="N345" s="3" t="str">
        <f t="shared" si="33"/>
        <v>22665234dB</v>
      </c>
    </row>
    <row r="346" spans="1:14">
      <c r="A346" s="202" t="s">
        <v>141</v>
      </c>
      <c r="B346" s="251" t="str">
        <f>VLOOKUP(A346,Adr!A:B,2,FALSE)</f>
        <v>Slovenský zväz vodného lyžovania a wakeboardingu</v>
      </c>
      <c r="C346" s="236" t="s">
        <v>939</v>
      </c>
      <c r="D346" s="223">
        <v>76870</v>
      </c>
      <c r="E346" s="209">
        <v>0</v>
      </c>
      <c r="F346" s="219" t="s">
        <v>204</v>
      </c>
      <c r="G346" s="222" t="s">
        <v>6</v>
      </c>
      <c r="H346" s="222" t="s">
        <v>791</v>
      </c>
      <c r="I346" s="230" t="str">
        <f t="shared" si="29"/>
        <v>30793203a</v>
      </c>
      <c r="J346" s="203" t="str">
        <f t="shared" si="30"/>
        <v>30793203026 02</v>
      </c>
      <c r="K346" s="5" t="s">
        <v>142</v>
      </c>
      <c r="L346" s="203" t="str">
        <f t="shared" si="31"/>
        <v>30793203026 02B</v>
      </c>
      <c r="M346" s="5" t="str">
        <f t="shared" si="32"/>
        <v>Slovenský zväz vodného lyžovania a wakeboardinguaBvodné lyžovanie - bežné transfery</v>
      </c>
      <c r="N346" s="3" t="str">
        <f t="shared" si="33"/>
        <v>30793203aB</v>
      </c>
    </row>
    <row r="347" spans="1:14">
      <c r="A347" s="242" t="s">
        <v>141</v>
      </c>
      <c r="B347" s="251" t="str">
        <f>VLOOKUP(A347,Adr!A:B,2,FALSE)</f>
        <v>Slovenský zväz vodného lyžovania a wakeboardingu</v>
      </c>
      <c r="C347" s="236" t="s">
        <v>471</v>
      </c>
      <c r="D347" s="208">
        <v>5214</v>
      </c>
      <c r="E347" s="209">
        <v>0</v>
      </c>
      <c r="F347" s="202" t="s">
        <v>207</v>
      </c>
      <c r="G347" s="205" t="s">
        <v>10</v>
      </c>
      <c r="H347" s="205" t="s">
        <v>791</v>
      </c>
      <c r="I347" s="230" t="str">
        <f t="shared" ref="I347:I365" si="34">A347&amp;F347</f>
        <v>30793203d</v>
      </c>
      <c r="J347" s="203" t="str">
        <f t="shared" ref="J347:J365" si="35">A347&amp;G347</f>
        <v>30793203026 03</v>
      </c>
      <c r="K347" s="5"/>
      <c r="L347" s="203" t="str">
        <f t="shared" si="31"/>
        <v>30793203026 03B</v>
      </c>
      <c r="M347" s="5" t="str">
        <f t="shared" si="32"/>
        <v>Slovenský zväz vodného lyžovania a wakeboardingudBAlexander Vaško</v>
      </c>
      <c r="N347" s="3" t="str">
        <f t="shared" si="33"/>
        <v>30793203dB</v>
      </c>
    </row>
    <row r="348" spans="1:14">
      <c r="A348" s="238" t="s">
        <v>143</v>
      </c>
      <c r="B348" s="251" t="str">
        <f>VLOOKUP(A348,Adr!A:B,2,FALSE)</f>
        <v>Slovenský zväz vodného motorizmu</v>
      </c>
      <c r="C348" s="205" t="s">
        <v>940</v>
      </c>
      <c r="D348" s="208">
        <v>30408</v>
      </c>
      <c r="E348" s="209">
        <v>0</v>
      </c>
      <c r="F348" s="202" t="s">
        <v>204</v>
      </c>
      <c r="G348" s="267" t="s">
        <v>6</v>
      </c>
      <c r="H348" s="205" t="s">
        <v>791</v>
      </c>
      <c r="I348" s="230" t="str">
        <f t="shared" si="34"/>
        <v>00681768a</v>
      </c>
      <c r="J348" s="203" t="str">
        <f t="shared" si="35"/>
        <v>00681768026 02</v>
      </c>
      <c r="K348" s="5" t="s">
        <v>145</v>
      </c>
      <c r="L348" s="203" t="str">
        <f t="shared" si="31"/>
        <v>00681768026 02B</v>
      </c>
      <c r="M348" s="5" t="str">
        <f t="shared" si="32"/>
        <v>Slovenský zväz vodného motorizmuaBvodný motorizmus - bežné transfery</v>
      </c>
      <c r="N348" s="3" t="str">
        <f t="shared" si="33"/>
        <v>00681768aB</v>
      </c>
    </row>
    <row r="349" spans="1:14">
      <c r="A349" s="219" t="s">
        <v>143</v>
      </c>
      <c r="B349" s="251" t="str">
        <f>VLOOKUP(A349,Adr!A:B,2,FALSE)</f>
        <v>Slovenský zväz vodného motorizmu</v>
      </c>
      <c r="C349" s="222" t="s">
        <v>1698</v>
      </c>
      <c r="D349" s="224">
        <v>8343</v>
      </c>
      <c r="E349" s="294">
        <v>0</v>
      </c>
      <c r="F349" s="219" t="s">
        <v>207</v>
      </c>
      <c r="G349" s="222" t="s">
        <v>10</v>
      </c>
      <c r="H349" s="222" t="s">
        <v>791</v>
      </c>
      <c r="I349" s="230" t="str">
        <f t="shared" si="34"/>
        <v>00681768d</v>
      </c>
      <c r="J349" s="203" t="str">
        <f t="shared" si="35"/>
        <v>00681768026 03</v>
      </c>
      <c r="K349" s="5"/>
      <c r="L349" s="203" t="str">
        <f t="shared" si="31"/>
        <v>00681768026 03B</v>
      </c>
      <c r="M349" s="5" t="str">
        <f t="shared" si="32"/>
        <v>Slovenský zväz vodného motorizmudBJaroslav Baláž</v>
      </c>
      <c r="N349" s="3" t="str">
        <f t="shared" si="33"/>
        <v>00681768dB</v>
      </c>
    </row>
    <row r="350" spans="1:14">
      <c r="A350" s="219" t="s">
        <v>143</v>
      </c>
      <c r="B350" s="251" t="str">
        <f>VLOOKUP(A350,Adr!A:B,2,FALSE)</f>
        <v>Slovenský zväz vodného motorizmu</v>
      </c>
      <c r="C350" s="222" t="s">
        <v>1699</v>
      </c>
      <c r="D350" s="224">
        <v>10429</v>
      </c>
      <c r="E350" s="294">
        <v>0</v>
      </c>
      <c r="F350" s="219" t="s">
        <v>207</v>
      </c>
      <c r="G350" s="222" t="s">
        <v>10</v>
      </c>
      <c r="H350" s="222" t="s">
        <v>791</v>
      </c>
      <c r="I350" s="230" t="str">
        <f t="shared" si="34"/>
        <v>00681768d</v>
      </c>
      <c r="J350" s="203" t="str">
        <f t="shared" si="35"/>
        <v>00681768026 03</v>
      </c>
      <c r="K350" s="5"/>
      <c r="L350" s="203" t="str">
        <f t="shared" si="31"/>
        <v>00681768026 03B</v>
      </c>
      <c r="M350" s="5" t="str">
        <f t="shared" si="32"/>
        <v>Slovenský zväz vodného motorizmudBMarián Jung</v>
      </c>
      <c r="N350" s="3" t="str">
        <f t="shared" si="33"/>
        <v>00681768dB</v>
      </c>
    </row>
    <row r="351" spans="1:14">
      <c r="A351" s="202" t="s">
        <v>146</v>
      </c>
      <c r="B351" s="251" t="str">
        <f>VLOOKUP(A351,Adr!A:B,2,FALSE)</f>
        <v>Slovenský zväz vzpierania</v>
      </c>
      <c r="C351" s="236" t="s">
        <v>941</v>
      </c>
      <c r="D351" s="224">
        <v>214828</v>
      </c>
      <c r="E351" s="209">
        <v>0</v>
      </c>
      <c r="F351" s="202" t="s">
        <v>204</v>
      </c>
      <c r="G351" s="205" t="s">
        <v>6</v>
      </c>
      <c r="H351" s="205" t="s">
        <v>791</v>
      </c>
      <c r="I351" s="230" t="str">
        <f t="shared" si="34"/>
        <v>31796079a</v>
      </c>
      <c r="J351" s="203" t="str">
        <f t="shared" si="35"/>
        <v>31796079026 02</v>
      </c>
      <c r="K351" s="5" t="s">
        <v>148</v>
      </c>
      <c r="L351" s="203" t="str">
        <f t="shared" si="31"/>
        <v>31796079026 02B</v>
      </c>
      <c r="M351" s="5" t="str">
        <f t="shared" si="32"/>
        <v>Slovenský zväz vzpieraniaaBvzpieranie - bežné transfery</v>
      </c>
      <c r="N351" s="3" t="str">
        <f t="shared" si="33"/>
        <v>31796079aB</v>
      </c>
    </row>
    <row r="352" spans="1:14">
      <c r="A352" s="242" t="s">
        <v>146</v>
      </c>
      <c r="B352" s="251" t="str">
        <f>VLOOKUP(A352,Adr!A:B,2,FALSE)</f>
        <v>Slovenský zväz vzpierania</v>
      </c>
      <c r="C352" s="236" t="s">
        <v>1700</v>
      </c>
      <c r="D352" s="208">
        <v>20857</v>
      </c>
      <c r="E352" s="209">
        <v>0</v>
      </c>
      <c r="F352" s="202" t="s">
        <v>207</v>
      </c>
      <c r="G352" s="205" t="s">
        <v>10</v>
      </c>
      <c r="H352" s="205" t="s">
        <v>791</v>
      </c>
      <c r="I352" s="230" t="str">
        <f t="shared" si="34"/>
        <v>31796079d</v>
      </c>
      <c r="J352" s="203" t="str">
        <f t="shared" si="35"/>
        <v>31796079026 03</v>
      </c>
      <c r="K352" s="5"/>
      <c r="L352" s="203" t="str">
        <f t="shared" si="31"/>
        <v>31796079026 03B</v>
      </c>
      <c r="M352" s="5" t="str">
        <f t="shared" si="32"/>
        <v>Slovenský zväz vzpieraniadBKarol Samko</v>
      </c>
      <c r="N352" s="3" t="str">
        <f t="shared" si="33"/>
        <v>31796079dB</v>
      </c>
    </row>
    <row r="353" spans="1:14">
      <c r="A353" s="202" t="s">
        <v>146</v>
      </c>
      <c r="B353" s="251" t="str">
        <f>VLOOKUP(A353,Adr!A:B,2,FALSE)</f>
        <v>Slovenský zväz vzpierania</v>
      </c>
      <c r="C353" s="236" t="s">
        <v>1701</v>
      </c>
      <c r="D353" s="223">
        <v>10429</v>
      </c>
      <c r="E353" s="209">
        <v>0</v>
      </c>
      <c r="F353" s="202" t="s">
        <v>207</v>
      </c>
      <c r="G353" s="205" t="s">
        <v>10</v>
      </c>
      <c r="H353" s="205" t="s">
        <v>791</v>
      </c>
      <c r="I353" s="230" t="str">
        <f t="shared" si="34"/>
        <v>31796079d</v>
      </c>
      <c r="J353" s="203" t="str">
        <f t="shared" si="35"/>
        <v>31796079026 03</v>
      </c>
      <c r="K353" s="5"/>
      <c r="L353" s="203" t="str">
        <f t="shared" si="31"/>
        <v>31796079026 03B</v>
      </c>
      <c r="M353" s="5" t="str">
        <f t="shared" si="32"/>
        <v>Slovenský zväz vzpieraniadBMatej Kováč</v>
      </c>
      <c r="N353" s="3" t="str">
        <f t="shared" si="33"/>
        <v>31796079dB</v>
      </c>
    </row>
    <row r="354" spans="1:14">
      <c r="A354" s="202" t="s">
        <v>146</v>
      </c>
      <c r="B354" s="251" t="str">
        <f>VLOOKUP(A354,Adr!A:B,2,FALSE)</f>
        <v>Slovenský zväz vzpierania</v>
      </c>
      <c r="C354" s="236" t="s">
        <v>1702</v>
      </c>
      <c r="D354" s="298">
        <v>10429</v>
      </c>
      <c r="E354" s="209">
        <v>0</v>
      </c>
      <c r="F354" s="202" t="s">
        <v>207</v>
      </c>
      <c r="G354" s="205" t="s">
        <v>10</v>
      </c>
      <c r="H354" s="205" t="s">
        <v>791</v>
      </c>
      <c r="I354" s="230" t="str">
        <f t="shared" si="34"/>
        <v>31796079d</v>
      </c>
      <c r="J354" s="203" t="str">
        <f t="shared" si="35"/>
        <v>31796079026 03</v>
      </c>
      <c r="K354" s="5"/>
      <c r="L354" s="203" t="str">
        <f t="shared" si="31"/>
        <v>31796079026 03B</v>
      </c>
      <c r="M354" s="5" t="str">
        <f t="shared" si="32"/>
        <v>Slovenský zväz vzpieraniadBNikola Seničová</v>
      </c>
      <c r="N354" s="3" t="str">
        <f t="shared" si="33"/>
        <v>31796079dB</v>
      </c>
    </row>
    <row r="355" spans="1:14">
      <c r="A355" s="242" t="s">
        <v>146</v>
      </c>
      <c r="B355" s="251" t="str">
        <f>VLOOKUP(A355,Adr!A:B,2,FALSE)</f>
        <v>Slovenský zväz vzpierania</v>
      </c>
      <c r="C355" s="205" t="s">
        <v>1703</v>
      </c>
      <c r="D355" s="208">
        <v>5214</v>
      </c>
      <c r="E355" s="209">
        <v>0</v>
      </c>
      <c r="F355" s="202" t="s">
        <v>207</v>
      </c>
      <c r="G355" s="267" t="s">
        <v>10</v>
      </c>
      <c r="H355" s="205" t="s">
        <v>791</v>
      </c>
      <c r="I355" s="230" t="str">
        <f t="shared" si="34"/>
        <v>31796079d</v>
      </c>
      <c r="J355" s="203" t="str">
        <f t="shared" si="35"/>
        <v>31796079026 03</v>
      </c>
      <c r="K355" s="5"/>
      <c r="L355" s="203" t="str">
        <f t="shared" si="31"/>
        <v>31796079026 03B</v>
      </c>
      <c r="M355" s="5" t="str">
        <f t="shared" si="32"/>
        <v>Slovenský zväz vzpieraniadBRadoslav Tatarčík</v>
      </c>
      <c r="N355" s="3" t="str">
        <f t="shared" si="33"/>
        <v>31796079dB</v>
      </c>
    </row>
    <row r="356" spans="1:14">
      <c r="A356" s="202" t="s">
        <v>146</v>
      </c>
      <c r="B356" s="251" t="str">
        <f>VLOOKUP(A356,Adr!A:B,2,FALSE)</f>
        <v>Slovenský zväz vzpierania</v>
      </c>
      <c r="C356" s="236" t="s">
        <v>1704</v>
      </c>
      <c r="D356" s="223">
        <v>5214</v>
      </c>
      <c r="E356" s="209">
        <v>0</v>
      </c>
      <c r="F356" s="219" t="s">
        <v>207</v>
      </c>
      <c r="G356" s="222" t="s">
        <v>10</v>
      </c>
      <c r="H356" s="222" t="s">
        <v>791</v>
      </c>
      <c r="I356" s="230" t="str">
        <f t="shared" si="34"/>
        <v>31796079d</v>
      </c>
      <c r="J356" s="203" t="str">
        <f t="shared" si="35"/>
        <v>31796079026 03</v>
      </c>
      <c r="K356" s="5"/>
      <c r="L356" s="203" t="str">
        <f t="shared" si="31"/>
        <v>31796079026 03B</v>
      </c>
      <c r="M356" s="5" t="str">
        <f t="shared" si="32"/>
        <v>Slovenský zväz vzpieraniadBRichard Tkáč</v>
      </c>
      <c r="N356" s="3" t="str">
        <f t="shared" si="33"/>
        <v>31796079dB</v>
      </c>
    </row>
    <row r="357" spans="1:14">
      <c r="A357" s="202" t="s">
        <v>146</v>
      </c>
      <c r="B357" s="251" t="str">
        <f>VLOOKUP(A357,Adr!A:B,2,FALSE)</f>
        <v>Slovenský zväz vzpierania</v>
      </c>
      <c r="C357" s="236" t="s">
        <v>1705</v>
      </c>
      <c r="D357" s="223">
        <v>15643</v>
      </c>
      <c r="E357" s="209">
        <v>0</v>
      </c>
      <c r="F357" s="219" t="s">
        <v>207</v>
      </c>
      <c r="G357" s="222" t="s">
        <v>10</v>
      </c>
      <c r="H357" s="222" t="s">
        <v>791</v>
      </c>
      <c r="I357" s="230" t="str">
        <f t="shared" si="34"/>
        <v>31796079d</v>
      </c>
      <c r="J357" s="203" t="str">
        <f t="shared" si="35"/>
        <v>31796079026 03</v>
      </c>
      <c r="K357" s="5"/>
      <c r="L357" s="203" t="str">
        <f t="shared" si="31"/>
        <v>31796079026 03B</v>
      </c>
      <c r="M357" s="5" t="str">
        <f t="shared" si="32"/>
        <v>Slovenský zväz vzpieraniadBSebastian Cabala</v>
      </c>
      <c r="N357" s="3" t="str">
        <f t="shared" si="33"/>
        <v>31796079dB</v>
      </c>
    </row>
    <row r="358" spans="1:14">
      <c r="A358" s="202" t="s">
        <v>1195</v>
      </c>
      <c r="B358" s="251" t="str">
        <f>VLOOKUP(A358,Adr!A:B,2,FALSE)</f>
        <v>Špeciálne olympiády Slovensko</v>
      </c>
      <c r="C358" s="236" t="s">
        <v>949</v>
      </c>
      <c r="D358" s="223">
        <v>384463</v>
      </c>
      <c r="E358" s="209">
        <v>0</v>
      </c>
      <c r="F358" s="219" t="s">
        <v>206</v>
      </c>
      <c r="G358" s="222" t="s">
        <v>10</v>
      </c>
      <c r="H358" s="222" t="s">
        <v>791</v>
      </c>
      <c r="I358" s="230" t="str">
        <f t="shared" si="34"/>
        <v>30811406c</v>
      </c>
      <c r="J358" s="203" t="str">
        <f t="shared" si="35"/>
        <v>30811406026 03</v>
      </c>
      <c r="K358" s="5"/>
      <c r="L358" s="203" t="str">
        <f t="shared" si="31"/>
        <v>30811406026 03B</v>
      </c>
      <c r="M358" s="5" t="str">
        <f t="shared" si="32"/>
        <v>Špeciálne olympiády SlovenskocBčinnosť Špeciálnych olympiád Slovensko</v>
      </c>
      <c r="N358" s="3" t="str">
        <f t="shared" si="33"/>
        <v>30811406cB</v>
      </c>
    </row>
    <row r="359" spans="1:14" ht="33.75">
      <c r="A359" s="202" t="s">
        <v>1195</v>
      </c>
      <c r="B359" s="251" t="str">
        <f>VLOOKUP(A359,Adr!A:B,2,FALSE)</f>
        <v>Špeciálne olympiády Slovensko</v>
      </c>
      <c r="C359" s="236" t="s">
        <v>1730</v>
      </c>
      <c r="D359" s="223">
        <v>98908</v>
      </c>
      <c r="E359" s="209">
        <v>0</v>
      </c>
      <c r="F359" s="219" t="s">
        <v>218</v>
      </c>
      <c r="G359" s="222" t="s">
        <v>10</v>
      </c>
      <c r="H359" s="222" t="s">
        <v>791</v>
      </c>
      <c r="I359" s="230" t="str">
        <f t="shared" si="34"/>
        <v>30811406o</v>
      </c>
      <c r="J359" s="203" t="str">
        <f t="shared" si="35"/>
        <v>30811406026 03</v>
      </c>
      <c r="K359" s="5"/>
      <c r="L359" s="203" t="str">
        <f t="shared" si="31"/>
        <v>30811406026 03B</v>
      </c>
      <c r="M359" s="5" t="str">
        <f t="shared" si="32"/>
        <v>Špeciálne olympiády SlovenskooBzabezpečenie účasti športovej reprezentácie SR na Svetových zimných hrách špeciálnych olympiád v Kazani 2022</v>
      </c>
      <c r="N359" s="3" t="str">
        <f t="shared" si="33"/>
        <v>30811406oB</v>
      </c>
    </row>
    <row r="360" spans="1:14">
      <c r="A360" s="219" t="s">
        <v>1210</v>
      </c>
      <c r="B360" s="251" t="str">
        <f>VLOOKUP(A360,Adr!A:B,2,FALSE)</f>
        <v>Združenie šípkarských organizácií</v>
      </c>
      <c r="C360" s="222" t="s">
        <v>942</v>
      </c>
      <c r="D360" s="224">
        <v>41756</v>
      </c>
      <c r="E360" s="294">
        <v>0</v>
      </c>
      <c r="F360" s="219" t="s">
        <v>204</v>
      </c>
      <c r="G360" s="222" t="s">
        <v>6</v>
      </c>
      <c r="H360" s="222" t="s">
        <v>791</v>
      </c>
      <c r="I360" s="230" t="str">
        <f t="shared" si="34"/>
        <v>35538015a</v>
      </c>
      <c r="J360" s="203" t="str">
        <f t="shared" si="35"/>
        <v>35538015026 02</v>
      </c>
      <c r="K360" s="5" t="s">
        <v>150</v>
      </c>
      <c r="L360" s="203" t="str">
        <f t="shared" ref="L360:L423" si="36">A360&amp;G360&amp;H360</f>
        <v>35538015026 02B</v>
      </c>
      <c r="M360" s="5" t="str">
        <f t="shared" ref="M360:M423" si="37">B360&amp;F360&amp;H360&amp;C360</f>
        <v>Združenie šípkarských organizáciíaBšípky - bežné transfery</v>
      </c>
      <c r="N360" s="3" t="str">
        <f t="shared" ref="N360:N423" si="38">+I360&amp;H360</f>
        <v>35538015aB</v>
      </c>
    </row>
    <row r="361" spans="1:14">
      <c r="A361" s="219" t="s">
        <v>1210</v>
      </c>
      <c r="B361" s="251" t="str">
        <f>VLOOKUP(A361,Adr!A:B,2,FALSE)</f>
        <v>Združenie šípkarských organizácií</v>
      </c>
      <c r="C361" s="222" t="s">
        <v>1106</v>
      </c>
      <c r="D361" s="224">
        <v>3000</v>
      </c>
      <c r="E361" s="294">
        <v>0</v>
      </c>
      <c r="F361" s="219" t="s">
        <v>204</v>
      </c>
      <c r="G361" s="222" t="s">
        <v>6</v>
      </c>
      <c r="H361" s="222" t="s">
        <v>792</v>
      </c>
      <c r="I361" s="230" t="str">
        <f t="shared" si="34"/>
        <v>35538015a</v>
      </c>
      <c r="J361" s="203" t="str">
        <f t="shared" si="35"/>
        <v>35538015026 02</v>
      </c>
      <c r="K361" s="5" t="s">
        <v>150</v>
      </c>
      <c r="L361" s="203" t="str">
        <f t="shared" si="36"/>
        <v>35538015026 02K</v>
      </c>
      <c r="M361" s="5" t="str">
        <f t="shared" si="37"/>
        <v>Združenie šípkarských organizáciíaKšípky - kapitálové transfery</v>
      </c>
      <c r="N361" s="3" t="str">
        <f t="shared" si="38"/>
        <v>35538015aK</v>
      </c>
    </row>
    <row r="362" spans="1:14">
      <c r="A362" s="202" t="s">
        <v>151</v>
      </c>
      <c r="B362" s="251" t="str">
        <f>VLOOKUP(A362,Adr!A:B,2,FALSE)</f>
        <v>Zväz potápačov Slovenska</v>
      </c>
      <c r="C362" s="222" t="s">
        <v>943</v>
      </c>
      <c r="D362" s="224">
        <v>122087</v>
      </c>
      <c r="E362" s="209">
        <v>0</v>
      </c>
      <c r="F362" s="219" t="s">
        <v>204</v>
      </c>
      <c r="G362" s="222" t="s">
        <v>6</v>
      </c>
      <c r="H362" s="222" t="s">
        <v>791</v>
      </c>
      <c r="I362" s="230" t="str">
        <f t="shared" si="34"/>
        <v>00585319a</v>
      </c>
      <c r="J362" s="203" t="str">
        <f t="shared" si="35"/>
        <v>00585319026 02</v>
      </c>
      <c r="K362" s="5" t="s">
        <v>178</v>
      </c>
      <c r="L362" s="203" t="str">
        <f t="shared" si="36"/>
        <v>00585319026 02B</v>
      </c>
      <c r="M362" s="5" t="str">
        <f t="shared" si="37"/>
        <v>Zväz potápačov SlovenskaaBpotápačské športy - bežné transfery</v>
      </c>
      <c r="N362" s="3" t="str">
        <f t="shared" si="38"/>
        <v>00585319aB</v>
      </c>
    </row>
    <row r="363" spans="1:14">
      <c r="A363" s="202" t="s">
        <v>151</v>
      </c>
      <c r="B363" s="251" t="str">
        <f>VLOOKUP(A363,Adr!A:B,2,FALSE)</f>
        <v>Zväz potápačov Slovenska</v>
      </c>
      <c r="C363" s="236" t="s">
        <v>1706</v>
      </c>
      <c r="D363" s="223">
        <v>5214</v>
      </c>
      <c r="E363" s="209">
        <v>0</v>
      </c>
      <c r="F363" s="219" t="s">
        <v>207</v>
      </c>
      <c r="G363" s="222" t="s">
        <v>10</v>
      </c>
      <c r="H363" s="222" t="s">
        <v>791</v>
      </c>
      <c r="I363" s="230" t="str">
        <f t="shared" si="34"/>
        <v>00585319d</v>
      </c>
      <c r="J363" s="203" t="str">
        <f t="shared" si="35"/>
        <v>00585319026 03</v>
      </c>
      <c r="K363" s="5"/>
      <c r="L363" s="203" t="str">
        <f t="shared" si="36"/>
        <v>00585319026 03B</v>
      </c>
      <c r="M363" s="5" t="str">
        <f t="shared" si="37"/>
        <v>Zväz potápačov SlovenskadBZuzana Hrašková</v>
      </c>
      <c r="N363" s="3" t="str">
        <f t="shared" si="38"/>
        <v>00585319dB</v>
      </c>
    </row>
    <row r="364" spans="1:14" ht="22.5">
      <c r="A364" s="202" t="s">
        <v>1196</v>
      </c>
      <c r="B364" s="251" t="str">
        <f>VLOOKUP(A364,Adr!A:B,2,FALSE)</f>
        <v>Zväz športovej kynológie Slovenskej republiky</v>
      </c>
      <c r="C364" s="236" t="s">
        <v>955</v>
      </c>
      <c r="D364" s="223">
        <v>54000</v>
      </c>
      <c r="E364" s="209">
        <v>0</v>
      </c>
      <c r="F364" s="219" t="s">
        <v>208</v>
      </c>
      <c r="G364" s="222" t="s">
        <v>10</v>
      </c>
      <c r="H364" s="222" t="s">
        <v>791</v>
      </c>
      <c r="I364" s="230" t="str">
        <f t="shared" si="34"/>
        <v>31945732e</v>
      </c>
      <c r="J364" s="203" t="str">
        <f t="shared" si="35"/>
        <v>31945732026 03</v>
      </c>
      <c r="K364" s="5"/>
      <c r="L364" s="203" t="str">
        <f t="shared" si="36"/>
        <v>31945732026 03B</v>
      </c>
      <c r="M364" s="5" t="str">
        <f t="shared" si="37"/>
        <v>Zväz športovej kynológie Slovenskej republikyeBrozvoj športov, ktoré nie sú uznanými podľa zákona č. 440/2015 Z. z.</v>
      </c>
      <c r="N364" s="3" t="str">
        <f t="shared" si="38"/>
        <v>31945732eB</v>
      </c>
    </row>
    <row r="365" spans="1:14">
      <c r="A365" s="202" t="s">
        <v>1197</v>
      </c>
      <c r="B365" s="251" t="str">
        <f>VLOOKUP(A365,Adr!A:B,2,FALSE)</f>
        <v>Zväz vodáctva a raftingu Slovenskej republiky</v>
      </c>
      <c r="C365" s="222" t="s">
        <v>955</v>
      </c>
      <c r="D365" s="224">
        <v>10000</v>
      </c>
      <c r="E365" s="209">
        <v>0</v>
      </c>
      <c r="F365" s="219" t="s">
        <v>208</v>
      </c>
      <c r="G365" s="222" t="s">
        <v>10</v>
      </c>
      <c r="H365" s="222" t="s">
        <v>791</v>
      </c>
      <c r="I365" s="230" t="str">
        <f t="shared" si="34"/>
        <v>12664901e</v>
      </c>
      <c r="J365" s="203" t="str">
        <f t="shared" si="35"/>
        <v>12664901026 03</v>
      </c>
      <c r="K365" s="5"/>
      <c r="L365" s="203" t="str">
        <f t="shared" si="36"/>
        <v>12664901026 03B</v>
      </c>
      <c r="M365" s="5" t="str">
        <f t="shared" si="37"/>
        <v>Zväz vodáctva a raftingu Slovenskej republikyeBrozvoj športov, ktoré nie sú uznanými podľa zákona č. 440/2015 Z. z.</v>
      </c>
      <c r="N365" s="3" t="str">
        <f t="shared" si="38"/>
        <v>12664901eB</v>
      </c>
    </row>
    <row r="366" spans="1:14">
      <c r="A366" s="202"/>
      <c r="B366" s="251" t="e">
        <f>VLOOKUP(A366,Adr!A:B,2,FALSE)</f>
        <v>#N/A</v>
      </c>
      <c r="C366" s="222"/>
      <c r="D366" s="223"/>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37"/>
      <c r="D367" s="229"/>
      <c r="E367" s="209"/>
      <c r="F367" s="219"/>
      <c r="G367" s="222"/>
      <c r="H367" s="222"/>
      <c r="I367" s="21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38"/>
      <c r="B370" s="251" t="e">
        <f>VLOOKUP(A370,Adr!A:B,2,FALSE)</f>
        <v>#N/A</v>
      </c>
      <c r="C370" s="205"/>
      <c r="D370" s="208"/>
      <c r="E370" s="209"/>
      <c r="F370" s="202"/>
      <c r="G370" s="267"/>
      <c r="H370" s="205"/>
      <c r="I370" s="230"/>
      <c r="J370" s="203"/>
      <c r="K370" s="5"/>
      <c r="L370" s="203" t="str">
        <f t="shared" si="36"/>
        <v/>
      </c>
      <c r="M370" s="5" t="e">
        <f t="shared" si="37"/>
        <v>#N/A</v>
      </c>
      <c r="N370" s="3" t="str">
        <f t="shared" si="38"/>
        <v/>
      </c>
    </row>
    <row r="371" spans="1:14">
      <c r="A371" s="242"/>
      <c r="B371" s="251" t="e">
        <f>VLOOKUP(A371,Adr!A:B,2,FALSE)</f>
        <v>#N/A</v>
      </c>
      <c r="C371" s="205"/>
      <c r="D371" s="208"/>
      <c r="E371" s="209"/>
      <c r="F371" s="202"/>
      <c r="G371" s="267"/>
      <c r="H371" s="205"/>
      <c r="I371" s="230"/>
      <c r="J371" s="203"/>
      <c r="K371" s="5"/>
      <c r="L371" s="203" t="str">
        <f t="shared" si="36"/>
        <v/>
      </c>
      <c r="M371" s="5" t="e">
        <f t="shared" si="37"/>
        <v>#N/A</v>
      </c>
      <c r="N371" s="3" t="str">
        <f t="shared" si="38"/>
        <v/>
      </c>
    </row>
    <row r="372" spans="1:14">
      <c r="A372" s="238"/>
      <c r="B372" s="251" t="e">
        <f>VLOOKUP(A372,Adr!A:B,2,FALSE)</f>
        <v>#N/A</v>
      </c>
      <c r="C372" s="205"/>
      <c r="D372" s="208"/>
      <c r="E372" s="209"/>
      <c r="F372" s="202"/>
      <c r="G372" s="267"/>
      <c r="H372" s="205"/>
      <c r="I372" s="230"/>
      <c r="J372" s="203"/>
      <c r="K372" s="5"/>
      <c r="L372" s="203" t="str">
        <f t="shared" si="36"/>
        <v/>
      </c>
      <c r="M372" s="5" t="e">
        <f t="shared" si="37"/>
        <v>#N/A</v>
      </c>
      <c r="N372" s="3" t="str">
        <f t="shared" si="38"/>
        <v/>
      </c>
    </row>
    <row r="373" spans="1:14">
      <c r="A373" s="202"/>
      <c r="B373" s="251" t="e">
        <f>VLOOKUP(A373,Adr!A:B,2,FALSE)</f>
        <v>#N/A</v>
      </c>
      <c r="C373" s="236"/>
      <c r="D373" s="223"/>
      <c r="E373" s="209"/>
      <c r="F373" s="202"/>
      <c r="G373" s="205"/>
      <c r="H373" s="205"/>
      <c r="I373" s="230"/>
      <c r="J373" s="203"/>
      <c r="K373" s="5"/>
      <c r="L373" s="203" t="str">
        <f t="shared" si="36"/>
        <v/>
      </c>
      <c r="M373" s="5" t="e">
        <f t="shared" si="37"/>
        <v>#N/A</v>
      </c>
      <c r="N373" s="3" t="str">
        <f t="shared" si="38"/>
        <v/>
      </c>
    </row>
    <row r="374" spans="1:14">
      <c r="A374" s="242"/>
      <c r="B374" s="251" t="e">
        <f>VLOOKUP(A374,Adr!A:B,2,FALSE)</f>
        <v>#N/A</v>
      </c>
      <c r="C374" s="205"/>
      <c r="D374" s="208"/>
      <c r="E374" s="209"/>
      <c r="F374" s="202"/>
      <c r="G374" s="267"/>
      <c r="H374" s="205"/>
      <c r="I374" s="230"/>
      <c r="J374" s="203"/>
      <c r="K374" s="5"/>
      <c r="L374" s="203" t="str">
        <f t="shared" si="36"/>
        <v/>
      </c>
      <c r="M374" s="5" t="e">
        <f t="shared" si="37"/>
        <v>#N/A</v>
      </c>
      <c r="N374" s="3" t="str">
        <f t="shared" si="38"/>
        <v/>
      </c>
    </row>
    <row r="375" spans="1:14">
      <c r="A375" s="202"/>
      <c r="B375" s="251" t="e">
        <f>VLOOKUP(A375,Adr!A:B,2,FALSE)</f>
        <v>#N/A</v>
      </c>
      <c r="C375" s="236"/>
      <c r="D375" s="223"/>
      <c r="E375" s="209"/>
      <c r="F375" s="202"/>
      <c r="G375" s="205"/>
      <c r="H375" s="205"/>
      <c r="I375" s="230"/>
      <c r="J375" s="203"/>
      <c r="K375" s="5"/>
      <c r="L375" s="203" t="str">
        <f t="shared" si="36"/>
        <v/>
      </c>
      <c r="M375" s="5" t="e">
        <f t="shared" si="37"/>
        <v>#N/A</v>
      </c>
      <c r="N375" s="3" t="str">
        <f t="shared" si="38"/>
        <v/>
      </c>
    </row>
    <row r="376" spans="1:14">
      <c r="A376" s="238"/>
      <c r="B376" s="251" t="e">
        <f>VLOOKUP(A376,Adr!A:B,2,FALSE)</f>
        <v>#N/A</v>
      </c>
      <c r="C376" s="205"/>
      <c r="D376" s="208"/>
      <c r="E376" s="209"/>
      <c r="F376" s="202"/>
      <c r="G376" s="267"/>
      <c r="H376" s="205"/>
      <c r="I376" s="230"/>
      <c r="J376" s="203"/>
      <c r="K376" s="5"/>
      <c r="L376" s="203" t="str">
        <f t="shared" si="36"/>
        <v/>
      </c>
      <c r="M376" s="5" t="e">
        <f t="shared" si="37"/>
        <v>#N/A</v>
      </c>
      <c r="N376" s="3" t="str">
        <f t="shared" si="38"/>
        <v/>
      </c>
    </row>
    <row r="377" spans="1:14">
      <c r="A377" s="238"/>
      <c r="B377" s="251" t="e">
        <f>VLOOKUP(A377,Adr!A:B,2,FALSE)</f>
        <v>#N/A</v>
      </c>
      <c r="C377" s="205"/>
      <c r="D377" s="208"/>
      <c r="E377" s="209"/>
      <c r="F377" s="202"/>
      <c r="G377" s="267"/>
      <c r="H377" s="205"/>
      <c r="I377" s="230"/>
      <c r="J377" s="203"/>
      <c r="K377" s="5"/>
      <c r="L377" s="203" t="str">
        <f t="shared" si="36"/>
        <v/>
      </c>
      <c r="M377" s="5" t="e">
        <f t="shared" si="37"/>
        <v>#N/A</v>
      </c>
      <c r="N377" s="3" t="str">
        <f t="shared" si="38"/>
        <v/>
      </c>
    </row>
    <row r="378" spans="1:14">
      <c r="A378" s="202"/>
      <c r="B378" s="251" t="e">
        <f>VLOOKUP(A378,Adr!A:B,2,FALSE)</f>
        <v>#N/A</v>
      </c>
      <c r="C378" s="236"/>
      <c r="D378" s="223"/>
      <c r="E378" s="209"/>
      <c r="F378" s="202"/>
      <c r="G378" s="205"/>
      <c r="H378" s="205"/>
      <c r="I378" s="23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30"/>
      <c r="J379" s="203"/>
      <c r="K379" s="5"/>
      <c r="L379" s="203" t="str">
        <f t="shared" si="36"/>
        <v/>
      </c>
      <c r="M379" s="5" t="e">
        <f t="shared" si="37"/>
        <v>#N/A</v>
      </c>
      <c r="N379" s="3" t="str">
        <f t="shared" si="38"/>
        <v/>
      </c>
    </row>
    <row r="380" spans="1:14">
      <c r="A380" s="238"/>
      <c r="B380" s="251" t="e">
        <f>VLOOKUP(A380,Adr!A:B,2,FALSE)</f>
        <v>#N/A</v>
      </c>
      <c r="C380" s="205"/>
      <c r="D380" s="208"/>
      <c r="E380" s="209"/>
      <c r="F380" s="202"/>
      <c r="G380" s="267"/>
      <c r="H380" s="205"/>
      <c r="I380" s="230"/>
      <c r="J380" s="203"/>
      <c r="K380" s="5"/>
      <c r="L380" s="203" t="str">
        <f t="shared" si="36"/>
        <v/>
      </c>
      <c r="M380" s="5" t="e">
        <f t="shared" si="37"/>
        <v>#N/A</v>
      </c>
      <c r="N380" s="3" t="str">
        <f t="shared" si="38"/>
        <v/>
      </c>
    </row>
    <row r="381" spans="1:14">
      <c r="A381" s="238"/>
      <c r="B381" s="251" t="e">
        <f>VLOOKUP(A381,Adr!A:B,2,FALSE)</f>
        <v>#N/A</v>
      </c>
      <c r="C381" s="205"/>
      <c r="D381" s="208"/>
      <c r="E381" s="209"/>
      <c r="F381" s="202"/>
      <c r="G381" s="267"/>
      <c r="H381" s="205"/>
      <c r="I381" s="230"/>
      <c r="J381" s="203"/>
      <c r="K381" s="5"/>
      <c r="L381" s="203" t="str">
        <f t="shared" si="36"/>
        <v/>
      </c>
      <c r="M381" s="5" t="e">
        <f t="shared" si="37"/>
        <v>#N/A</v>
      </c>
      <c r="N381" s="3" t="str">
        <f t="shared" si="38"/>
        <v/>
      </c>
    </row>
    <row r="382" spans="1:14">
      <c r="A382" s="219"/>
      <c r="B382" s="251" t="e">
        <f>VLOOKUP(A382,Adr!A:B,2,FALSE)</f>
        <v>#N/A</v>
      </c>
      <c r="C382" s="222"/>
      <c r="D382" s="224"/>
      <c r="E382" s="209"/>
      <c r="F382" s="219"/>
      <c r="G382" s="222"/>
      <c r="H382" s="222"/>
      <c r="I382" s="230"/>
      <c r="J382" s="203"/>
      <c r="K382" s="5"/>
      <c r="L382" s="203" t="str">
        <f t="shared" si="36"/>
        <v/>
      </c>
      <c r="M382" s="5" t="e">
        <f t="shared" si="37"/>
        <v>#N/A</v>
      </c>
      <c r="N382" s="3" t="str">
        <f t="shared" si="38"/>
        <v/>
      </c>
    </row>
    <row r="383" spans="1:14">
      <c r="A383" s="202"/>
      <c r="B383" s="251" t="e">
        <f>VLOOKUP(A383,Adr!A:B,2,FALSE)</f>
        <v>#N/A</v>
      </c>
      <c r="C383" s="222"/>
      <c r="D383" s="224"/>
      <c r="E383" s="209"/>
      <c r="F383" s="219"/>
      <c r="G383" s="222"/>
      <c r="H383" s="222"/>
      <c r="I383" s="230"/>
      <c r="J383" s="203"/>
      <c r="K383" s="5"/>
      <c r="L383" s="203" t="str">
        <f t="shared" si="36"/>
        <v/>
      </c>
      <c r="M383" s="5" t="e">
        <f t="shared" si="37"/>
        <v>#N/A</v>
      </c>
      <c r="N383" s="3" t="str">
        <f t="shared" si="38"/>
        <v/>
      </c>
    </row>
    <row r="384" spans="1:14">
      <c r="A384" s="202"/>
      <c r="B384" s="251" t="e">
        <f>VLOOKUP(A384,Adr!A:B,2,FALSE)</f>
        <v>#N/A</v>
      </c>
      <c r="C384" s="222"/>
      <c r="D384" s="224"/>
      <c r="E384" s="209"/>
      <c r="F384" s="219"/>
      <c r="G384" s="222"/>
      <c r="H384" s="222"/>
      <c r="I384" s="230"/>
      <c r="J384" s="203"/>
      <c r="K384" s="5"/>
      <c r="L384" s="203" t="str">
        <f t="shared" si="36"/>
        <v/>
      </c>
      <c r="M384" s="5" t="e">
        <f t="shared" si="37"/>
        <v>#N/A</v>
      </c>
      <c r="N384" s="3" t="str">
        <f t="shared" si="38"/>
        <v/>
      </c>
    </row>
    <row r="385" spans="1:14">
      <c r="A385" s="202"/>
      <c r="B385" s="251" t="e">
        <f>VLOOKUP(A385,Adr!A:B,2,FALSE)</f>
        <v>#N/A</v>
      </c>
      <c r="C385" s="222"/>
      <c r="D385" s="224"/>
      <c r="E385" s="209"/>
      <c r="F385" s="219"/>
      <c r="G385" s="222"/>
      <c r="H385" s="222"/>
      <c r="I385" s="230"/>
      <c r="J385" s="203"/>
      <c r="K385" s="5"/>
      <c r="L385" s="203" t="str">
        <f t="shared" si="36"/>
        <v/>
      </c>
      <c r="M385" s="5" t="e">
        <f t="shared" si="37"/>
        <v>#N/A</v>
      </c>
      <c r="N385" s="3" t="str">
        <f t="shared" si="38"/>
        <v/>
      </c>
    </row>
    <row r="386" spans="1:14">
      <c r="A386" s="202"/>
      <c r="B386" s="251" t="e">
        <f>VLOOKUP(A386,Adr!A:B,2,FALSE)</f>
        <v>#N/A</v>
      </c>
      <c r="C386" s="237"/>
      <c r="D386" s="229"/>
      <c r="E386" s="209"/>
      <c r="F386" s="219"/>
      <c r="G386" s="222"/>
      <c r="H386" s="222"/>
      <c r="I386" s="210"/>
      <c r="J386" s="203"/>
      <c r="K386" s="5"/>
      <c r="L386" s="203" t="str">
        <f t="shared" si="36"/>
        <v/>
      </c>
      <c r="M386" s="5" t="e">
        <f t="shared" si="37"/>
        <v>#N/A</v>
      </c>
      <c r="N386" s="3" t="str">
        <f t="shared" si="38"/>
        <v/>
      </c>
    </row>
    <row r="387" spans="1:14">
      <c r="A387" s="202"/>
      <c r="B387" s="251" t="e">
        <f>VLOOKUP(A387,Adr!A:B,2,FALSE)</f>
        <v>#N/A</v>
      </c>
      <c r="C387" s="237"/>
      <c r="D387" s="229"/>
      <c r="E387" s="209"/>
      <c r="F387" s="219"/>
      <c r="G387" s="222"/>
      <c r="H387" s="222"/>
      <c r="I387" s="210"/>
      <c r="J387" s="203"/>
      <c r="K387" s="5"/>
      <c r="L387" s="203" t="str">
        <f t="shared" si="36"/>
        <v/>
      </c>
      <c r="M387" s="5" t="e">
        <f t="shared" si="37"/>
        <v>#N/A</v>
      </c>
      <c r="N387" s="3" t="str">
        <f t="shared" si="38"/>
        <v/>
      </c>
    </row>
    <row r="388" spans="1:14">
      <c r="A388" s="202"/>
      <c r="B388" s="251" t="e">
        <f>VLOOKUP(A388,Adr!A:B,2,FALSE)</f>
        <v>#N/A</v>
      </c>
      <c r="C388" s="237"/>
      <c r="D388" s="229"/>
      <c r="E388" s="209"/>
      <c r="F388" s="219"/>
      <c r="G388" s="222"/>
      <c r="H388" s="222"/>
      <c r="I388" s="210"/>
      <c r="J388" s="203"/>
      <c r="K388" s="5"/>
      <c r="L388" s="203" t="str">
        <f t="shared" si="36"/>
        <v/>
      </c>
      <c r="M388" s="5" t="e">
        <f t="shared" si="37"/>
        <v>#N/A</v>
      </c>
      <c r="N388" s="3" t="str">
        <f t="shared" si="38"/>
        <v/>
      </c>
    </row>
    <row r="389" spans="1:14">
      <c r="A389" s="202"/>
      <c r="B389" s="251" t="e">
        <f>VLOOKUP(A389,Adr!A:B,2,FALSE)</f>
        <v>#N/A</v>
      </c>
      <c r="C389" s="237"/>
      <c r="D389" s="229"/>
      <c r="E389" s="209"/>
      <c r="F389" s="219"/>
      <c r="G389" s="222"/>
      <c r="H389" s="222"/>
      <c r="I389" s="210"/>
      <c r="J389" s="203"/>
      <c r="K389" s="5"/>
      <c r="L389" s="203" t="str">
        <f t="shared" si="36"/>
        <v/>
      </c>
      <c r="M389" s="5" t="e">
        <f t="shared" si="37"/>
        <v>#N/A</v>
      </c>
      <c r="N389" s="3" t="str">
        <f t="shared" si="38"/>
        <v/>
      </c>
    </row>
    <row r="390" spans="1:14">
      <c r="A390" s="202"/>
      <c r="B390" s="251" t="e">
        <f>VLOOKUP(A390,Adr!A:B,2,FALSE)</f>
        <v>#N/A</v>
      </c>
      <c r="C390" s="222"/>
      <c r="D390" s="224"/>
      <c r="E390" s="209"/>
      <c r="F390" s="219"/>
      <c r="G390" s="222"/>
      <c r="H390" s="222"/>
      <c r="I390" s="230"/>
      <c r="J390" s="203"/>
      <c r="K390" s="5"/>
      <c r="L390" s="203" t="str">
        <f t="shared" si="36"/>
        <v/>
      </c>
      <c r="M390" s="5" t="e">
        <f t="shared" si="37"/>
        <v>#N/A</v>
      </c>
      <c r="N390" s="3" t="str">
        <f t="shared" si="38"/>
        <v/>
      </c>
    </row>
    <row r="391" spans="1:14">
      <c r="A391" s="202"/>
      <c r="B391" s="251" t="e">
        <f>VLOOKUP(A391,Adr!A:B,2,FALSE)</f>
        <v>#N/A</v>
      </c>
      <c r="C391" s="222"/>
      <c r="D391" s="224"/>
      <c r="E391" s="209"/>
      <c r="F391" s="219"/>
      <c r="G391" s="222"/>
      <c r="H391" s="222"/>
      <c r="I391" s="230"/>
      <c r="J391" s="203"/>
      <c r="K391" s="5"/>
      <c r="L391" s="203" t="str">
        <f t="shared" si="36"/>
        <v/>
      </c>
      <c r="M391" s="5" t="e">
        <f t="shared" si="37"/>
        <v>#N/A</v>
      </c>
      <c r="N391" s="3" t="str">
        <f t="shared" si="38"/>
        <v/>
      </c>
    </row>
    <row r="392" spans="1:14">
      <c r="A392" s="202"/>
      <c r="B392" s="251" t="e">
        <f>VLOOKUP(A392,Adr!A:B,2,FALSE)</f>
        <v>#N/A</v>
      </c>
      <c r="C392" s="222"/>
      <c r="D392" s="224"/>
      <c r="E392" s="209"/>
      <c r="F392" s="219"/>
      <c r="G392" s="222"/>
      <c r="H392" s="222"/>
      <c r="I392" s="230"/>
      <c r="J392" s="203"/>
      <c r="K392" s="5"/>
      <c r="L392" s="203" t="str">
        <f t="shared" si="36"/>
        <v/>
      </c>
      <c r="M392" s="5" t="e">
        <f t="shared" si="37"/>
        <v>#N/A</v>
      </c>
      <c r="N392" s="3" t="str">
        <f t="shared" si="38"/>
        <v/>
      </c>
    </row>
    <row r="393" spans="1:14">
      <c r="A393" s="202"/>
      <c r="B393" s="251" t="e">
        <f>VLOOKUP(A393,Adr!A:B,2,FALSE)</f>
        <v>#N/A</v>
      </c>
      <c r="C393" s="222"/>
      <c r="D393" s="224"/>
      <c r="E393" s="209"/>
      <c r="F393" s="219"/>
      <c r="G393" s="222"/>
      <c r="H393" s="222"/>
      <c r="I393" s="230"/>
      <c r="J393" s="203"/>
      <c r="K393" s="5"/>
      <c r="L393" s="203" t="str">
        <f t="shared" si="36"/>
        <v/>
      </c>
      <c r="M393" s="5" t="e">
        <f t="shared" si="37"/>
        <v>#N/A</v>
      </c>
      <c r="N393" s="3" t="str">
        <f t="shared" si="38"/>
        <v/>
      </c>
    </row>
    <row r="394" spans="1:14">
      <c r="A394" s="202"/>
      <c r="B394" s="251" t="e">
        <f>VLOOKUP(A394,Adr!A:B,2,FALSE)</f>
        <v>#N/A</v>
      </c>
      <c r="C394" s="222"/>
      <c r="D394" s="224"/>
      <c r="E394" s="209"/>
      <c r="F394" s="219"/>
      <c r="G394" s="222"/>
      <c r="H394" s="222"/>
      <c r="I394" s="230"/>
      <c r="J394" s="203"/>
      <c r="K394" s="5"/>
      <c r="L394" s="203" t="str">
        <f t="shared" si="36"/>
        <v/>
      </c>
      <c r="M394" s="5" t="e">
        <f t="shared" si="37"/>
        <v>#N/A</v>
      </c>
      <c r="N394" s="3" t="str">
        <f t="shared" si="38"/>
        <v/>
      </c>
    </row>
    <row r="395" spans="1:14">
      <c r="A395" s="202"/>
      <c r="B395" s="251" t="e">
        <f>VLOOKUP(A395,Adr!A:B,2,FALSE)</f>
        <v>#N/A</v>
      </c>
      <c r="C395" s="237"/>
      <c r="D395" s="229"/>
      <c r="E395" s="209"/>
      <c r="F395" s="219"/>
      <c r="G395" s="222"/>
      <c r="H395" s="222"/>
      <c r="I395" s="210"/>
      <c r="J395" s="203"/>
      <c r="K395" s="5"/>
      <c r="L395" s="203" t="str">
        <f t="shared" si="36"/>
        <v/>
      </c>
      <c r="M395" s="5" t="e">
        <f t="shared" si="37"/>
        <v>#N/A</v>
      </c>
      <c r="N395" s="3" t="str">
        <f t="shared" si="38"/>
        <v/>
      </c>
    </row>
    <row r="396" spans="1:14">
      <c r="A396" s="202"/>
      <c r="B396" s="251" t="e">
        <f>VLOOKUP(A396,Adr!A:B,2,FALSE)</f>
        <v>#N/A</v>
      </c>
      <c r="C396" s="236"/>
      <c r="D396" s="223"/>
      <c r="E396" s="209"/>
      <c r="F396" s="202"/>
      <c r="G396" s="205"/>
      <c r="H396" s="205"/>
      <c r="I396" s="210"/>
      <c r="J396" s="203"/>
      <c r="K396" s="5"/>
      <c r="L396" s="203" t="str">
        <f t="shared" si="36"/>
        <v/>
      </c>
      <c r="M396" s="5" t="e">
        <f t="shared" si="37"/>
        <v>#N/A</v>
      </c>
      <c r="N396" s="3" t="str">
        <f t="shared" si="38"/>
        <v/>
      </c>
    </row>
    <row r="397" spans="1:14">
      <c r="A397" s="219"/>
      <c r="B397" s="251" t="e">
        <f>VLOOKUP(A397,Adr!A:B,2,FALSE)</f>
        <v>#N/A</v>
      </c>
      <c r="C397" s="222"/>
      <c r="D397" s="224"/>
      <c r="E397" s="294"/>
      <c r="F397" s="219"/>
      <c r="G397" s="222"/>
      <c r="H397" s="222"/>
      <c r="I397" s="230"/>
      <c r="J397" s="203"/>
      <c r="K397" s="5"/>
      <c r="L397" s="203" t="str">
        <f t="shared" si="36"/>
        <v/>
      </c>
      <c r="M397" s="5" t="e">
        <f t="shared" si="37"/>
        <v>#N/A</v>
      </c>
      <c r="N397" s="3" t="str">
        <f t="shared" si="38"/>
        <v/>
      </c>
    </row>
    <row r="398" spans="1:14">
      <c r="A398" s="202"/>
      <c r="B398" s="251" t="e">
        <f>VLOOKUP(A398,Adr!A:B,2,FALSE)</f>
        <v>#N/A</v>
      </c>
      <c r="C398" s="236"/>
      <c r="D398" s="223"/>
      <c r="E398" s="209"/>
      <c r="F398" s="202"/>
      <c r="G398" s="205"/>
      <c r="H398" s="205"/>
      <c r="I398" s="21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10"/>
      <c r="J399" s="203"/>
      <c r="K399" s="5"/>
      <c r="L399" s="203" t="str">
        <f t="shared" si="36"/>
        <v/>
      </c>
      <c r="M399" s="5" t="e">
        <f t="shared" si="37"/>
        <v>#N/A</v>
      </c>
      <c r="N399" s="3" t="str">
        <f t="shared" si="38"/>
        <v/>
      </c>
    </row>
    <row r="400" spans="1:14">
      <c r="A400" s="202"/>
      <c r="B400" s="251" t="e">
        <f>VLOOKUP(A400,Adr!A:B,2,FALSE)</f>
        <v>#N/A</v>
      </c>
      <c r="C400" s="236"/>
      <c r="D400" s="223"/>
      <c r="E400" s="209"/>
      <c r="F400" s="202"/>
      <c r="G400" s="205"/>
      <c r="H400" s="205"/>
      <c r="I400" s="210"/>
      <c r="J400" s="203"/>
      <c r="K400" s="5"/>
      <c r="L400" s="203" t="str">
        <f t="shared" si="36"/>
        <v/>
      </c>
      <c r="M400" s="5" t="e">
        <f t="shared" si="37"/>
        <v>#N/A</v>
      </c>
      <c r="N400" s="3" t="str">
        <f t="shared" si="38"/>
        <v/>
      </c>
    </row>
    <row r="401" spans="1:14">
      <c r="A401" s="202"/>
      <c r="B401" s="251" t="e">
        <f>VLOOKUP(A401,Adr!A:B,2,FALSE)</f>
        <v>#N/A</v>
      </c>
      <c r="C401" s="236"/>
      <c r="D401" s="223"/>
      <c r="E401" s="209"/>
      <c r="F401" s="202"/>
      <c r="G401" s="205"/>
      <c r="H401" s="205"/>
      <c r="I401" s="210"/>
      <c r="J401" s="203"/>
      <c r="K401" s="5"/>
      <c r="L401" s="203" t="str">
        <f t="shared" si="36"/>
        <v/>
      </c>
      <c r="M401" s="5" t="e">
        <f t="shared" si="37"/>
        <v>#N/A</v>
      </c>
      <c r="N401" s="3" t="str">
        <f t="shared" si="38"/>
        <v/>
      </c>
    </row>
    <row r="402" spans="1:14">
      <c r="A402" s="202"/>
      <c r="B402" s="251" t="e">
        <f>VLOOKUP(A402,Adr!A:B,2,FALSE)</f>
        <v>#N/A</v>
      </c>
      <c r="C402" s="236"/>
      <c r="D402" s="223"/>
      <c r="E402" s="209"/>
      <c r="F402" s="202"/>
      <c r="G402" s="205"/>
      <c r="H402" s="205"/>
      <c r="I402" s="210"/>
      <c r="J402" s="203"/>
      <c r="K402" s="5"/>
      <c r="L402" s="203" t="str">
        <f t="shared" si="36"/>
        <v/>
      </c>
      <c r="M402" s="5" t="e">
        <f t="shared" si="37"/>
        <v>#N/A</v>
      </c>
      <c r="N402" s="3" t="str">
        <f t="shared" si="38"/>
        <v/>
      </c>
    </row>
    <row r="403" spans="1:14">
      <c r="A403" s="202"/>
      <c r="B403" s="251" t="e">
        <f>VLOOKUP(A403,Adr!A:B,2,FALSE)</f>
        <v>#N/A</v>
      </c>
      <c r="C403" s="236"/>
      <c r="D403" s="223"/>
      <c r="E403" s="209"/>
      <c r="F403" s="202"/>
      <c r="G403" s="205"/>
      <c r="H403" s="205"/>
      <c r="I403" s="210"/>
      <c r="J403" s="203"/>
      <c r="K403" s="5"/>
      <c r="L403" s="203" t="str">
        <f t="shared" si="36"/>
        <v/>
      </c>
      <c r="M403" s="5" t="e">
        <f t="shared" si="37"/>
        <v>#N/A</v>
      </c>
      <c r="N403" s="3" t="str">
        <f t="shared" si="38"/>
        <v/>
      </c>
    </row>
    <row r="404" spans="1:14">
      <c r="A404" s="202"/>
      <c r="B404" s="251" t="e">
        <f>VLOOKUP(A404,Adr!A:B,2,FALSE)</f>
        <v>#N/A</v>
      </c>
      <c r="C404" s="236"/>
      <c r="D404" s="223"/>
      <c r="E404" s="209"/>
      <c r="F404" s="202"/>
      <c r="G404" s="205"/>
      <c r="H404" s="205"/>
      <c r="I404" s="230"/>
      <c r="J404" s="203"/>
      <c r="K404" s="5"/>
      <c r="L404" s="203" t="str">
        <f t="shared" si="36"/>
        <v/>
      </c>
      <c r="M404" s="5" t="e">
        <f t="shared" si="37"/>
        <v>#N/A</v>
      </c>
      <c r="N404" s="3" t="str">
        <f t="shared" si="38"/>
        <v/>
      </c>
    </row>
    <row r="405" spans="1:14">
      <c r="A405" s="238"/>
      <c r="B405" s="251" t="e">
        <f>VLOOKUP(A405,Adr!A:B,2,FALSE)</f>
        <v>#N/A</v>
      </c>
      <c r="C405" s="205"/>
      <c r="D405" s="208"/>
      <c r="E405" s="209"/>
      <c r="F405" s="202"/>
      <c r="G405" s="267"/>
      <c r="H405" s="205"/>
      <c r="I405" s="230"/>
      <c r="J405" s="203"/>
      <c r="K405" s="5"/>
      <c r="L405" s="203" t="str">
        <f t="shared" si="36"/>
        <v/>
      </c>
      <c r="M405" s="5" t="e">
        <f t="shared" si="37"/>
        <v>#N/A</v>
      </c>
      <c r="N405" s="3" t="str">
        <f t="shared" si="38"/>
        <v/>
      </c>
    </row>
    <row r="406" spans="1:14">
      <c r="A406" s="202"/>
      <c r="B406" s="251" t="e">
        <f>VLOOKUP(A406,Adr!A:B,2,FALSE)</f>
        <v>#N/A</v>
      </c>
      <c r="C406" s="237"/>
      <c r="D406" s="229"/>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6"/>
      <c r="D407" s="223"/>
      <c r="E407" s="209"/>
      <c r="F407" s="202"/>
      <c r="G407" s="205"/>
      <c r="H407" s="205"/>
      <c r="I407" s="230"/>
      <c r="J407" s="203"/>
      <c r="K407" s="5"/>
      <c r="L407" s="203" t="str">
        <f t="shared" si="36"/>
        <v/>
      </c>
      <c r="M407" s="5" t="e">
        <f t="shared" si="37"/>
        <v>#N/A</v>
      </c>
      <c r="N407" s="3" t="str">
        <f t="shared" si="38"/>
        <v/>
      </c>
    </row>
    <row r="408" spans="1:14">
      <c r="A408" s="202"/>
      <c r="B408" s="251" t="e">
        <f>VLOOKUP(A408,Adr!A:B,2,FALSE)</f>
        <v>#N/A</v>
      </c>
      <c r="C408" s="236"/>
      <c r="D408" s="223"/>
      <c r="E408" s="209"/>
      <c r="F408" s="202"/>
      <c r="G408" s="205"/>
      <c r="H408" s="205"/>
      <c r="I408" s="230"/>
      <c r="J408" s="203"/>
      <c r="K408" s="5"/>
      <c r="L408" s="203" t="str">
        <f t="shared" si="36"/>
        <v/>
      </c>
      <c r="M408" s="5" t="e">
        <f t="shared" si="37"/>
        <v>#N/A</v>
      </c>
      <c r="N408" s="3" t="str">
        <f t="shared" si="38"/>
        <v/>
      </c>
    </row>
    <row r="409" spans="1:14">
      <c r="A409" s="202"/>
      <c r="B409" s="251" t="e">
        <f>VLOOKUP(A409,Adr!A:B,2,FALSE)</f>
        <v>#N/A</v>
      </c>
      <c r="C409" s="236"/>
      <c r="D409" s="223"/>
      <c r="E409" s="209"/>
      <c r="F409" s="202"/>
      <c r="G409" s="205"/>
      <c r="H409" s="205"/>
      <c r="I409" s="230"/>
      <c r="J409" s="203"/>
      <c r="K409" s="5"/>
      <c r="L409" s="203" t="str">
        <f t="shared" si="36"/>
        <v/>
      </c>
      <c r="M409" s="5" t="e">
        <f t="shared" si="37"/>
        <v>#N/A</v>
      </c>
      <c r="N409" s="3" t="str">
        <f t="shared" si="38"/>
        <v/>
      </c>
    </row>
    <row r="410" spans="1:14">
      <c r="A410" s="238"/>
      <c r="B410" s="251" t="e">
        <f>VLOOKUP(A410,Adr!A:B,2,FALSE)</f>
        <v>#N/A</v>
      </c>
      <c r="C410" s="205"/>
      <c r="D410" s="208"/>
      <c r="E410" s="209"/>
      <c r="F410" s="202"/>
      <c r="G410" s="267"/>
      <c r="H410" s="205"/>
      <c r="I410" s="230"/>
      <c r="J410" s="203"/>
      <c r="K410" s="5"/>
      <c r="L410" s="203" t="str">
        <f t="shared" si="36"/>
        <v/>
      </c>
      <c r="M410" s="5" t="e">
        <f t="shared" si="37"/>
        <v>#N/A</v>
      </c>
      <c r="N410" s="3" t="str">
        <f t="shared" si="38"/>
        <v/>
      </c>
    </row>
    <row r="411" spans="1:14">
      <c r="A411" s="202"/>
      <c r="B411" s="251" t="e">
        <f>VLOOKUP(A411,Adr!A:B,2,FALSE)</f>
        <v>#N/A</v>
      </c>
      <c r="C411" s="236"/>
      <c r="D411" s="229"/>
      <c r="E411" s="209"/>
      <c r="F411" s="202"/>
      <c r="G411" s="205"/>
      <c r="H411" s="205"/>
      <c r="I411" s="230"/>
      <c r="J411" s="203"/>
      <c r="K411" s="5"/>
      <c r="L411" s="203" t="str">
        <f t="shared" si="36"/>
        <v/>
      </c>
      <c r="M411" s="5" t="e">
        <f t="shared" si="37"/>
        <v>#N/A</v>
      </c>
      <c r="N411" s="3" t="str">
        <f t="shared" si="38"/>
        <v/>
      </c>
    </row>
    <row r="412" spans="1:14">
      <c r="A412" s="202"/>
      <c r="B412" s="251" t="e">
        <f>VLOOKUP(A412,Adr!A:B,2,FALSE)</f>
        <v>#N/A</v>
      </c>
      <c r="C412" s="236"/>
      <c r="D412" s="223"/>
      <c r="E412" s="209"/>
      <c r="F412" s="202"/>
      <c r="G412" s="205"/>
      <c r="H412" s="205"/>
      <c r="I412" s="230"/>
      <c r="J412" s="203"/>
      <c r="K412" s="5"/>
      <c r="L412" s="203" t="str">
        <f t="shared" si="36"/>
        <v/>
      </c>
      <c r="M412" s="5" t="e">
        <f t="shared" si="37"/>
        <v>#N/A</v>
      </c>
      <c r="N412" s="3" t="str">
        <f t="shared" si="38"/>
        <v/>
      </c>
    </row>
    <row r="413" spans="1:14">
      <c r="A413" s="202"/>
      <c r="B413" s="251" t="e">
        <f>VLOOKUP(A413,Adr!A:B,2,FALSE)</f>
        <v>#N/A</v>
      </c>
      <c r="C413" s="237"/>
      <c r="D413" s="229"/>
      <c r="E413" s="209"/>
      <c r="F413" s="202"/>
      <c r="G413" s="205"/>
      <c r="H413" s="205"/>
      <c r="I413" s="230"/>
      <c r="J413" s="203"/>
      <c r="K413" s="5"/>
      <c r="L413" s="203" t="str">
        <f t="shared" si="36"/>
        <v/>
      </c>
      <c r="M413" s="5" t="e">
        <f t="shared" si="37"/>
        <v>#N/A</v>
      </c>
      <c r="N413" s="3" t="str">
        <f t="shared" si="38"/>
        <v/>
      </c>
    </row>
    <row r="414" spans="1:14">
      <c r="A414" s="202"/>
      <c r="B414" s="251" t="e">
        <f>VLOOKUP(A414,Adr!A:B,2,FALSE)</f>
        <v>#N/A</v>
      </c>
      <c r="C414" s="236"/>
      <c r="D414" s="223"/>
      <c r="E414" s="209"/>
      <c r="F414" s="202"/>
      <c r="G414" s="205"/>
      <c r="H414" s="205"/>
      <c r="I414" s="230"/>
      <c r="J414" s="203"/>
      <c r="K414" s="5"/>
      <c r="L414" s="203" t="str">
        <f t="shared" si="36"/>
        <v/>
      </c>
      <c r="M414" s="5" t="e">
        <f t="shared" si="37"/>
        <v>#N/A</v>
      </c>
      <c r="N414" s="3" t="str">
        <f t="shared" si="38"/>
        <v/>
      </c>
    </row>
    <row r="415" spans="1:14">
      <c r="A415" s="202"/>
      <c r="B415" s="251" t="e">
        <f>VLOOKUP(A415,Adr!A:B,2,FALSE)</f>
        <v>#N/A</v>
      </c>
      <c r="C415" s="237"/>
      <c r="D415" s="229"/>
      <c r="E415" s="209"/>
      <c r="F415" s="202"/>
      <c r="G415" s="205"/>
      <c r="H415" s="205"/>
      <c r="I415" s="230"/>
      <c r="J415" s="203"/>
      <c r="K415" s="5"/>
      <c r="L415" s="203" t="str">
        <f t="shared" si="36"/>
        <v/>
      </c>
      <c r="M415" s="5" t="e">
        <f t="shared" si="37"/>
        <v>#N/A</v>
      </c>
      <c r="N415" s="3" t="str">
        <f t="shared" si="38"/>
        <v/>
      </c>
    </row>
    <row r="416" spans="1:14">
      <c r="A416" s="202"/>
      <c r="B416" s="251" t="e">
        <f>VLOOKUP(A416,Adr!A:B,2,FALSE)</f>
        <v>#N/A</v>
      </c>
      <c r="C416" s="236"/>
      <c r="D416" s="223"/>
      <c r="E416" s="209"/>
      <c r="F416" s="202"/>
      <c r="G416" s="205"/>
      <c r="H416" s="205"/>
      <c r="I416" s="230"/>
      <c r="J416" s="203"/>
      <c r="K416" s="5"/>
      <c r="L416" s="203" t="str">
        <f t="shared" si="36"/>
        <v/>
      </c>
      <c r="M416" s="5" t="e">
        <f t="shared" si="37"/>
        <v>#N/A</v>
      </c>
      <c r="N416" s="3" t="str">
        <f t="shared" si="38"/>
        <v/>
      </c>
    </row>
    <row r="417" spans="1:14">
      <c r="A417" s="238"/>
      <c r="B417" s="251" t="e">
        <f>VLOOKUP(A417,Adr!A:B,2,FALSE)</f>
        <v>#N/A</v>
      </c>
      <c r="C417" s="205"/>
      <c r="D417" s="208"/>
      <c r="E417" s="209"/>
      <c r="F417" s="202"/>
      <c r="G417" s="267"/>
      <c r="H417" s="205"/>
      <c r="I417" s="230"/>
      <c r="J417" s="203"/>
      <c r="K417" s="5"/>
      <c r="L417" s="203" t="str">
        <f t="shared" si="36"/>
        <v/>
      </c>
      <c r="M417" s="5" t="e">
        <f t="shared" si="37"/>
        <v>#N/A</v>
      </c>
      <c r="N417" s="3" t="str">
        <f t="shared" si="38"/>
        <v/>
      </c>
    </row>
    <row r="418" spans="1:14">
      <c r="A418" s="202"/>
      <c r="B418" s="251" t="e">
        <f>VLOOKUP(A418,Adr!A:B,2,FALSE)</f>
        <v>#N/A</v>
      </c>
      <c r="C418" s="237"/>
      <c r="D418" s="229"/>
      <c r="E418" s="209"/>
      <c r="F418" s="219"/>
      <c r="G418" s="222"/>
      <c r="H418" s="222"/>
      <c r="I418" s="210"/>
      <c r="J418" s="203"/>
      <c r="K418" s="5"/>
      <c r="L418" s="203" t="str">
        <f t="shared" si="36"/>
        <v/>
      </c>
      <c r="M418" s="5" t="e">
        <f t="shared" si="37"/>
        <v>#N/A</v>
      </c>
      <c r="N418" s="3" t="str">
        <f t="shared" si="38"/>
        <v/>
      </c>
    </row>
    <row r="419" spans="1:14">
      <c r="A419" s="202"/>
      <c r="B419" s="251" t="e">
        <f>VLOOKUP(A419,Adr!A:B,2,FALSE)</f>
        <v>#N/A</v>
      </c>
      <c r="C419" s="237"/>
      <c r="D419" s="229"/>
      <c r="E419" s="209"/>
      <c r="F419" s="219"/>
      <c r="G419" s="222"/>
      <c r="H419" s="222"/>
      <c r="I419" s="210"/>
      <c r="J419" s="203"/>
      <c r="K419" s="5"/>
      <c r="L419" s="203" t="str">
        <f t="shared" si="36"/>
        <v/>
      </c>
      <c r="M419" s="5" t="e">
        <f t="shared" si="37"/>
        <v>#N/A</v>
      </c>
      <c r="N419" s="3" t="str">
        <f t="shared" si="38"/>
        <v/>
      </c>
    </row>
    <row r="420" spans="1:14">
      <c r="A420" s="219"/>
      <c r="B420" s="251" t="e">
        <f>VLOOKUP(A420,Adr!A:B,2,FALSE)</f>
        <v>#N/A</v>
      </c>
      <c r="C420" s="222"/>
      <c r="D420" s="224"/>
      <c r="E420" s="294"/>
      <c r="F420" s="219"/>
      <c r="G420" s="222"/>
      <c r="H420" s="222"/>
      <c r="I420" s="230"/>
      <c r="J420" s="203"/>
      <c r="K420" s="5"/>
      <c r="L420" s="203" t="str">
        <f t="shared" si="36"/>
        <v/>
      </c>
      <c r="M420" s="5" t="e">
        <f t="shared" si="37"/>
        <v>#N/A</v>
      </c>
      <c r="N420" s="3" t="str">
        <f t="shared" si="38"/>
        <v/>
      </c>
    </row>
    <row r="421" spans="1:14">
      <c r="A421" s="242"/>
      <c r="B421" s="251" t="e">
        <f>VLOOKUP(A421,Adr!A:B,2,FALSE)</f>
        <v>#N/A</v>
      </c>
      <c r="C421" s="205"/>
      <c r="D421" s="208"/>
      <c r="E421" s="209"/>
      <c r="F421" s="202"/>
      <c r="G421" s="267"/>
      <c r="H421" s="205"/>
      <c r="I421" s="230"/>
      <c r="J421" s="203"/>
      <c r="K421" s="5"/>
      <c r="L421" s="203" t="str">
        <f t="shared" si="36"/>
        <v/>
      </c>
      <c r="M421" s="5" t="e">
        <f t="shared" si="37"/>
        <v>#N/A</v>
      </c>
      <c r="N421" s="3" t="str">
        <f t="shared" si="38"/>
        <v/>
      </c>
    </row>
    <row r="422" spans="1:14">
      <c r="A422" s="202"/>
      <c r="B422" s="251" t="e">
        <f>VLOOKUP(A422,Adr!A:B,2,FALSE)</f>
        <v>#N/A</v>
      </c>
      <c r="C422" s="236"/>
      <c r="D422" s="223"/>
      <c r="E422" s="209"/>
      <c r="F422" s="202"/>
      <c r="G422" s="205"/>
      <c r="H422" s="205"/>
      <c r="I422" s="230"/>
      <c r="J422" s="203"/>
      <c r="K422" s="5"/>
      <c r="L422" s="203" t="str">
        <f t="shared" si="36"/>
        <v/>
      </c>
      <c r="M422" s="5" t="e">
        <f t="shared" si="37"/>
        <v>#N/A</v>
      </c>
      <c r="N422" s="3" t="str">
        <f t="shared" si="38"/>
        <v/>
      </c>
    </row>
    <row r="423" spans="1:14">
      <c r="A423" s="202"/>
      <c r="B423" s="251" t="e">
        <f>VLOOKUP(A423,Adr!A:B,2,FALSE)</f>
        <v>#N/A</v>
      </c>
      <c r="C423" s="236"/>
      <c r="D423" s="223"/>
      <c r="E423" s="209"/>
      <c r="F423" s="202"/>
      <c r="G423" s="205"/>
      <c r="H423" s="205"/>
      <c r="I423" s="230"/>
      <c r="J423" s="203"/>
      <c r="K423" s="5"/>
      <c r="L423" s="203" t="str">
        <f t="shared" si="36"/>
        <v/>
      </c>
      <c r="M423" s="5" t="e">
        <f t="shared" si="37"/>
        <v>#N/A</v>
      </c>
      <c r="N423" s="3" t="str">
        <f t="shared" si="38"/>
        <v/>
      </c>
    </row>
    <row r="424" spans="1:14">
      <c r="A424" s="202"/>
      <c r="B424" s="251" t="e">
        <f>VLOOKUP(A424,Adr!A:B,2,FALSE)</f>
        <v>#N/A</v>
      </c>
      <c r="C424" s="237"/>
      <c r="D424" s="229"/>
      <c r="E424" s="209"/>
      <c r="F424" s="202"/>
      <c r="G424" s="205"/>
      <c r="H424" s="205"/>
      <c r="I424" s="230"/>
      <c r="J424" s="203"/>
      <c r="K424" s="5"/>
      <c r="L424" s="203" t="str">
        <f t="shared" ref="L424:L487" si="39">A424&amp;G424&amp;H424</f>
        <v/>
      </c>
      <c r="M424" s="5" t="e">
        <f t="shared" ref="M424:M487" si="40">B424&amp;F424&amp;H424&amp;C424</f>
        <v>#N/A</v>
      </c>
      <c r="N424" s="3" t="str">
        <f t="shared" ref="N424:N487" si="41">+I424&amp;H424</f>
        <v/>
      </c>
    </row>
    <row r="425" spans="1:14">
      <c r="A425" s="202"/>
      <c r="B425" s="251" t="e">
        <f>VLOOKUP(A425,Adr!A:B,2,FALSE)</f>
        <v>#N/A</v>
      </c>
      <c r="C425" s="237"/>
      <c r="D425" s="229"/>
      <c r="E425" s="209"/>
      <c r="F425" s="202"/>
      <c r="G425" s="205"/>
      <c r="H425" s="205"/>
      <c r="I425" s="230"/>
      <c r="J425" s="203"/>
      <c r="K425" s="5"/>
      <c r="L425" s="203" t="str">
        <f t="shared" si="39"/>
        <v/>
      </c>
      <c r="M425" s="5" t="e">
        <f t="shared" si="40"/>
        <v>#N/A</v>
      </c>
      <c r="N425" s="3" t="str">
        <f t="shared" si="41"/>
        <v/>
      </c>
    </row>
    <row r="426" spans="1:14">
      <c r="A426" s="202"/>
      <c r="B426" s="251" t="e">
        <f>VLOOKUP(A426,Adr!A:B,2,FALSE)</f>
        <v>#N/A</v>
      </c>
      <c r="C426" s="237"/>
      <c r="D426" s="229"/>
      <c r="E426" s="209"/>
      <c r="F426" s="202"/>
      <c r="G426" s="205"/>
      <c r="H426" s="205"/>
      <c r="I426" s="230"/>
      <c r="J426" s="203"/>
      <c r="K426" s="5"/>
      <c r="L426" s="203" t="str">
        <f t="shared" si="39"/>
        <v/>
      </c>
      <c r="M426" s="5" t="e">
        <f t="shared" si="40"/>
        <v>#N/A</v>
      </c>
      <c r="N426" s="3" t="str">
        <f t="shared" si="41"/>
        <v/>
      </c>
    </row>
    <row r="427" spans="1:14">
      <c r="A427" s="202"/>
      <c r="B427" s="251" t="e">
        <f>VLOOKUP(A427,Adr!A:B,2,FALSE)</f>
        <v>#N/A</v>
      </c>
      <c r="C427" s="236"/>
      <c r="D427" s="223"/>
      <c r="E427" s="209"/>
      <c r="F427" s="202"/>
      <c r="G427" s="205"/>
      <c r="H427" s="205"/>
      <c r="I427" s="230"/>
      <c r="J427" s="203"/>
      <c r="K427" s="5"/>
      <c r="L427" s="203" t="str">
        <f t="shared" si="39"/>
        <v/>
      </c>
      <c r="M427" s="5" t="e">
        <f t="shared" si="40"/>
        <v>#N/A</v>
      </c>
      <c r="N427" s="3" t="str">
        <f t="shared" si="41"/>
        <v/>
      </c>
    </row>
    <row r="428" spans="1:14">
      <c r="A428" s="202"/>
      <c r="B428" s="251" t="e">
        <f>VLOOKUP(A428,Adr!A:B,2,FALSE)</f>
        <v>#N/A</v>
      </c>
      <c r="C428" s="236"/>
      <c r="D428" s="223"/>
      <c r="E428" s="209"/>
      <c r="F428" s="202"/>
      <c r="G428" s="205"/>
      <c r="H428" s="205"/>
      <c r="I428" s="230"/>
      <c r="J428" s="203"/>
      <c r="K428" s="5"/>
      <c r="L428" s="203" t="str">
        <f t="shared" si="39"/>
        <v/>
      </c>
      <c r="M428" s="5" t="e">
        <f t="shared" si="40"/>
        <v>#N/A</v>
      </c>
      <c r="N428" s="3" t="str">
        <f t="shared" si="41"/>
        <v/>
      </c>
    </row>
    <row r="429" spans="1:14">
      <c r="A429" s="202"/>
      <c r="B429" s="251" t="e">
        <f>VLOOKUP(A429,Adr!A:B,2,FALSE)</f>
        <v>#N/A</v>
      </c>
      <c r="C429" s="237"/>
      <c r="D429" s="229"/>
      <c r="E429" s="209"/>
      <c r="F429" s="202"/>
      <c r="G429" s="205"/>
      <c r="H429" s="205"/>
      <c r="I429" s="230"/>
      <c r="J429" s="203"/>
      <c r="K429" s="5"/>
      <c r="L429" s="203" t="str">
        <f t="shared" si="39"/>
        <v/>
      </c>
      <c r="M429" s="5" t="e">
        <f t="shared" si="40"/>
        <v>#N/A</v>
      </c>
      <c r="N429" s="3" t="str">
        <f t="shared" si="41"/>
        <v/>
      </c>
    </row>
    <row r="430" spans="1:14">
      <c r="A430" s="202"/>
      <c r="B430" s="251" t="e">
        <f>VLOOKUP(A430,Adr!A:B,2,FALSE)</f>
        <v>#N/A</v>
      </c>
      <c r="C430" s="237"/>
      <c r="D430" s="229"/>
      <c r="E430" s="209"/>
      <c r="F430" s="202"/>
      <c r="G430" s="205"/>
      <c r="H430" s="205"/>
      <c r="I430" s="210"/>
      <c r="J430" s="203"/>
      <c r="K430" s="5"/>
      <c r="L430" s="203" t="str">
        <f t="shared" si="39"/>
        <v/>
      </c>
      <c r="M430" s="5" t="e">
        <f t="shared" si="40"/>
        <v>#N/A</v>
      </c>
      <c r="N430" s="3" t="str">
        <f t="shared" si="41"/>
        <v/>
      </c>
    </row>
    <row r="431" spans="1:14">
      <c r="A431" s="238"/>
      <c r="B431" s="251" t="e">
        <f>VLOOKUP(A431,Adr!A:B,2,FALSE)</f>
        <v>#N/A</v>
      </c>
      <c r="C431" s="205"/>
      <c r="D431" s="208"/>
      <c r="E431" s="209"/>
      <c r="F431" s="202"/>
      <c r="G431" s="267"/>
      <c r="H431" s="205"/>
      <c r="I431" s="230"/>
      <c r="J431" s="203"/>
      <c r="K431" s="5"/>
      <c r="L431" s="203" t="str">
        <f t="shared" si="39"/>
        <v/>
      </c>
      <c r="M431" s="5" t="e">
        <f t="shared" si="40"/>
        <v>#N/A</v>
      </c>
      <c r="N431" s="3" t="str">
        <f t="shared" si="41"/>
        <v/>
      </c>
    </row>
    <row r="432" spans="1:14">
      <c r="A432" s="202"/>
      <c r="B432" s="251" t="e">
        <f>VLOOKUP(A432,Adr!A:B,2,FALSE)</f>
        <v>#N/A</v>
      </c>
      <c r="C432" s="237"/>
      <c r="D432" s="229"/>
      <c r="E432" s="209"/>
      <c r="F432" s="219"/>
      <c r="G432" s="222"/>
      <c r="H432" s="222"/>
      <c r="I432" s="210"/>
      <c r="J432" s="203"/>
      <c r="K432" s="5"/>
      <c r="L432" s="203" t="str">
        <f t="shared" si="39"/>
        <v/>
      </c>
      <c r="M432" s="5" t="e">
        <f t="shared" si="40"/>
        <v>#N/A</v>
      </c>
      <c r="N432" s="3" t="str">
        <f t="shared" si="41"/>
        <v/>
      </c>
    </row>
    <row r="433" spans="1:14">
      <c r="A433" s="202"/>
      <c r="B433" s="251" t="e">
        <f>VLOOKUP(A433,Adr!A:B,2,FALSE)</f>
        <v>#N/A</v>
      </c>
      <c r="C433" s="222"/>
      <c r="D433" s="223"/>
      <c r="E433" s="209"/>
      <c r="F433" s="219"/>
      <c r="G433" s="222"/>
      <c r="H433" s="222"/>
      <c r="I433" s="230"/>
      <c r="J433" s="203"/>
      <c r="K433" s="5"/>
      <c r="L433" s="203" t="str">
        <f t="shared" si="39"/>
        <v/>
      </c>
      <c r="M433" s="5" t="e">
        <f t="shared" si="40"/>
        <v>#N/A</v>
      </c>
      <c r="N433" s="3" t="str">
        <f t="shared" si="41"/>
        <v/>
      </c>
    </row>
    <row r="434" spans="1:14">
      <c r="A434" s="202"/>
      <c r="B434" s="251" t="e">
        <f>VLOOKUP(A434,Adr!A:B,2,FALSE)</f>
        <v>#N/A</v>
      </c>
      <c r="C434" s="236"/>
      <c r="D434" s="223"/>
      <c r="E434" s="209"/>
      <c r="F434" s="202"/>
      <c r="G434" s="205"/>
      <c r="H434" s="205"/>
      <c r="I434" s="230"/>
      <c r="J434" s="203"/>
      <c r="K434" s="5"/>
      <c r="L434" s="203" t="str">
        <f t="shared" si="39"/>
        <v/>
      </c>
      <c r="M434" s="5" t="e">
        <f t="shared" si="40"/>
        <v>#N/A</v>
      </c>
      <c r="N434" s="3" t="str">
        <f t="shared" si="41"/>
        <v/>
      </c>
    </row>
    <row r="435" spans="1:14">
      <c r="A435" s="242"/>
      <c r="B435" s="251" t="e">
        <f>VLOOKUP(A435,Adr!A:B,2,FALSE)</f>
        <v>#N/A</v>
      </c>
      <c r="C435" s="205"/>
      <c r="D435" s="208"/>
      <c r="E435" s="209"/>
      <c r="F435" s="202"/>
      <c r="G435" s="267"/>
      <c r="H435" s="205"/>
      <c r="I435" s="230"/>
      <c r="J435" s="203"/>
      <c r="K435" s="5"/>
      <c r="L435" s="203" t="str">
        <f t="shared" si="39"/>
        <v/>
      </c>
      <c r="M435" s="5" t="e">
        <f t="shared" si="40"/>
        <v>#N/A</v>
      </c>
      <c r="N435" s="3" t="str">
        <f t="shared" si="41"/>
        <v/>
      </c>
    </row>
    <row r="436" spans="1:14">
      <c r="A436" s="238"/>
      <c r="B436" s="251" t="e">
        <f>VLOOKUP(A436,Adr!A:B,2,FALSE)</f>
        <v>#N/A</v>
      </c>
      <c r="C436" s="205"/>
      <c r="D436" s="208"/>
      <c r="E436" s="209"/>
      <c r="F436" s="202"/>
      <c r="G436" s="267"/>
      <c r="H436" s="205"/>
      <c r="I436" s="230"/>
      <c r="J436" s="203"/>
      <c r="K436" s="5"/>
      <c r="L436" s="203" t="str">
        <f t="shared" si="39"/>
        <v/>
      </c>
      <c r="M436" s="5" t="e">
        <f t="shared" si="40"/>
        <v>#N/A</v>
      </c>
      <c r="N436" s="3" t="str">
        <f t="shared" si="41"/>
        <v/>
      </c>
    </row>
    <row r="437" spans="1:14">
      <c r="A437" s="238"/>
      <c r="B437" s="251" t="e">
        <f>VLOOKUP(A437,Adr!A:B,2,FALSE)</f>
        <v>#N/A</v>
      </c>
      <c r="C437" s="205"/>
      <c r="D437" s="208"/>
      <c r="E437" s="209"/>
      <c r="F437" s="202"/>
      <c r="G437" s="267"/>
      <c r="H437" s="205"/>
      <c r="I437" s="230"/>
      <c r="J437" s="203"/>
      <c r="K437" s="5"/>
      <c r="L437" s="203" t="str">
        <f t="shared" si="39"/>
        <v/>
      </c>
      <c r="M437" s="5" t="e">
        <f t="shared" si="40"/>
        <v>#N/A</v>
      </c>
      <c r="N437" s="3" t="str">
        <f t="shared" si="41"/>
        <v/>
      </c>
    </row>
    <row r="438" spans="1:14">
      <c r="A438" s="238"/>
      <c r="B438" s="251" t="e">
        <f>VLOOKUP(A438,Adr!A:B,2,FALSE)</f>
        <v>#N/A</v>
      </c>
      <c r="C438" s="205"/>
      <c r="D438" s="208"/>
      <c r="E438" s="209"/>
      <c r="F438" s="202"/>
      <c r="G438" s="267"/>
      <c r="H438" s="205"/>
      <c r="I438" s="230"/>
      <c r="J438" s="203"/>
      <c r="K438" s="5"/>
      <c r="L438" s="203" t="str">
        <f t="shared" si="39"/>
        <v/>
      </c>
      <c r="M438" s="5" t="e">
        <f t="shared" si="40"/>
        <v>#N/A</v>
      </c>
      <c r="N438" s="3" t="str">
        <f t="shared" si="41"/>
        <v/>
      </c>
    </row>
    <row r="439" spans="1:14">
      <c r="A439" s="238"/>
      <c r="B439" s="251" t="e">
        <f>VLOOKUP(A439,Adr!A:B,2,FALSE)</f>
        <v>#N/A</v>
      </c>
      <c r="C439" s="205"/>
      <c r="D439" s="208"/>
      <c r="E439" s="209"/>
      <c r="F439" s="202"/>
      <c r="G439" s="267"/>
      <c r="H439" s="205"/>
      <c r="I439" s="230"/>
      <c r="J439" s="203"/>
      <c r="K439" s="5"/>
      <c r="L439" s="203" t="str">
        <f t="shared" si="39"/>
        <v/>
      </c>
      <c r="M439" s="5" t="e">
        <f t="shared" si="40"/>
        <v>#N/A</v>
      </c>
      <c r="N439" s="3" t="str">
        <f t="shared" si="41"/>
        <v/>
      </c>
    </row>
    <row r="440" spans="1:14">
      <c r="A440" s="202"/>
      <c r="B440" s="251" t="e">
        <f>VLOOKUP(A440,Adr!A:B,2,FALSE)</f>
        <v>#N/A</v>
      </c>
      <c r="C440" s="237"/>
      <c r="D440" s="229"/>
      <c r="E440" s="209"/>
      <c r="F440" s="202"/>
      <c r="G440" s="205"/>
      <c r="H440" s="205"/>
      <c r="I440" s="210"/>
      <c r="J440" s="203"/>
      <c r="K440" s="5"/>
      <c r="L440" s="203" t="str">
        <f t="shared" si="39"/>
        <v/>
      </c>
      <c r="M440" s="5" t="e">
        <f t="shared" si="40"/>
        <v>#N/A</v>
      </c>
      <c r="N440" s="3" t="str">
        <f t="shared" si="41"/>
        <v/>
      </c>
    </row>
    <row r="441" spans="1:14">
      <c r="A441" s="238"/>
      <c r="B441" s="251" t="e">
        <f>VLOOKUP(A441,Adr!A:B,2,FALSE)</f>
        <v>#N/A</v>
      </c>
      <c r="C441" s="205"/>
      <c r="D441" s="208"/>
      <c r="E441" s="209"/>
      <c r="F441" s="202"/>
      <c r="G441" s="267"/>
      <c r="H441" s="205"/>
      <c r="I441" s="230"/>
      <c r="J441" s="203"/>
      <c r="K441" s="5"/>
      <c r="L441" s="203" t="str">
        <f t="shared" si="39"/>
        <v/>
      </c>
      <c r="M441" s="5" t="e">
        <f t="shared" si="40"/>
        <v>#N/A</v>
      </c>
      <c r="N441" s="3" t="str">
        <f t="shared" si="41"/>
        <v/>
      </c>
    </row>
    <row r="442" spans="1:14">
      <c r="A442" s="242"/>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38"/>
      <c r="B443" s="251" t="e">
        <f>VLOOKUP(A443,Adr!A:B,2,FALSE)</f>
        <v>#N/A</v>
      </c>
      <c r="C443" s="205"/>
      <c r="D443" s="208"/>
      <c r="E443" s="209"/>
      <c r="F443" s="202"/>
      <c r="G443" s="267"/>
      <c r="H443" s="205"/>
      <c r="I443" s="230"/>
      <c r="J443" s="203"/>
      <c r="K443" s="5"/>
      <c r="L443" s="203" t="str">
        <f t="shared" si="39"/>
        <v/>
      </c>
      <c r="M443" s="5" t="e">
        <f t="shared" si="40"/>
        <v>#N/A</v>
      </c>
      <c r="N443" s="3" t="str">
        <f t="shared" si="41"/>
        <v/>
      </c>
    </row>
    <row r="444" spans="1:14">
      <c r="A444" s="242"/>
      <c r="B444" s="251" t="e">
        <f>VLOOKUP(A444,Adr!A:B,2,FALSE)</f>
        <v>#N/A</v>
      </c>
      <c r="C444" s="205"/>
      <c r="D444" s="208"/>
      <c r="E444" s="209"/>
      <c r="F444" s="202"/>
      <c r="G444" s="267"/>
      <c r="H444" s="205"/>
      <c r="I444" s="230"/>
      <c r="J444" s="203"/>
      <c r="K444" s="5"/>
      <c r="L444" s="203" t="str">
        <f t="shared" si="39"/>
        <v/>
      </c>
      <c r="M444" s="5" t="e">
        <f t="shared" si="40"/>
        <v>#N/A</v>
      </c>
      <c r="N444" s="3" t="str">
        <f t="shared" si="41"/>
        <v/>
      </c>
    </row>
    <row r="445" spans="1:14">
      <c r="A445" s="202"/>
      <c r="B445" s="251" t="e">
        <f>VLOOKUP(A445,Adr!A:B,2,FALSE)</f>
        <v>#N/A</v>
      </c>
      <c r="C445" s="237"/>
      <c r="D445" s="229"/>
      <c r="E445" s="209"/>
      <c r="F445" s="202"/>
      <c r="G445" s="205"/>
      <c r="H445" s="205"/>
      <c r="I445" s="210"/>
      <c r="J445" s="203"/>
      <c r="K445" s="5"/>
      <c r="L445" s="203" t="str">
        <f t="shared" si="39"/>
        <v/>
      </c>
      <c r="M445" s="5" t="e">
        <f t="shared" si="40"/>
        <v>#N/A</v>
      </c>
      <c r="N445" s="3" t="str">
        <f t="shared" si="41"/>
        <v/>
      </c>
    </row>
    <row r="446" spans="1:14">
      <c r="A446" s="202"/>
      <c r="B446" s="251" t="e">
        <f>VLOOKUP(A446,Adr!A:B,2,FALSE)</f>
        <v>#N/A</v>
      </c>
      <c r="C446" s="222"/>
      <c r="D446" s="224"/>
      <c r="E446" s="209"/>
      <c r="F446" s="219"/>
      <c r="G446" s="222"/>
      <c r="H446" s="222"/>
      <c r="I446" s="230"/>
      <c r="J446" s="203"/>
      <c r="K446" s="5"/>
      <c r="L446" s="203" t="str">
        <f t="shared" si="39"/>
        <v/>
      </c>
      <c r="M446" s="5" t="e">
        <f t="shared" si="40"/>
        <v>#N/A</v>
      </c>
      <c r="N446" s="3" t="str">
        <f t="shared" si="41"/>
        <v/>
      </c>
    </row>
    <row r="447" spans="1:14">
      <c r="A447" s="202"/>
      <c r="B447" s="251" t="e">
        <f>VLOOKUP(A447,Adr!A:B,2,FALSE)</f>
        <v>#N/A</v>
      </c>
      <c r="C447" s="222"/>
      <c r="D447" s="224"/>
      <c r="E447" s="209"/>
      <c r="F447" s="219"/>
      <c r="G447" s="222"/>
      <c r="H447" s="222"/>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02"/>
      <c r="B449" s="251" t="e">
        <f>VLOOKUP(A449,Adr!A:B,2,FALSE)</f>
        <v>#N/A</v>
      </c>
      <c r="C449" s="222"/>
      <c r="D449" s="224"/>
      <c r="E449" s="209"/>
      <c r="F449" s="219"/>
      <c r="G449" s="222"/>
      <c r="H449" s="222"/>
      <c r="I449" s="230"/>
      <c r="J449" s="203"/>
      <c r="K449" s="5"/>
      <c r="L449" s="203" t="str">
        <f t="shared" si="39"/>
        <v/>
      </c>
      <c r="M449" s="5" t="e">
        <f t="shared" si="40"/>
        <v>#N/A</v>
      </c>
      <c r="N449" s="3" t="str">
        <f t="shared" si="41"/>
        <v/>
      </c>
    </row>
    <row r="450" spans="1:14">
      <c r="A450" s="202"/>
      <c r="B450" s="251" t="e">
        <f>VLOOKUP(A450,Adr!A:B,2,FALSE)</f>
        <v>#N/A</v>
      </c>
      <c r="C450" s="222"/>
      <c r="D450" s="224"/>
      <c r="E450" s="209"/>
      <c r="F450" s="219"/>
      <c r="G450" s="222"/>
      <c r="H450" s="222"/>
      <c r="I450" s="230"/>
      <c r="J450" s="203"/>
      <c r="K450" s="5"/>
      <c r="L450" s="203" t="str">
        <f t="shared" si="39"/>
        <v/>
      </c>
      <c r="M450" s="5" t="e">
        <f t="shared" si="40"/>
        <v>#N/A</v>
      </c>
      <c r="N450" s="3" t="str">
        <f t="shared" si="41"/>
        <v/>
      </c>
    </row>
    <row r="451" spans="1:14">
      <c r="A451" s="219"/>
      <c r="B451" s="251" t="e">
        <f>VLOOKUP(A451,Adr!A:B,2,FALSE)</f>
        <v>#N/A</v>
      </c>
      <c r="C451" s="222"/>
      <c r="D451" s="223"/>
      <c r="E451" s="209"/>
      <c r="F451" s="219"/>
      <c r="G451" s="222"/>
      <c r="H451" s="222"/>
      <c r="I451" s="230"/>
      <c r="J451" s="203"/>
      <c r="K451" s="5"/>
      <c r="L451" s="203" t="str">
        <f t="shared" si="39"/>
        <v/>
      </c>
      <c r="M451" s="5" t="e">
        <f t="shared" si="40"/>
        <v>#N/A</v>
      </c>
      <c r="N451" s="3" t="str">
        <f t="shared" si="41"/>
        <v/>
      </c>
    </row>
    <row r="452" spans="1:14">
      <c r="A452" s="219"/>
      <c r="B452" s="251" t="e">
        <f>VLOOKUP(A452,Adr!A:B,2,FALSE)</f>
        <v>#N/A</v>
      </c>
      <c r="C452" s="222"/>
      <c r="D452" s="223"/>
      <c r="E452" s="209"/>
      <c r="F452" s="219"/>
      <c r="G452" s="222"/>
      <c r="H452" s="222"/>
      <c r="I452" s="230"/>
      <c r="J452" s="203"/>
      <c r="K452" s="5"/>
      <c r="L452" s="203" t="str">
        <f t="shared" si="39"/>
        <v/>
      </c>
      <c r="M452" s="5" t="e">
        <f t="shared" si="40"/>
        <v>#N/A</v>
      </c>
      <c r="N452" s="3" t="str">
        <f t="shared" si="41"/>
        <v/>
      </c>
    </row>
    <row r="453" spans="1:14">
      <c r="A453" s="202"/>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02"/>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02"/>
      <c r="B456" s="251" t="e">
        <f>VLOOKUP(A456,Adr!A:B,2,FALSE)</f>
        <v>#N/A</v>
      </c>
      <c r="C456" s="222"/>
      <c r="D456" s="224"/>
      <c r="E456" s="209"/>
      <c r="F456" s="219"/>
      <c r="G456" s="222"/>
      <c r="H456" s="222"/>
      <c r="I456" s="230"/>
      <c r="J456" s="203"/>
      <c r="K456" s="5"/>
      <c r="L456" s="203" t="str">
        <f t="shared" si="39"/>
        <v/>
      </c>
      <c r="M456" s="5" t="e">
        <f t="shared" si="40"/>
        <v>#N/A</v>
      </c>
      <c r="N456" s="3" t="str">
        <f t="shared" si="41"/>
        <v/>
      </c>
    </row>
    <row r="457" spans="1:14">
      <c r="A457" s="202"/>
      <c r="B457" s="251" t="e">
        <f>VLOOKUP(A457,Adr!A:B,2,FALSE)</f>
        <v>#N/A</v>
      </c>
      <c r="C457" s="222"/>
      <c r="D457" s="224"/>
      <c r="E457" s="209"/>
      <c r="F457" s="219"/>
      <c r="G457" s="222"/>
      <c r="H457" s="222"/>
      <c r="I457" s="230"/>
      <c r="J457" s="203"/>
      <c r="K457" s="5"/>
      <c r="L457" s="203" t="str">
        <f t="shared" si="39"/>
        <v/>
      </c>
      <c r="M457" s="5" t="e">
        <f t="shared" si="40"/>
        <v>#N/A</v>
      </c>
      <c r="N457" s="3" t="str">
        <f t="shared" si="41"/>
        <v/>
      </c>
    </row>
    <row r="458" spans="1:14">
      <c r="A458" s="202"/>
      <c r="B458" s="251" t="e">
        <f>VLOOKUP(A458,Adr!A:B,2,FALSE)</f>
        <v>#N/A</v>
      </c>
      <c r="C458" s="222"/>
      <c r="D458" s="224"/>
      <c r="E458" s="209"/>
      <c r="F458" s="219"/>
      <c r="G458" s="222"/>
      <c r="H458" s="222"/>
      <c r="I458" s="230"/>
      <c r="J458" s="203"/>
      <c r="K458" s="5"/>
      <c r="L458" s="203" t="str">
        <f t="shared" si="39"/>
        <v/>
      </c>
      <c r="M458" s="5" t="e">
        <f t="shared" si="40"/>
        <v>#N/A</v>
      </c>
      <c r="N458" s="3" t="str">
        <f t="shared" si="41"/>
        <v/>
      </c>
    </row>
    <row r="459" spans="1:14">
      <c r="A459" s="238"/>
      <c r="B459" s="251" t="e">
        <f>VLOOKUP(A459,Adr!A:B,2,FALSE)</f>
        <v>#N/A</v>
      </c>
      <c r="C459" s="205"/>
      <c r="D459" s="208"/>
      <c r="E459" s="209"/>
      <c r="F459" s="202"/>
      <c r="G459" s="267"/>
      <c r="H459" s="205"/>
      <c r="I459" s="230"/>
      <c r="J459" s="203"/>
      <c r="K459" s="5"/>
      <c r="L459" s="203" t="str">
        <f t="shared" si="39"/>
        <v/>
      </c>
      <c r="M459" s="5" t="e">
        <f t="shared" si="40"/>
        <v>#N/A</v>
      </c>
      <c r="N459" s="3" t="str">
        <f t="shared" si="41"/>
        <v/>
      </c>
    </row>
    <row r="460" spans="1:14">
      <c r="A460" s="202"/>
      <c r="B460" s="251" t="e">
        <f>VLOOKUP(A460,Adr!A:B,2,FALSE)</f>
        <v>#N/A</v>
      </c>
      <c r="C460" s="222"/>
      <c r="D460" s="224"/>
      <c r="E460" s="209"/>
      <c r="F460" s="219"/>
      <c r="G460" s="222"/>
      <c r="H460" s="222"/>
      <c r="I460" s="230"/>
      <c r="J460" s="203"/>
      <c r="K460" s="5"/>
      <c r="L460" s="203" t="str">
        <f t="shared" si="39"/>
        <v/>
      </c>
      <c r="M460" s="5" t="e">
        <f t="shared" si="40"/>
        <v>#N/A</v>
      </c>
      <c r="N460" s="3" t="str">
        <f t="shared" si="41"/>
        <v/>
      </c>
    </row>
    <row r="461" spans="1:14">
      <c r="A461" s="202"/>
      <c r="B461" s="251" t="e">
        <f>VLOOKUP(A461,Adr!A:B,2,FALSE)</f>
        <v>#N/A</v>
      </c>
      <c r="C461" s="205"/>
      <c r="D461" s="208"/>
      <c r="E461" s="209"/>
      <c r="F461" s="202"/>
      <c r="G461" s="205"/>
      <c r="H461" s="205"/>
      <c r="I461" s="230"/>
      <c r="J461" s="203"/>
      <c r="K461" s="5"/>
      <c r="L461" s="203" t="str">
        <f t="shared" si="39"/>
        <v/>
      </c>
      <c r="M461" s="5" t="e">
        <f t="shared" si="40"/>
        <v>#N/A</v>
      </c>
      <c r="N461" s="3" t="str">
        <f t="shared" si="41"/>
        <v/>
      </c>
    </row>
    <row r="462" spans="1:14">
      <c r="A462" s="202"/>
      <c r="B462" s="251" t="e">
        <f>VLOOKUP(A462,Adr!A:B,2,FALSE)</f>
        <v>#N/A</v>
      </c>
      <c r="C462" s="222"/>
      <c r="D462" s="224"/>
      <c r="E462" s="209"/>
      <c r="F462" s="219"/>
      <c r="G462" s="222"/>
      <c r="H462" s="222"/>
      <c r="I462" s="230"/>
      <c r="J462" s="203"/>
      <c r="K462" s="5"/>
      <c r="L462" s="203" t="str">
        <f t="shared" si="39"/>
        <v/>
      </c>
      <c r="M462" s="5" t="e">
        <f t="shared" si="40"/>
        <v>#N/A</v>
      </c>
      <c r="N462" s="3" t="str">
        <f t="shared" si="41"/>
        <v/>
      </c>
    </row>
    <row r="463" spans="1:14">
      <c r="A463" s="219"/>
      <c r="B463" s="251" t="e">
        <f>VLOOKUP(A463,Adr!A:B,2,FALSE)</f>
        <v>#N/A</v>
      </c>
      <c r="C463" s="222"/>
      <c r="D463" s="224"/>
      <c r="E463" s="294"/>
      <c r="F463" s="219"/>
      <c r="G463" s="222"/>
      <c r="H463" s="222"/>
      <c r="I463" s="230"/>
      <c r="J463" s="203"/>
      <c r="K463" s="5"/>
      <c r="L463" s="203" t="str">
        <f t="shared" si="39"/>
        <v/>
      </c>
      <c r="M463" s="5" t="e">
        <f t="shared" si="40"/>
        <v>#N/A</v>
      </c>
      <c r="N463" s="3" t="str">
        <f t="shared" si="41"/>
        <v/>
      </c>
    </row>
    <row r="464" spans="1:14">
      <c r="A464" s="238"/>
      <c r="B464" s="251" t="e">
        <f>VLOOKUP(A464,Adr!A:B,2,FALSE)</f>
        <v>#N/A</v>
      </c>
      <c r="C464" s="205"/>
      <c r="D464" s="208"/>
      <c r="E464" s="209"/>
      <c r="F464" s="202"/>
      <c r="G464" s="267"/>
      <c r="H464" s="205"/>
      <c r="I464" s="230"/>
      <c r="J464" s="203"/>
      <c r="K464" s="5"/>
      <c r="L464" s="203" t="str">
        <f t="shared" si="39"/>
        <v/>
      </c>
      <c r="M464" s="5" t="e">
        <f t="shared" si="40"/>
        <v>#N/A</v>
      </c>
      <c r="N464" s="3" t="str">
        <f t="shared" si="41"/>
        <v/>
      </c>
    </row>
    <row r="465" spans="1:14">
      <c r="A465" s="202"/>
      <c r="B465" s="251" t="e">
        <f>VLOOKUP(A465,Adr!A:B,2,FALSE)</f>
        <v>#N/A</v>
      </c>
      <c r="C465" s="222"/>
      <c r="D465" s="224"/>
      <c r="E465" s="209"/>
      <c r="F465" s="219"/>
      <c r="G465" s="222"/>
      <c r="H465" s="222"/>
      <c r="I465" s="230"/>
      <c r="J465" s="203"/>
      <c r="K465" s="5"/>
      <c r="L465" s="203" t="str">
        <f t="shared" si="39"/>
        <v/>
      </c>
      <c r="M465" s="5" t="e">
        <f t="shared" si="40"/>
        <v>#N/A</v>
      </c>
      <c r="N465" s="3" t="str">
        <f t="shared" si="41"/>
        <v/>
      </c>
    </row>
    <row r="466" spans="1:14">
      <c r="A466" s="219"/>
      <c r="B466" s="251" t="e">
        <f>VLOOKUP(A466,Adr!A:B,2,FALSE)</f>
        <v>#N/A</v>
      </c>
      <c r="C466" s="222"/>
      <c r="D466" s="224"/>
      <c r="E466" s="294"/>
      <c r="F466" s="219"/>
      <c r="G466" s="222"/>
      <c r="H466" s="222"/>
      <c r="I466" s="230"/>
      <c r="J466" s="203"/>
      <c r="K466" s="5"/>
      <c r="L466" s="203" t="str">
        <f t="shared" si="39"/>
        <v/>
      </c>
      <c r="M466" s="5" t="e">
        <f t="shared" si="40"/>
        <v>#N/A</v>
      </c>
      <c r="N466" s="3" t="str">
        <f t="shared" si="41"/>
        <v/>
      </c>
    </row>
    <row r="467" spans="1:14">
      <c r="A467" s="238"/>
      <c r="B467" s="251" t="e">
        <f>VLOOKUP(A467,Adr!A:B,2,FALSE)</f>
        <v>#N/A</v>
      </c>
      <c r="C467" s="205"/>
      <c r="D467" s="208"/>
      <c r="E467" s="209"/>
      <c r="F467" s="202"/>
      <c r="G467" s="267"/>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02"/>
      <c r="B469" s="251" t="e">
        <f>VLOOKUP(A469,Adr!A:B,2,FALSE)</f>
        <v>#N/A</v>
      </c>
      <c r="C469" s="237"/>
      <c r="D469" s="229"/>
      <c r="E469" s="209"/>
      <c r="F469" s="202"/>
      <c r="G469" s="205"/>
      <c r="H469" s="205"/>
      <c r="I469" s="210"/>
      <c r="J469" s="203"/>
      <c r="K469" s="5"/>
      <c r="L469" s="203" t="str">
        <f t="shared" si="39"/>
        <v/>
      </c>
      <c r="M469" s="5" t="e">
        <f t="shared" si="40"/>
        <v>#N/A</v>
      </c>
      <c r="N469" s="3" t="str">
        <f t="shared" si="41"/>
        <v/>
      </c>
    </row>
    <row r="470" spans="1:14">
      <c r="A470" s="219"/>
      <c r="B470" s="251" t="e">
        <f>VLOOKUP(A470,Adr!A:B,2,FALSE)</f>
        <v>#N/A</v>
      </c>
      <c r="C470" s="222"/>
      <c r="D470" s="224"/>
      <c r="E470" s="209"/>
      <c r="F470" s="219"/>
      <c r="G470" s="222"/>
      <c r="H470" s="222"/>
      <c r="I470" s="230"/>
      <c r="J470" s="203"/>
      <c r="K470" s="5"/>
      <c r="L470" s="203" t="str">
        <f t="shared" si="39"/>
        <v/>
      </c>
      <c r="M470" s="5" t="e">
        <f t="shared" si="40"/>
        <v>#N/A</v>
      </c>
      <c r="N470" s="3" t="str">
        <f t="shared" si="41"/>
        <v/>
      </c>
    </row>
    <row r="471" spans="1:14">
      <c r="A471" s="219"/>
      <c r="B471" s="251" t="e">
        <f>VLOOKUP(A471,Adr!A:B,2,FALSE)</f>
        <v>#N/A</v>
      </c>
      <c r="C471" s="222"/>
      <c r="D471" s="224"/>
      <c r="E471" s="209"/>
      <c r="F471" s="219"/>
      <c r="G471" s="222"/>
      <c r="H471" s="222"/>
      <c r="I471" s="230"/>
      <c r="J471" s="203"/>
      <c r="K471" s="5"/>
      <c r="L471" s="203" t="str">
        <f t="shared" si="39"/>
        <v/>
      </c>
      <c r="M471" s="5" t="e">
        <f t="shared" si="40"/>
        <v>#N/A</v>
      </c>
      <c r="N471" s="3" t="str">
        <f t="shared" si="41"/>
        <v/>
      </c>
    </row>
    <row r="472" spans="1:14">
      <c r="A472" s="219"/>
      <c r="B472" s="251" t="e">
        <f>VLOOKUP(A472,Adr!A:B,2,FALSE)</f>
        <v>#N/A</v>
      </c>
      <c r="C472" s="222"/>
      <c r="D472" s="224"/>
      <c r="E472" s="209"/>
      <c r="F472" s="219"/>
      <c r="G472" s="222"/>
      <c r="H472" s="222"/>
      <c r="I472" s="230"/>
      <c r="J472" s="203"/>
      <c r="K472" s="5"/>
      <c r="L472" s="203" t="str">
        <f t="shared" si="39"/>
        <v/>
      </c>
      <c r="M472" s="5" t="e">
        <f t="shared" si="40"/>
        <v>#N/A</v>
      </c>
      <c r="N472" s="3" t="str">
        <f t="shared" si="41"/>
        <v/>
      </c>
    </row>
    <row r="473" spans="1:14">
      <c r="A473" s="219"/>
      <c r="B473" s="251" t="e">
        <f>VLOOKUP(A473,Adr!A:B,2,FALSE)</f>
        <v>#N/A</v>
      </c>
      <c r="C473" s="222"/>
      <c r="D473" s="224"/>
      <c r="E473" s="294"/>
      <c r="F473" s="219"/>
      <c r="G473" s="222"/>
      <c r="H473" s="222"/>
      <c r="I473" s="230"/>
      <c r="J473" s="203"/>
      <c r="K473" s="5"/>
      <c r="L473" s="203" t="str">
        <f t="shared" si="39"/>
        <v/>
      </c>
      <c r="M473" s="5" t="e">
        <f t="shared" si="40"/>
        <v>#N/A</v>
      </c>
      <c r="N473" s="3" t="str">
        <f t="shared" si="41"/>
        <v/>
      </c>
    </row>
    <row r="474" spans="1:14">
      <c r="A474" s="238"/>
      <c r="B474" s="251" t="e">
        <f>VLOOKUP(A474,Adr!A:B,2,FALSE)</f>
        <v>#N/A</v>
      </c>
      <c r="C474" s="205"/>
      <c r="D474" s="208"/>
      <c r="E474" s="209"/>
      <c r="F474" s="202"/>
      <c r="G474" s="267"/>
      <c r="H474" s="205"/>
      <c r="I474" s="230"/>
      <c r="J474" s="203"/>
      <c r="K474" s="5"/>
      <c r="L474" s="203" t="str">
        <f t="shared" si="39"/>
        <v/>
      </c>
      <c r="M474" s="5" t="e">
        <f t="shared" si="40"/>
        <v>#N/A</v>
      </c>
      <c r="N474" s="3" t="str">
        <f t="shared" si="41"/>
        <v/>
      </c>
    </row>
    <row r="475" spans="1:14">
      <c r="A475" s="202"/>
      <c r="B475" s="251" t="e">
        <f>VLOOKUP(A475,Adr!A:B,2,FALSE)</f>
        <v>#N/A</v>
      </c>
      <c r="C475" s="236"/>
      <c r="D475" s="223"/>
      <c r="E475" s="209"/>
      <c r="F475" s="202"/>
      <c r="G475" s="205"/>
      <c r="H475" s="205"/>
      <c r="I475" s="230"/>
      <c r="J475" s="203"/>
      <c r="K475" s="5"/>
      <c r="L475" s="203" t="str">
        <f t="shared" si="39"/>
        <v/>
      </c>
      <c r="M475" s="5" t="e">
        <f t="shared" si="40"/>
        <v>#N/A</v>
      </c>
      <c r="N475" s="3" t="str">
        <f t="shared" si="41"/>
        <v/>
      </c>
    </row>
    <row r="476" spans="1:14">
      <c r="A476" s="202"/>
      <c r="B476" s="251" t="e">
        <f>VLOOKUP(A476,Adr!A:B,2,FALSE)</f>
        <v>#N/A</v>
      </c>
      <c r="C476" s="237"/>
      <c r="D476" s="229"/>
      <c r="E476" s="209"/>
      <c r="F476" s="202"/>
      <c r="G476" s="205"/>
      <c r="H476" s="205"/>
      <c r="I476" s="210"/>
      <c r="J476" s="203"/>
      <c r="K476" s="5"/>
      <c r="L476" s="203" t="str">
        <f t="shared" si="39"/>
        <v/>
      </c>
      <c r="M476" s="5" t="e">
        <f t="shared" si="40"/>
        <v>#N/A</v>
      </c>
      <c r="N476" s="3" t="str">
        <f t="shared" si="41"/>
        <v/>
      </c>
    </row>
    <row r="477" spans="1:14">
      <c r="A477" s="238"/>
      <c r="B477" s="251" t="e">
        <f>VLOOKUP(A477,Adr!A:B,2,FALSE)</f>
        <v>#N/A</v>
      </c>
      <c r="C477" s="205"/>
      <c r="D477" s="208"/>
      <c r="E477" s="209"/>
      <c r="F477" s="202"/>
      <c r="G477" s="267"/>
      <c r="H477" s="205"/>
      <c r="I477" s="230"/>
      <c r="J477" s="203"/>
      <c r="K477" s="5"/>
      <c r="L477" s="203" t="str">
        <f t="shared" si="39"/>
        <v/>
      </c>
      <c r="M477" s="5" t="e">
        <f t="shared" si="40"/>
        <v>#N/A</v>
      </c>
      <c r="N477" s="3" t="str">
        <f t="shared" si="41"/>
        <v/>
      </c>
    </row>
    <row r="478" spans="1:14">
      <c r="A478" s="202"/>
      <c r="B478" s="251" t="e">
        <f>VLOOKUP(A478,Adr!A:B,2,FALSE)</f>
        <v>#N/A</v>
      </c>
      <c r="C478" s="237"/>
      <c r="D478" s="229"/>
      <c r="E478" s="209"/>
      <c r="F478" s="202"/>
      <c r="G478" s="205"/>
      <c r="H478" s="205"/>
      <c r="I478" s="210"/>
      <c r="J478" s="203"/>
      <c r="K478" s="5"/>
      <c r="L478" s="203" t="str">
        <f t="shared" si="39"/>
        <v/>
      </c>
      <c r="M478" s="5" t="e">
        <f t="shared" si="40"/>
        <v>#N/A</v>
      </c>
      <c r="N478" s="3" t="str">
        <f t="shared" si="41"/>
        <v/>
      </c>
    </row>
    <row r="479" spans="1:14">
      <c r="A479" s="202"/>
      <c r="B479" s="251" t="e">
        <f>VLOOKUP(A479,Adr!A:B,2,FALSE)</f>
        <v>#N/A</v>
      </c>
      <c r="C479" s="237"/>
      <c r="D479" s="224"/>
      <c r="E479" s="209"/>
      <c r="F479" s="202"/>
      <c r="G479" s="205"/>
      <c r="H479" s="205"/>
      <c r="I479" s="230"/>
      <c r="J479" s="203"/>
      <c r="K479" s="5"/>
      <c r="L479" s="203" t="str">
        <f t="shared" si="39"/>
        <v/>
      </c>
      <c r="M479" s="5" t="e">
        <f t="shared" si="40"/>
        <v>#N/A</v>
      </c>
      <c r="N479" s="3" t="str">
        <f t="shared" si="41"/>
        <v/>
      </c>
    </row>
    <row r="480" spans="1:14">
      <c r="A480" s="238"/>
      <c r="B480" s="251" t="e">
        <f>VLOOKUP(A480,Adr!A:B,2,FALSE)</f>
        <v>#N/A</v>
      </c>
      <c r="C480" s="205"/>
      <c r="D480" s="208"/>
      <c r="E480" s="209"/>
      <c r="F480" s="202"/>
      <c r="G480" s="267"/>
      <c r="H480" s="205"/>
      <c r="I480" s="230"/>
      <c r="J480" s="203"/>
      <c r="K480" s="5"/>
      <c r="L480" s="203" t="str">
        <f t="shared" si="39"/>
        <v/>
      </c>
      <c r="M480" s="5" t="e">
        <f t="shared" si="40"/>
        <v>#N/A</v>
      </c>
      <c r="N480" s="3" t="str">
        <f t="shared" si="41"/>
        <v/>
      </c>
    </row>
    <row r="481" spans="1:14">
      <c r="A481" s="202"/>
      <c r="B481" s="251" t="e">
        <f>VLOOKUP(A481,Adr!A:B,2,FALSE)</f>
        <v>#N/A</v>
      </c>
      <c r="C481" s="237"/>
      <c r="D481" s="229"/>
      <c r="E481" s="209"/>
      <c r="F481" s="202"/>
      <c r="G481" s="205"/>
      <c r="H481" s="205"/>
      <c r="I481" s="210"/>
      <c r="J481" s="203"/>
      <c r="K481" s="5"/>
      <c r="L481" s="203" t="str">
        <f t="shared" si="39"/>
        <v/>
      </c>
      <c r="M481" s="5" t="e">
        <f t="shared" si="40"/>
        <v>#N/A</v>
      </c>
      <c r="N481" s="3" t="str">
        <f t="shared" si="41"/>
        <v/>
      </c>
    </row>
    <row r="482" spans="1:14">
      <c r="A482" s="202"/>
      <c r="B482" s="251" t="e">
        <f>VLOOKUP(A482,Adr!A:B,2,FALSE)</f>
        <v>#N/A</v>
      </c>
      <c r="C482" s="237"/>
      <c r="D482" s="229"/>
      <c r="E482" s="209"/>
      <c r="F482" s="202"/>
      <c r="G482" s="205"/>
      <c r="H482" s="205"/>
      <c r="I482" s="210"/>
      <c r="J482" s="203"/>
      <c r="K482" s="5"/>
      <c r="L482" s="203" t="str">
        <f t="shared" si="39"/>
        <v/>
      </c>
      <c r="M482" s="5" t="e">
        <f t="shared" si="40"/>
        <v>#N/A</v>
      </c>
      <c r="N482" s="3" t="str">
        <f t="shared" si="41"/>
        <v/>
      </c>
    </row>
    <row r="483" spans="1:14">
      <c r="A483" s="202"/>
      <c r="B483" s="251" t="e">
        <f>VLOOKUP(A483,Adr!A:B,2,FALSE)</f>
        <v>#N/A</v>
      </c>
      <c r="C483" s="237"/>
      <c r="D483" s="229"/>
      <c r="E483" s="209"/>
      <c r="F483" s="202"/>
      <c r="G483" s="205"/>
      <c r="H483" s="205"/>
      <c r="I483" s="210"/>
      <c r="J483" s="203"/>
      <c r="K483" s="5"/>
      <c r="L483" s="203" t="str">
        <f t="shared" si="39"/>
        <v/>
      </c>
      <c r="M483" s="5" t="e">
        <f t="shared" si="40"/>
        <v>#N/A</v>
      </c>
      <c r="N483" s="3" t="str">
        <f t="shared" si="41"/>
        <v/>
      </c>
    </row>
    <row r="484" spans="1:14">
      <c r="A484" s="202"/>
      <c r="B484" s="251" t="e">
        <f>VLOOKUP(A484,Adr!A:B,2,FALSE)</f>
        <v>#N/A</v>
      </c>
      <c r="C484" s="237"/>
      <c r="D484" s="229"/>
      <c r="E484" s="209"/>
      <c r="F484" s="202"/>
      <c r="G484" s="205"/>
      <c r="H484" s="205"/>
      <c r="I484" s="230"/>
      <c r="J484" s="203"/>
      <c r="K484" s="5"/>
      <c r="L484" s="203" t="str">
        <f t="shared" si="39"/>
        <v/>
      </c>
      <c r="M484" s="5" t="e">
        <f t="shared" si="40"/>
        <v>#N/A</v>
      </c>
      <c r="N484" s="3" t="str">
        <f t="shared" si="41"/>
        <v/>
      </c>
    </row>
    <row r="485" spans="1:14">
      <c r="A485" s="202"/>
      <c r="B485" s="251" t="e">
        <f>VLOOKUP(A485,Adr!A:B,2,FALSE)</f>
        <v>#N/A</v>
      </c>
      <c r="C485" s="237"/>
      <c r="D485" s="229"/>
      <c r="E485" s="209"/>
      <c r="F485" s="202"/>
      <c r="G485" s="205"/>
      <c r="H485" s="205"/>
      <c r="I485" s="210"/>
      <c r="J485" s="203"/>
      <c r="K485" s="5"/>
      <c r="L485" s="203" t="str">
        <f t="shared" si="39"/>
        <v/>
      </c>
      <c r="M485" s="5" t="e">
        <f t="shared" si="40"/>
        <v>#N/A</v>
      </c>
      <c r="N485" s="3" t="str">
        <f t="shared" si="41"/>
        <v/>
      </c>
    </row>
    <row r="486" spans="1:14">
      <c r="A486" s="238"/>
      <c r="B486" s="251" t="e">
        <f>VLOOKUP(A486,Adr!A:B,2,FALSE)</f>
        <v>#N/A</v>
      </c>
      <c r="C486" s="205"/>
      <c r="D486" s="208"/>
      <c r="E486" s="209"/>
      <c r="F486" s="202"/>
      <c r="G486" s="267"/>
      <c r="H486" s="205"/>
      <c r="I486" s="230"/>
      <c r="J486" s="203"/>
      <c r="K486" s="5"/>
      <c r="L486" s="203" t="str">
        <f t="shared" si="39"/>
        <v/>
      </c>
      <c r="M486" s="5" t="e">
        <f t="shared" si="40"/>
        <v>#N/A</v>
      </c>
      <c r="N486" s="3" t="str">
        <f t="shared" si="41"/>
        <v/>
      </c>
    </row>
    <row r="487" spans="1:14">
      <c r="A487" s="219"/>
      <c r="B487" s="251" t="e">
        <f>VLOOKUP(A487,Adr!A:B,2,FALSE)</f>
        <v>#N/A</v>
      </c>
      <c r="C487" s="222"/>
      <c r="D487" s="224"/>
      <c r="E487" s="294"/>
      <c r="F487" s="219"/>
      <c r="G487" s="222"/>
      <c r="H487" s="222"/>
      <c r="I487" s="230"/>
      <c r="J487" s="203"/>
      <c r="K487" s="5"/>
      <c r="L487" s="203" t="str">
        <f t="shared" si="39"/>
        <v/>
      </c>
      <c r="M487" s="5" t="e">
        <f t="shared" si="40"/>
        <v>#N/A</v>
      </c>
      <c r="N487" s="3" t="str">
        <f t="shared" si="41"/>
        <v/>
      </c>
    </row>
    <row r="488" spans="1:14">
      <c r="A488" s="202"/>
      <c r="B488" s="251" t="e">
        <f>VLOOKUP(A488,Adr!A:B,2,FALSE)</f>
        <v>#N/A</v>
      </c>
      <c r="C488" s="236"/>
      <c r="D488" s="223"/>
      <c r="E488" s="209"/>
      <c r="F488" s="202"/>
      <c r="G488" s="205"/>
      <c r="H488" s="205"/>
      <c r="I488" s="230"/>
      <c r="J488" s="203"/>
      <c r="K488" s="5"/>
      <c r="L488" s="203" t="str">
        <f t="shared" ref="L488:L551" si="42">A488&amp;G488&amp;H488</f>
        <v/>
      </c>
      <c r="M488" s="5" t="e">
        <f t="shared" ref="M488:M551" si="43">B488&amp;F488&amp;H488&amp;C488</f>
        <v>#N/A</v>
      </c>
      <c r="N488" s="3" t="str">
        <f t="shared" ref="N488:N551" si="44">+I488&amp;H488</f>
        <v/>
      </c>
    </row>
    <row r="489" spans="1:14">
      <c r="A489" s="202"/>
      <c r="B489" s="251" t="e">
        <f>VLOOKUP(A489,Adr!A:B,2,FALSE)</f>
        <v>#N/A</v>
      </c>
      <c r="C489" s="236"/>
      <c r="D489" s="223"/>
      <c r="E489" s="209"/>
      <c r="F489" s="202"/>
      <c r="G489" s="205"/>
      <c r="H489" s="205"/>
      <c r="I489" s="230"/>
      <c r="J489" s="203"/>
      <c r="K489" s="5"/>
      <c r="L489" s="203" t="str">
        <f t="shared" si="42"/>
        <v/>
      </c>
      <c r="M489" s="5" t="e">
        <f t="shared" si="43"/>
        <v>#N/A</v>
      </c>
      <c r="N489" s="3" t="str">
        <f t="shared" si="44"/>
        <v/>
      </c>
    </row>
    <row r="490" spans="1:14">
      <c r="A490" s="202"/>
      <c r="B490" s="251" t="e">
        <f>VLOOKUP(A490,Adr!A:B,2,FALSE)</f>
        <v>#N/A</v>
      </c>
      <c r="C490" s="236"/>
      <c r="D490" s="224"/>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27"/>
      <c r="D491" s="208"/>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08"/>
      <c r="E492" s="209"/>
      <c r="F492" s="202"/>
      <c r="G492" s="205"/>
      <c r="H492" s="205"/>
      <c r="I492" s="230"/>
      <c r="J492" s="203"/>
      <c r="K492" s="5"/>
      <c r="L492" s="203" t="str">
        <f t="shared" si="42"/>
        <v/>
      </c>
      <c r="M492" s="5" t="e">
        <f t="shared" si="43"/>
        <v>#N/A</v>
      </c>
      <c r="N492" s="3" t="str">
        <f t="shared" si="44"/>
        <v/>
      </c>
    </row>
    <row r="493" spans="1:14">
      <c r="A493" s="202"/>
      <c r="B493" s="251" t="e">
        <f>VLOOKUP(A493,Adr!A:B,2,FALSE)</f>
        <v>#N/A</v>
      </c>
      <c r="C493" s="227"/>
      <c r="D493" s="208"/>
      <c r="E493" s="209"/>
      <c r="F493" s="202"/>
      <c r="G493" s="205"/>
      <c r="H493" s="205"/>
      <c r="I493" s="230"/>
      <c r="J493" s="203"/>
      <c r="K493" s="5"/>
      <c r="L493" s="203" t="str">
        <f t="shared" si="42"/>
        <v/>
      </c>
      <c r="M493" s="5" t="e">
        <f t="shared" si="43"/>
        <v>#N/A</v>
      </c>
      <c r="N493" s="3" t="str">
        <f t="shared" si="44"/>
        <v/>
      </c>
    </row>
    <row r="494" spans="1:14">
      <c r="A494" s="202"/>
      <c r="B494" s="251" t="e">
        <f>VLOOKUP(A494,Adr!A:B,2,FALSE)</f>
        <v>#N/A</v>
      </c>
      <c r="C494" s="227"/>
      <c r="D494" s="208"/>
      <c r="E494" s="209"/>
      <c r="F494" s="202"/>
      <c r="G494" s="205"/>
      <c r="H494" s="205"/>
      <c r="I494" s="230"/>
      <c r="J494" s="203"/>
      <c r="K494" s="5"/>
      <c r="L494" s="203" t="str">
        <f t="shared" si="42"/>
        <v/>
      </c>
      <c r="M494" s="5" t="e">
        <f t="shared" si="43"/>
        <v>#N/A</v>
      </c>
      <c r="N494" s="3" t="str">
        <f t="shared" si="44"/>
        <v/>
      </c>
    </row>
    <row r="495" spans="1:14">
      <c r="A495" s="202"/>
      <c r="B495" s="251" t="e">
        <f>VLOOKUP(A495,Adr!A:B,2,FALSE)</f>
        <v>#N/A</v>
      </c>
      <c r="C495" s="236"/>
      <c r="D495" s="224"/>
      <c r="E495" s="209"/>
      <c r="F495" s="202"/>
      <c r="G495" s="205"/>
      <c r="H495" s="205"/>
      <c r="I495" s="230"/>
      <c r="J495" s="203"/>
      <c r="K495" s="5"/>
      <c r="L495" s="203" t="str">
        <f t="shared" si="42"/>
        <v/>
      </c>
      <c r="M495" s="5" t="e">
        <f t="shared" si="43"/>
        <v>#N/A</v>
      </c>
      <c r="N495" s="3" t="str">
        <f t="shared" si="44"/>
        <v/>
      </c>
    </row>
    <row r="496" spans="1:14">
      <c r="A496" s="202"/>
      <c r="B496" s="251" t="e">
        <f>VLOOKUP(A496,Adr!A:B,2,FALSE)</f>
        <v>#N/A</v>
      </c>
      <c r="C496" s="236"/>
      <c r="D496" s="224"/>
      <c r="E496" s="209"/>
      <c r="F496" s="202"/>
      <c r="G496" s="205"/>
      <c r="H496" s="205"/>
      <c r="I496" s="230"/>
      <c r="J496" s="203"/>
      <c r="K496" s="5"/>
      <c r="L496" s="203" t="str">
        <f t="shared" si="42"/>
        <v/>
      </c>
      <c r="M496" s="5" t="e">
        <f t="shared" si="43"/>
        <v>#N/A</v>
      </c>
      <c r="N496" s="3" t="str">
        <f t="shared" si="44"/>
        <v/>
      </c>
    </row>
    <row r="497" spans="1:14">
      <c r="A497" s="202"/>
      <c r="B497" s="251" t="e">
        <f>VLOOKUP(A497,Adr!A:B,2,FALSE)</f>
        <v>#N/A</v>
      </c>
      <c r="C497" s="222"/>
      <c r="D497" s="224"/>
      <c r="E497" s="209"/>
      <c r="F497" s="219"/>
      <c r="G497" s="222"/>
      <c r="H497" s="222"/>
      <c r="I497" s="230"/>
      <c r="J497" s="203"/>
      <c r="K497" s="5"/>
      <c r="L497" s="203" t="str">
        <f t="shared" si="42"/>
        <v/>
      </c>
      <c r="M497" s="5" t="e">
        <f t="shared" si="43"/>
        <v>#N/A</v>
      </c>
      <c r="N497" s="3" t="str">
        <f t="shared" si="44"/>
        <v/>
      </c>
    </row>
    <row r="498" spans="1:14">
      <c r="A498" s="202"/>
      <c r="B498" s="251" t="e">
        <f>VLOOKUP(A498,Adr!A:B,2,FALSE)</f>
        <v>#N/A</v>
      </c>
      <c r="C498" s="237"/>
      <c r="D498" s="229"/>
      <c r="E498" s="209"/>
      <c r="F498" s="219"/>
      <c r="G498" s="222"/>
      <c r="H498" s="222"/>
      <c r="I498" s="210"/>
      <c r="J498" s="203"/>
      <c r="K498" s="5"/>
      <c r="L498" s="203" t="str">
        <f t="shared" si="42"/>
        <v/>
      </c>
      <c r="M498" s="5" t="e">
        <f t="shared" si="43"/>
        <v>#N/A</v>
      </c>
      <c r="N498" s="3" t="str">
        <f t="shared" si="44"/>
        <v/>
      </c>
    </row>
    <row r="499" spans="1:14">
      <c r="A499" s="202"/>
      <c r="B499" s="251" t="e">
        <f>VLOOKUP(A499,Adr!A:B,2,FALSE)</f>
        <v>#N/A</v>
      </c>
      <c r="C499" s="222"/>
      <c r="D499" s="224"/>
      <c r="E499" s="209"/>
      <c r="F499" s="219"/>
      <c r="G499" s="222"/>
      <c r="H499" s="222"/>
      <c r="I499" s="230"/>
      <c r="J499" s="203"/>
      <c r="K499" s="5"/>
      <c r="L499" s="203" t="str">
        <f t="shared" si="42"/>
        <v/>
      </c>
      <c r="M499" s="5" t="e">
        <f t="shared" si="43"/>
        <v>#N/A</v>
      </c>
      <c r="N499" s="3" t="str">
        <f t="shared" si="44"/>
        <v/>
      </c>
    </row>
    <row r="500" spans="1:14">
      <c r="A500" s="219"/>
      <c r="B500" s="251" t="e">
        <f>VLOOKUP(A500,Adr!A:B,2,FALSE)</f>
        <v>#N/A</v>
      </c>
      <c r="C500" s="222"/>
      <c r="D500" s="224"/>
      <c r="E500" s="294"/>
      <c r="F500" s="219"/>
      <c r="G500" s="222"/>
      <c r="H500" s="222"/>
      <c r="I500" s="230"/>
      <c r="J500" s="203"/>
      <c r="K500" s="5"/>
      <c r="L500" s="203" t="str">
        <f t="shared" si="42"/>
        <v/>
      </c>
      <c r="M500" s="5" t="e">
        <f t="shared" si="43"/>
        <v>#N/A</v>
      </c>
      <c r="N500" s="3" t="str">
        <f t="shared" si="44"/>
        <v/>
      </c>
    </row>
    <row r="501" spans="1:14">
      <c r="A501" s="202"/>
      <c r="B501" s="251" t="e">
        <f>VLOOKUP(A501,Adr!A:B,2,FALSE)</f>
        <v>#N/A</v>
      </c>
      <c r="C501" s="236"/>
      <c r="D501" s="223"/>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3"/>
      <c r="E502" s="209"/>
      <c r="F502" s="202"/>
      <c r="G502" s="205"/>
      <c r="H502" s="205"/>
      <c r="I502" s="230"/>
      <c r="J502" s="203"/>
      <c r="K502" s="5"/>
      <c r="L502" s="203" t="str">
        <f t="shared" si="42"/>
        <v/>
      </c>
      <c r="M502" s="5" t="e">
        <f t="shared" si="43"/>
        <v>#N/A</v>
      </c>
      <c r="N502" s="3" t="str">
        <f t="shared" si="44"/>
        <v/>
      </c>
    </row>
    <row r="503" spans="1:14">
      <c r="A503" s="202"/>
      <c r="B503" s="251" t="e">
        <f>VLOOKUP(A503,Adr!A:B,2,FALSE)</f>
        <v>#N/A</v>
      </c>
      <c r="C503" s="236"/>
      <c r="D503" s="223"/>
      <c r="E503" s="209"/>
      <c r="F503" s="202"/>
      <c r="G503" s="205"/>
      <c r="H503" s="205"/>
      <c r="I503" s="230"/>
      <c r="J503" s="203"/>
      <c r="K503" s="5"/>
      <c r="L503" s="203" t="str">
        <f t="shared" si="42"/>
        <v/>
      </c>
      <c r="M503" s="5" t="e">
        <f t="shared" si="43"/>
        <v>#N/A</v>
      </c>
      <c r="N503" s="3" t="str">
        <f t="shared" si="44"/>
        <v/>
      </c>
    </row>
    <row r="504" spans="1:14">
      <c r="A504" s="202"/>
      <c r="B504" s="251" t="e">
        <f>VLOOKUP(A504,Adr!A:B,2,FALSE)</f>
        <v>#N/A</v>
      </c>
      <c r="C504" s="236"/>
      <c r="D504" s="223"/>
      <c r="E504" s="209"/>
      <c r="F504" s="202"/>
      <c r="G504" s="205"/>
      <c r="H504" s="205"/>
      <c r="I504" s="230"/>
      <c r="J504" s="203"/>
      <c r="K504" s="5"/>
      <c r="L504" s="203" t="str">
        <f t="shared" si="42"/>
        <v/>
      </c>
      <c r="M504" s="5" t="e">
        <f t="shared" si="43"/>
        <v>#N/A</v>
      </c>
      <c r="N504" s="3" t="str">
        <f t="shared" si="44"/>
        <v/>
      </c>
    </row>
    <row r="505" spans="1:14">
      <c r="A505" s="202"/>
      <c r="B505" s="251" t="e">
        <f>VLOOKUP(A505,Adr!A:B,2,FALSE)</f>
        <v>#N/A</v>
      </c>
      <c r="C505" s="227"/>
      <c r="D505" s="208"/>
      <c r="E505" s="209"/>
      <c r="F505" s="202"/>
      <c r="G505" s="205"/>
      <c r="H505" s="205"/>
      <c r="I505" s="230"/>
      <c r="J505" s="203"/>
      <c r="K505" s="5"/>
      <c r="L505" s="203" t="str">
        <f t="shared" si="42"/>
        <v/>
      </c>
      <c r="M505" s="5" t="e">
        <f t="shared" si="43"/>
        <v>#N/A</v>
      </c>
      <c r="N505" s="3" t="str">
        <f t="shared" si="44"/>
        <v/>
      </c>
    </row>
    <row r="506" spans="1:14">
      <c r="A506" s="219"/>
      <c r="B506" s="251" t="e">
        <f>VLOOKUP(A506,Adr!A:B,2,FALSE)</f>
        <v>#N/A</v>
      </c>
      <c r="C506" s="222"/>
      <c r="D506" s="224"/>
      <c r="E506" s="294"/>
      <c r="F506" s="219"/>
      <c r="G506" s="222"/>
      <c r="H506" s="222"/>
      <c r="I506" s="230"/>
      <c r="J506" s="203"/>
      <c r="K506" s="5"/>
      <c r="L506" s="203" t="str">
        <f t="shared" si="42"/>
        <v/>
      </c>
      <c r="M506" s="5" t="e">
        <f t="shared" si="43"/>
        <v>#N/A</v>
      </c>
      <c r="N506" s="3" t="str">
        <f t="shared" si="44"/>
        <v/>
      </c>
    </row>
    <row r="507" spans="1:14">
      <c r="A507" s="202"/>
      <c r="B507" s="251" t="e">
        <f>VLOOKUP(A507,Adr!A:B,2,FALSE)</f>
        <v>#N/A</v>
      </c>
      <c r="C507" s="236"/>
      <c r="D507" s="223"/>
      <c r="E507" s="209"/>
      <c r="F507" s="202"/>
      <c r="G507" s="205"/>
      <c r="H507" s="205"/>
      <c r="I507" s="230"/>
      <c r="J507" s="203"/>
      <c r="K507" s="5"/>
      <c r="L507" s="203" t="str">
        <f t="shared" si="42"/>
        <v/>
      </c>
      <c r="M507" s="5" t="e">
        <f t="shared" si="43"/>
        <v>#N/A</v>
      </c>
      <c r="N507" s="3" t="str">
        <f t="shared" si="44"/>
        <v/>
      </c>
    </row>
    <row r="508" spans="1:14">
      <c r="A508" s="202"/>
      <c r="B508" s="251" t="e">
        <f>VLOOKUP(A508,Adr!A:B,2,FALSE)</f>
        <v>#N/A</v>
      </c>
      <c r="C508" s="236"/>
      <c r="D508" s="223"/>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36"/>
      <c r="D509" s="223"/>
      <c r="E509" s="209"/>
      <c r="F509" s="202"/>
      <c r="G509" s="205"/>
      <c r="H509" s="205"/>
      <c r="I509" s="210"/>
      <c r="J509" s="203"/>
      <c r="K509" s="5"/>
      <c r="L509" s="203" t="str">
        <f t="shared" si="42"/>
        <v/>
      </c>
      <c r="M509" s="5" t="e">
        <f t="shared" si="43"/>
        <v>#N/A</v>
      </c>
      <c r="N509" s="3" t="str">
        <f t="shared" si="44"/>
        <v/>
      </c>
    </row>
    <row r="510" spans="1:14">
      <c r="A510" s="202"/>
      <c r="B510" s="251" t="e">
        <f>VLOOKUP(A510,Adr!A:B,2,FALSE)</f>
        <v>#N/A</v>
      </c>
      <c r="C510" s="236"/>
      <c r="D510" s="223"/>
      <c r="E510" s="209"/>
      <c r="F510" s="202"/>
      <c r="G510" s="205"/>
      <c r="H510" s="205"/>
      <c r="I510" s="210"/>
      <c r="J510" s="203"/>
      <c r="K510" s="5"/>
      <c r="L510" s="203" t="str">
        <f t="shared" si="42"/>
        <v/>
      </c>
      <c r="M510" s="5" t="e">
        <f t="shared" si="43"/>
        <v>#N/A</v>
      </c>
      <c r="N510" s="3" t="str">
        <f t="shared" si="44"/>
        <v/>
      </c>
    </row>
    <row r="511" spans="1:14">
      <c r="A511" s="219"/>
      <c r="B511" s="251" t="e">
        <f>VLOOKUP(A511,Adr!A:B,2,FALSE)</f>
        <v>#N/A</v>
      </c>
      <c r="C511" s="222"/>
      <c r="D511" s="224"/>
      <c r="E511" s="294"/>
      <c r="F511" s="219"/>
      <c r="G511" s="222"/>
      <c r="H511" s="222"/>
      <c r="I511" s="230"/>
      <c r="J511" s="203"/>
      <c r="K511" s="5"/>
      <c r="L511" s="203" t="str">
        <f t="shared" si="42"/>
        <v/>
      </c>
      <c r="M511" s="5" t="e">
        <f t="shared" si="43"/>
        <v>#N/A</v>
      </c>
      <c r="N511" s="3" t="str">
        <f t="shared" si="44"/>
        <v/>
      </c>
    </row>
    <row r="512" spans="1:14">
      <c r="A512" s="202"/>
      <c r="B512" s="251" t="e">
        <f>VLOOKUP(A512,Adr!A:B,2,FALSE)</f>
        <v>#N/A</v>
      </c>
      <c r="C512" s="236"/>
      <c r="D512" s="223"/>
      <c r="E512" s="209"/>
      <c r="F512" s="202"/>
      <c r="G512" s="205"/>
      <c r="H512" s="205"/>
      <c r="I512" s="210"/>
      <c r="J512" s="203"/>
      <c r="K512" s="5"/>
      <c r="L512" s="203" t="str">
        <f t="shared" si="42"/>
        <v/>
      </c>
      <c r="M512" s="5" t="e">
        <f t="shared" si="43"/>
        <v>#N/A</v>
      </c>
      <c r="N512" s="3" t="str">
        <f t="shared" si="44"/>
        <v/>
      </c>
    </row>
    <row r="513" spans="1:14">
      <c r="A513" s="202"/>
      <c r="B513" s="251" t="e">
        <f>VLOOKUP(A513,Adr!A:B,2,FALSE)</f>
        <v>#N/A</v>
      </c>
      <c r="C513" s="236"/>
      <c r="D513" s="223"/>
      <c r="E513" s="209"/>
      <c r="F513" s="202"/>
      <c r="G513" s="205"/>
      <c r="H513" s="205"/>
      <c r="I513" s="210"/>
      <c r="J513" s="203"/>
      <c r="K513" s="5"/>
      <c r="L513" s="203" t="str">
        <f t="shared" si="42"/>
        <v/>
      </c>
      <c r="M513" s="5" t="e">
        <f t="shared" si="43"/>
        <v>#N/A</v>
      </c>
      <c r="N513" s="3" t="str">
        <f t="shared" si="44"/>
        <v/>
      </c>
    </row>
    <row r="514" spans="1:14">
      <c r="A514" s="202"/>
      <c r="B514" s="251" t="e">
        <f>VLOOKUP(A514,Adr!A:B,2,FALSE)</f>
        <v>#N/A</v>
      </c>
      <c r="C514" s="236"/>
      <c r="D514" s="223"/>
      <c r="E514" s="209"/>
      <c r="F514" s="202"/>
      <c r="G514" s="205"/>
      <c r="H514" s="205"/>
      <c r="I514" s="210"/>
      <c r="J514" s="203"/>
      <c r="K514" s="5"/>
      <c r="L514" s="203" t="str">
        <f t="shared" si="42"/>
        <v/>
      </c>
      <c r="M514" s="5" t="e">
        <f t="shared" si="43"/>
        <v>#N/A</v>
      </c>
      <c r="N514" s="3" t="str">
        <f t="shared" si="44"/>
        <v/>
      </c>
    </row>
    <row r="515" spans="1:14">
      <c r="A515" s="202"/>
      <c r="B515" s="251" t="e">
        <f>VLOOKUP(A515,Adr!A:B,2,FALSE)</f>
        <v>#N/A</v>
      </c>
      <c r="C515" s="227"/>
      <c r="D515" s="224"/>
      <c r="E515" s="209"/>
      <c r="F515" s="202"/>
      <c r="G515" s="205"/>
      <c r="H515" s="205"/>
      <c r="I515" s="230"/>
      <c r="J515" s="203"/>
      <c r="K515" s="5"/>
      <c r="L515" s="203" t="str">
        <f t="shared" si="42"/>
        <v/>
      </c>
      <c r="M515" s="5" t="e">
        <f t="shared" si="43"/>
        <v>#N/A</v>
      </c>
      <c r="N515" s="3" t="str">
        <f t="shared" si="44"/>
        <v/>
      </c>
    </row>
    <row r="516" spans="1:14">
      <c r="A516" s="202"/>
      <c r="B516" s="251" t="e">
        <f>VLOOKUP(A516,Adr!A:B,2,FALSE)</f>
        <v>#N/A</v>
      </c>
      <c r="C516" s="236"/>
      <c r="D516" s="224"/>
      <c r="E516" s="209"/>
      <c r="F516" s="202"/>
      <c r="G516" s="205"/>
      <c r="H516" s="205"/>
      <c r="I516" s="230"/>
      <c r="J516" s="203"/>
      <c r="K516" s="5"/>
      <c r="L516" s="203" t="str">
        <f t="shared" si="42"/>
        <v/>
      </c>
      <c r="M516" s="5" t="e">
        <f t="shared" si="43"/>
        <v>#N/A</v>
      </c>
      <c r="N516" s="3" t="str">
        <f t="shared" si="44"/>
        <v/>
      </c>
    </row>
    <row r="517" spans="1:14">
      <c r="A517" s="202"/>
      <c r="B517" s="251" t="e">
        <f>VLOOKUP(A517,Adr!A:B,2,FALSE)</f>
        <v>#N/A</v>
      </c>
      <c r="C517" s="227"/>
      <c r="D517" s="208"/>
      <c r="E517" s="209"/>
      <c r="F517" s="202"/>
      <c r="G517" s="205"/>
      <c r="H517" s="205"/>
      <c r="I517" s="230"/>
      <c r="J517" s="203"/>
      <c r="K517" s="5"/>
      <c r="L517" s="203" t="str">
        <f t="shared" si="42"/>
        <v/>
      </c>
      <c r="M517" s="5" t="e">
        <f t="shared" si="43"/>
        <v>#N/A</v>
      </c>
      <c r="N517" s="3" t="str">
        <f t="shared" si="44"/>
        <v/>
      </c>
    </row>
    <row r="518" spans="1:14">
      <c r="A518" s="202"/>
      <c r="B518" s="251" t="e">
        <f>VLOOKUP(A518,Adr!A:B,2,FALSE)</f>
        <v>#N/A</v>
      </c>
      <c r="C518" s="236"/>
      <c r="D518" s="224"/>
      <c r="E518" s="209"/>
      <c r="F518" s="202"/>
      <c r="G518" s="205"/>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19"/>
      <c r="B520" s="251" t="e">
        <f>VLOOKUP(A520,Adr!A:B,2,FALSE)</f>
        <v>#N/A</v>
      </c>
      <c r="C520" s="222"/>
      <c r="D520" s="224"/>
      <c r="E520" s="294"/>
      <c r="F520" s="219"/>
      <c r="G520" s="222"/>
      <c r="H520" s="222"/>
      <c r="I520" s="230"/>
      <c r="J520" s="203"/>
      <c r="K520" s="5"/>
      <c r="L520" s="203" t="str">
        <f t="shared" si="42"/>
        <v/>
      </c>
      <c r="M520" s="5" t="e">
        <f t="shared" si="43"/>
        <v>#N/A</v>
      </c>
      <c r="N520" s="3" t="str">
        <f t="shared" si="44"/>
        <v/>
      </c>
    </row>
    <row r="521" spans="1:14">
      <c r="A521" s="202"/>
      <c r="B521" s="251" t="e">
        <f>VLOOKUP(A521,Adr!A:B,2,FALSE)</f>
        <v>#N/A</v>
      </c>
      <c r="C521" s="236"/>
      <c r="D521" s="224"/>
      <c r="E521" s="209"/>
      <c r="F521" s="202"/>
      <c r="G521" s="205"/>
      <c r="H521" s="205"/>
      <c r="I521" s="210"/>
      <c r="J521" s="203"/>
      <c r="K521" s="5"/>
      <c r="L521" s="203" t="str">
        <f t="shared" si="42"/>
        <v/>
      </c>
      <c r="M521" s="5" t="e">
        <f t="shared" si="43"/>
        <v>#N/A</v>
      </c>
      <c r="N521" s="3" t="str">
        <f t="shared" si="44"/>
        <v/>
      </c>
    </row>
    <row r="522" spans="1:14">
      <c r="A522" s="202"/>
      <c r="B522" s="251" t="e">
        <f>VLOOKUP(A522,Adr!A:B,2,FALSE)</f>
        <v>#N/A</v>
      </c>
      <c r="C522" s="236"/>
      <c r="D522" s="223"/>
      <c r="E522" s="209"/>
      <c r="F522" s="202"/>
      <c r="G522" s="205"/>
      <c r="H522" s="205"/>
      <c r="I522" s="21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02"/>
      <c r="B525" s="251" t="e">
        <f>VLOOKUP(A525,Adr!A:B,2,FALSE)</f>
        <v>#N/A</v>
      </c>
      <c r="C525" s="227"/>
      <c r="D525" s="208"/>
      <c r="E525" s="209"/>
      <c r="F525" s="202"/>
      <c r="G525" s="205"/>
      <c r="H525" s="205"/>
      <c r="I525" s="230"/>
      <c r="J525" s="203"/>
      <c r="K525" s="5"/>
      <c r="L525" s="203" t="str">
        <f t="shared" si="42"/>
        <v/>
      </c>
      <c r="M525" s="5" t="e">
        <f t="shared" si="43"/>
        <v>#N/A</v>
      </c>
      <c r="N525" s="3" t="str">
        <f t="shared" si="44"/>
        <v/>
      </c>
    </row>
    <row r="526" spans="1:14">
      <c r="A526" s="202"/>
      <c r="B526" s="251" t="e">
        <f>VLOOKUP(A526,Adr!A:B,2,FALSE)</f>
        <v>#N/A</v>
      </c>
      <c r="C526" s="227"/>
      <c r="D526" s="208"/>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27"/>
      <c r="D527" s="208"/>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36"/>
      <c r="D528" s="208"/>
      <c r="E528" s="209"/>
      <c r="F528" s="202"/>
      <c r="G528" s="205"/>
      <c r="H528" s="205"/>
      <c r="I528" s="23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3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42"/>
      <c r="B533" s="251" t="e">
        <f>VLOOKUP(A533,Adr!A:B,2,FALSE)</f>
        <v>#N/A</v>
      </c>
      <c r="C533" s="205"/>
      <c r="D533" s="208"/>
      <c r="E533" s="209"/>
      <c r="F533" s="202"/>
      <c r="G533" s="267"/>
      <c r="H533" s="205"/>
      <c r="I533" s="230"/>
      <c r="J533" s="203"/>
      <c r="K533" s="5"/>
      <c r="L533" s="203" t="str">
        <f t="shared" si="42"/>
        <v/>
      </c>
      <c r="M533" s="5" t="e">
        <f t="shared" si="43"/>
        <v>#N/A</v>
      </c>
      <c r="N533" s="3" t="str">
        <f t="shared" si="44"/>
        <v/>
      </c>
    </row>
    <row r="534" spans="1:14">
      <c r="A534" s="202"/>
      <c r="B534" s="251" t="e">
        <f>VLOOKUP(A534,Adr!A:B,2,FALSE)</f>
        <v>#N/A</v>
      </c>
      <c r="C534" s="236"/>
      <c r="D534" s="224"/>
      <c r="E534" s="209"/>
      <c r="F534" s="202"/>
      <c r="G534" s="205"/>
      <c r="H534" s="205"/>
      <c r="I534" s="210"/>
      <c r="J534" s="203"/>
      <c r="K534" s="5"/>
      <c r="L534" s="203" t="str">
        <f t="shared" si="42"/>
        <v/>
      </c>
      <c r="M534" s="5" t="e">
        <f t="shared" si="43"/>
        <v>#N/A</v>
      </c>
      <c r="N534" s="3" t="str">
        <f t="shared" si="44"/>
        <v/>
      </c>
    </row>
    <row r="535" spans="1:14">
      <c r="A535" s="242"/>
      <c r="B535" s="251" t="e">
        <f>VLOOKUP(A535,Adr!A:B,2,FALSE)</f>
        <v>#N/A</v>
      </c>
      <c r="C535" s="205"/>
      <c r="D535" s="208"/>
      <c r="E535" s="209"/>
      <c r="F535" s="202"/>
      <c r="G535" s="267"/>
      <c r="H535" s="205"/>
      <c r="I535" s="230"/>
      <c r="J535" s="203"/>
      <c r="K535" s="5"/>
      <c r="L535" s="203" t="str">
        <f t="shared" si="42"/>
        <v/>
      </c>
      <c r="M535" s="5" t="e">
        <f t="shared" si="43"/>
        <v>#N/A</v>
      </c>
      <c r="N535" s="3" t="str">
        <f t="shared" si="44"/>
        <v/>
      </c>
    </row>
    <row r="536" spans="1:14">
      <c r="A536" s="202"/>
      <c r="B536" s="251" t="e">
        <f>VLOOKUP(A536,Adr!A:B,2,FALSE)</f>
        <v>#N/A</v>
      </c>
      <c r="C536" s="236"/>
      <c r="D536" s="224"/>
      <c r="E536" s="209"/>
      <c r="F536" s="202"/>
      <c r="G536" s="205"/>
      <c r="H536" s="205"/>
      <c r="I536" s="230"/>
      <c r="J536" s="203"/>
      <c r="K536" s="5"/>
      <c r="L536" s="203" t="str">
        <f t="shared" si="42"/>
        <v/>
      </c>
      <c r="M536" s="5" t="e">
        <f t="shared" si="43"/>
        <v>#N/A</v>
      </c>
      <c r="N536" s="3" t="str">
        <f t="shared" si="44"/>
        <v/>
      </c>
    </row>
    <row r="537" spans="1:14">
      <c r="A537" s="242"/>
      <c r="B537" s="251" t="e">
        <f>VLOOKUP(A537,Adr!A:B,2,FALSE)</f>
        <v>#N/A</v>
      </c>
      <c r="C537" s="205"/>
      <c r="D537" s="208"/>
      <c r="E537" s="209"/>
      <c r="F537" s="202"/>
      <c r="G537" s="267"/>
      <c r="H537" s="205"/>
      <c r="I537" s="230"/>
      <c r="J537" s="203"/>
      <c r="K537" s="5"/>
      <c r="L537" s="203" t="str">
        <f t="shared" si="42"/>
        <v/>
      </c>
      <c r="M537" s="5" t="e">
        <f t="shared" si="43"/>
        <v>#N/A</v>
      </c>
      <c r="N537" s="3" t="str">
        <f t="shared" si="44"/>
        <v/>
      </c>
    </row>
    <row r="538" spans="1:14">
      <c r="A538" s="202"/>
      <c r="B538" s="251" t="e">
        <f>VLOOKUP(A538,Adr!A:B,2,FALSE)</f>
        <v>#N/A</v>
      </c>
      <c r="C538" s="227"/>
      <c r="D538" s="208"/>
      <c r="E538" s="209"/>
      <c r="F538" s="202"/>
      <c r="G538" s="205"/>
      <c r="H538" s="205"/>
      <c r="I538" s="230"/>
      <c r="J538" s="203"/>
      <c r="K538" s="5"/>
      <c r="L538" s="203" t="str">
        <f t="shared" si="42"/>
        <v/>
      </c>
      <c r="M538" s="5" t="e">
        <f t="shared" si="43"/>
        <v>#N/A</v>
      </c>
      <c r="N538" s="3" t="str">
        <f t="shared" si="44"/>
        <v/>
      </c>
    </row>
    <row r="539" spans="1:14">
      <c r="A539" s="202"/>
      <c r="B539" s="251" t="e">
        <f>VLOOKUP(A539,Adr!A:B,2,FALSE)</f>
        <v>#N/A</v>
      </c>
      <c r="C539" s="236"/>
      <c r="D539" s="224"/>
      <c r="E539" s="209"/>
      <c r="F539" s="202"/>
      <c r="G539" s="205"/>
      <c r="H539" s="205"/>
      <c r="I539" s="230"/>
      <c r="J539" s="203"/>
      <c r="K539" s="5"/>
      <c r="L539" s="203" t="str">
        <f t="shared" si="42"/>
        <v/>
      </c>
      <c r="M539" s="5" t="e">
        <f t="shared" si="43"/>
        <v>#N/A</v>
      </c>
      <c r="N539" s="3" t="str">
        <f t="shared" si="44"/>
        <v/>
      </c>
    </row>
    <row r="540" spans="1:14">
      <c r="A540" s="202"/>
      <c r="B540" s="251" t="e">
        <f>VLOOKUP(A540,Adr!A:B,2,FALSE)</f>
        <v>#N/A</v>
      </c>
      <c r="C540" s="236"/>
      <c r="D540" s="224"/>
      <c r="E540" s="209"/>
      <c r="F540" s="202"/>
      <c r="G540" s="205"/>
      <c r="H540" s="205"/>
      <c r="I540" s="230"/>
      <c r="J540" s="203"/>
      <c r="K540" s="5"/>
      <c r="L540" s="203" t="str">
        <f t="shared" si="42"/>
        <v/>
      </c>
      <c r="M540" s="5" t="e">
        <f t="shared" si="43"/>
        <v>#N/A</v>
      </c>
      <c r="N540" s="3" t="str">
        <f t="shared" si="44"/>
        <v/>
      </c>
    </row>
    <row r="541" spans="1:14">
      <c r="A541" s="238"/>
      <c r="B541" s="251" t="e">
        <f>VLOOKUP(A541,Adr!A:B,2,FALSE)</f>
        <v>#N/A</v>
      </c>
      <c r="C541" s="205"/>
      <c r="D541" s="208"/>
      <c r="E541" s="209"/>
      <c r="F541" s="202"/>
      <c r="G541" s="267"/>
      <c r="H541" s="205"/>
      <c r="I541" s="230"/>
      <c r="J541" s="203"/>
      <c r="K541" s="5"/>
      <c r="L541" s="203" t="str">
        <f t="shared" si="42"/>
        <v/>
      </c>
      <c r="M541" s="5" t="e">
        <f t="shared" si="43"/>
        <v>#N/A</v>
      </c>
      <c r="N541" s="3" t="str">
        <f t="shared" si="44"/>
        <v/>
      </c>
    </row>
    <row r="542" spans="1:14">
      <c r="A542" s="238"/>
      <c r="B542" s="251" t="e">
        <f>VLOOKUP(A542,Adr!A:B,2,FALSE)</f>
        <v>#N/A</v>
      </c>
      <c r="C542" s="205"/>
      <c r="D542" s="208"/>
      <c r="E542" s="209"/>
      <c r="F542" s="202"/>
      <c r="G542" s="267"/>
      <c r="H542" s="205"/>
      <c r="I542" s="230"/>
      <c r="J542" s="203"/>
      <c r="K542" s="5"/>
      <c r="L542" s="203" t="str">
        <f t="shared" si="42"/>
        <v/>
      </c>
      <c r="M542" s="5" t="e">
        <f t="shared" si="43"/>
        <v>#N/A</v>
      </c>
      <c r="N542" s="3" t="str">
        <f t="shared" si="44"/>
        <v/>
      </c>
    </row>
    <row r="543" spans="1:14">
      <c r="A543" s="202"/>
      <c r="B543" s="251" t="e">
        <f>VLOOKUP(A543,Adr!A:B,2,FALSE)</f>
        <v>#N/A</v>
      </c>
      <c r="C543" s="236"/>
      <c r="D543" s="224"/>
      <c r="E543" s="209"/>
      <c r="F543" s="202"/>
      <c r="G543" s="205"/>
      <c r="H543" s="205"/>
      <c r="I543" s="230"/>
      <c r="J543" s="203"/>
      <c r="K543" s="5"/>
      <c r="L543" s="203" t="str">
        <f t="shared" si="42"/>
        <v/>
      </c>
      <c r="M543" s="5" t="e">
        <f t="shared" si="43"/>
        <v>#N/A</v>
      </c>
      <c r="N543" s="3" t="str">
        <f t="shared" si="44"/>
        <v/>
      </c>
    </row>
    <row r="544" spans="1:14">
      <c r="A544" s="202"/>
      <c r="B544" s="251" t="e">
        <f>VLOOKUP(A544,Adr!A:B,2,FALSE)</f>
        <v>#N/A</v>
      </c>
      <c r="C544" s="236"/>
      <c r="D544" s="224"/>
      <c r="E544" s="209"/>
      <c r="F544" s="202"/>
      <c r="G544" s="205"/>
      <c r="H544" s="205"/>
      <c r="I544" s="230"/>
      <c r="J544" s="203"/>
      <c r="K544" s="5"/>
      <c r="L544" s="203" t="str">
        <f t="shared" si="42"/>
        <v/>
      </c>
      <c r="M544" s="5" t="e">
        <f t="shared" si="43"/>
        <v>#N/A</v>
      </c>
      <c r="N544" s="3" t="str">
        <f t="shared" si="44"/>
        <v/>
      </c>
    </row>
    <row r="545" spans="1:14">
      <c r="A545" s="202"/>
      <c r="B545" s="251" t="e">
        <f>VLOOKUP(A545,Adr!A:B,2,FALSE)</f>
        <v>#N/A</v>
      </c>
      <c r="C545" s="227"/>
      <c r="D545" s="208"/>
      <c r="E545" s="209"/>
      <c r="F545" s="202"/>
      <c r="G545" s="205"/>
      <c r="H545" s="205"/>
      <c r="I545" s="210"/>
      <c r="J545" s="203"/>
      <c r="K545" s="5"/>
      <c r="L545" s="203" t="str">
        <f t="shared" si="42"/>
        <v/>
      </c>
      <c r="M545" s="5" t="e">
        <f t="shared" si="43"/>
        <v>#N/A</v>
      </c>
      <c r="N545" s="3" t="str">
        <f t="shared" si="44"/>
        <v/>
      </c>
    </row>
    <row r="546" spans="1:14">
      <c r="A546" s="202"/>
      <c r="B546" s="251" t="e">
        <f>VLOOKUP(A546,Adr!A:B,2,FALSE)</f>
        <v>#N/A</v>
      </c>
      <c r="C546" s="227"/>
      <c r="D546" s="208"/>
      <c r="E546" s="209"/>
      <c r="F546" s="202"/>
      <c r="G546" s="205"/>
      <c r="H546" s="205"/>
      <c r="I546" s="230"/>
      <c r="J546" s="203"/>
      <c r="K546" s="5"/>
      <c r="L546" s="203" t="str">
        <f t="shared" si="42"/>
        <v/>
      </c>
      <c r="M546" s="5" t="e">
        <f t="shared" si="43"/>
        <v>#N/A</v>
      </c>
      <c r="N546" s="3" t="str">
        <f t="shared" si="44"/>
        <v/>
      </c>
    </row>
    <row r="547" spans="1:14">
      <c r="A547" s="202"/>
      <c r="B547" s="251" t="e">
        <f>VLOOKUP(A547,Adr!A:B,2,FALSE)</f>
        <v>#N/A</v>
      </c>
      <c r="C547" s="236"/>
      <c r="D547" s="224"/>
      <c r="E547" s="209"/>
      <c r="F547" s="202"/>
      <c r="G547" s="205"/>
      <c r="H547" s="205"/>
      <c r="I547" s="230"/>
      <c r="J547" s="203"/>
      <c r="K547" s="5"/>
      <c r="L547" s="203" t="str">
        <f t="shared" si="42"/>
        <v/>
      </c>
      <c r="M547" s="5" t="e">
        <f t="shared" si="43"/>
        <v>#N/A</v>
      </c>
      <c r="N547" s="3" t="str">
        <f t="shared" si="44"/>
        <v/>
      </c>
    </row>
    <row r="548" spans="1:14">
      <c r="A548" s="202"/>
      <c r="B548" s="251" t="e">
        <f>VLOOKUP(A548,Adr!A:B,2,FALSE)</f>
        <v>#N/A</v>
      </c>
      <c r="C548" s="236"/>
      <c r="D548" s="224"/>
      <c r="E548" s="209"/>
      <c r="F548" s="202"/>
      <c r="G548" s="205"/>
      <c r="H548" s="205"/>
      <c r="I548" s="210"/>
      <c r="J548" s="203"/>
      <c r="K548" s="5"/>
      <c r="L548" s="203" t="str">
        <f t="shared" si="42"/>
        <v/>
      </c>
      <c r="M548" s="5" t="e">
        <f t="shared" si="43"/>
        <v>#N/A</v>
      </c>
      <c r="N548" s="3" t="str">
        <f t="shared" si="44"/>
        <v/>
      </c>
    </row>
    <row r="549" spans="1:14">
      <c r="A549" s="242"/>
      <c r="B549" s="251" t="e">
        <f>VLOOKUP(A549,Adr!A:B,2,FALSE)</f>
        <v>#N/A</v>
      </c>
      <c r="C549" s="205"/>
      <c r="D549" s="208"/>
      <c r="E549" s="209"/>
      <c r="F549" s="202"/>
      <c r="G549" s="267"/>
      <c r="H549" s="205"/>
      <c r="I549" s="230"/>
      <c r="J549" s="203"/>
      <c r="K549" s="5"/>
      <c r="L549" s="203" t="str">
        <f t="shared" si="42"/>
        <v/>
      </c>
      <c r="M549" s="5" t="e">
        <f t="shared" si="43"/>
        <v>#N/A</v>
      </c>
      <c r="N549" s="3" t="str">
        <f t="shared" si="44"/>
        <v/>
      </c>
    </row>
    <row r="550" spans="1:14">
      <c r="A550" s="202"/>
      <c r="B550" s="251" t="e">
        <f>VLOOKUP(A550,Adr!A:B,2,FALSE)</f>
        <v>#N/A</v>
      </c>
      <c r="C550" s="236"/>
      <c r="D550" s="224"/>
      <c r="E550" s="209"/>
      <c r="F550" s="202"/>
      <c r="G550" s="205"/>
      <c r="H550" s="205"/>
      <c r="I550" s="230"/>
      <c r="J550" s="203"/>
      <c r="K550" s="5"/>
      <c r="L550" s="203" t="str">
        <f t="shared" si="42"/>
        <v/>
      </c>
      <c r="M550" s="5" t="e">
        <f t="shared" si="43"/>
        <v>#N/A</v>
      </c>
      <c r="N550" s="3" t="str">
        <f t="shared" si="44"/>
        <v/>
      </c>
    </row>
    <row r="551" spans="1:14">
      <c r="A551" s="202"/>
      <c r="B551" s="251" t="e">
        <f>VLOOKUP(A551,Adr!A:B,2,FALSE)</f>
        <v>#N/A</v>
      </c>
      <c r="C551" s="237"/>
      <c r="D551" s="229"/>
      <c r="E551" s="209"/>
      <c r="F551" s="219"/>
      <c r="G551" s="222"/>
      <c r="H551" s="222"/>
      <c r="I551" s="210"/>
      <c r="J551" s="203"/>
      <c r="K551" s="5"/>
      <c r="L551" s="203" t="str">
        <f t="shared" si="42"/>
        <v/>
      </c>
      <c r="M551" s="5" t="e">
        <f t="shared" si="43"/>
        <v>#N/A</v>
      </c>
      <c r="N551" s="3" t="str">
        <f t="shared" si="44"/>
        <v/>
      </c>
    </row>
    <row r="552" spans="1:14">
      <c r="A552" s="202"/>
      <c r="B552" s="251" t="e">
        <f>VLOOKUP(A552,Adr!A:B,2,FALSE)</f>
        <v>#N/A</v>
      </c>
      <c r="C552" s="237"/>
      <c r="D552" s="229"/>
      <c r="E552" s="209"/>
      <c r="F552" s="219"/>
      <c r="G552" s="222"/>
      <c r="H552" s="222"/>
      <c r="I552" s="210"/>
      <c r="J552" s="203"/>
      <c r="K552" s="5"/>
      <c r="L552" s="203" t="str">
        <f t="shared" ref="L552:L615" si="45">A552&amp;G552&amp;H552</f>
        <v/>
      </c>
      <c r="M552" s="5" t="e">
        <f t="shared" ref="M552:M615" si="46">B552&amp;F552&amp;H552&amp;C552</f>
        <v>#N/A</v>
      </c>
      <c r="N552" s="3" t="str">
        <f t="shared" ref="N552:N615" si="47">+I552&amp;H552</f>
        <v/>
      </c>
    </row>
    <row r="553" spans="1:14">
      <c r="A553" s="202"/>
      <c r="B553" s="251" t="e">
        <f>VLOOKUP(A553,Adr!A:B,2,FALSE)</f>
        <v>#N/A</v>
      </c>
      <c r="C553" s="237"/>
      <c r="D553" s="229"/>
      <c r="E553" s="209"/>
      <c r="F553" s="219"/>
      <c r="G553" s="222"/>
      <c r="H553" s="222"/>
      <c r="I553" s="21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37"/>
      <c r="D556" s="229"/>
      <c r="E556" s="209"/>
      <c r="F556" s="219"/>
      <c r="G556" s="222"/>
      <c r="H556" s="222"/>
      <c r="I556" s="210"/>
      <c r="J556" s="203"/>
      <c r="K556" s="5"/>
      <c r="L556" s="203" t="str">
        <f t="shared" si="45"/>
        <v/>
      </c>
      <c r="M556" s="5" t="e">
        <f t="shared" si="46"/>
        <v>#N/A</v>
      </c>
      <c r="N556" s="3" t="str">
        <f t="shared" si="47"/>
        <v/>
      </c>
    </row>
    <row r="557" spans="1:14">
      <c r="A557" s="219"/>
      <c r="B557" s="251" t="e">
        <f>VLOOKUP(A557,Adr!A:B,2,FALSE)</f>
        <v>#N/A</v>
      </c>
      <c r="C557" s="222"/>
      <c r="D557" s="224"/>
      <c r="E557" s="209"/>
      <c r="F557" s="219"/>
      <c r="G557" s="222"/>
      <c r="H557" s="222"/>
      <c r="I557" s="230"/>
      <c r="J557" s="203"/>
      <c r="K557" s="5"/>
      <c r="L557" s="203" t="str">
        <f t="shared" si="45"/>
        <v/>
      </c>
      <c r="M557" s="5" t="e">
        <f t="shared" si="46"/>
        <v>#N/A</v>
      </c>
      <c r="N557" s="3" t="str">
        <f t="shared" si="47"/>
        <v/>
      </c>
    </row>
    <row r="558" spans="1:14">
      <c r="A558" s="202"/>
      <c r="B558" s="251" t="e">
        <f>VLOOKUP(A558,Adr!A:B,2,FALSE)</f>
        <v>#N/A</v>
      </c>
      <c r="C558" s="237"/>
      <c r="D558" s="229"/>
      <c r="E558" s="209"/>
      <c r="F558" s="219"/>
      <c r="G558" s="222"/>
      <c r="H558" s="222"/>
      <c r="I558" s="210"/>
      <c r="J558" s="203"/>
      <c r="K558" s="5"/>
      <c r="L558" s="203" t="str">
        <f t="shared" si="45"/>
        <v/>
      </c>
      <c r="M558" s="5" t="e">
        <f t="shared" si="46"/>
        <v>#N/A</v>
      </c>
      <c r="N558" s="3" t="str">
        <f t="shared" si="47"/>
        <v/>
      </c>
    </row>
    <row r="559" spans="1:14">
      <c r="A559" s="219"/>
      <c r="B559" s="251" t="e">
        <f>VLOOKUP(A559,Adr!A:B,2,FALSE)</f>
        <v>#N/A</v>
      </c>
      <c r="C559" s="222"/>
      <c r="D559" s="224"/>
      <c r="E559" s="209"/>
      <c r="F559" s="219"/>
      <c r="G559" s="205"/>
      <c r="H559" s="222"/>
      <c r="I559" s="230"/>
      <c r="J559" s="203"/>
      <c r="K559" s="5"/>
      <c r="L559" s="203" t="str">
        <f t="shared" si="45"/>
        <v/>
      </c>
      <c r="M559" s="5" t="e">
        <f t="shared" si="46"/>
        <v>#N/A</v>
      </c>
      <c r="N559" s="3" t="str">
        <f t="shared" si="47"/>
        <v/>
      </c>
    </row>
    <row r="560" spans="1:14">
      <c r="A560" s="202"/>
      <c r="B560" s="251" t="e">
        <f>VLOOKUP(A560,Adr!A:B,2,FALSE)</f>
        <v>#N/A</v>
      </c>
      <c r="C560" s="236"/>
      <c r="D560" s="224"/>
      <c r="E560" s="209"/>
      <c r="F560" s="202"/>
      <c r="G560" s="205"/>
      <c r="H560" s="205"/>
      <c r="I560" s="210"/>
      <c r="J560" s="203"/>
      <c r="K560" s="5"/>
      <c r="L560" s="203" t="str">
        <f t="shared" si="45"/>
        <v/>
      </c>
      <c r="M560" s="5" t="e">
        <f t="shared" si="46"/>
        <v>#N/A</v>
      </c>
      <c r="N560" s="3" t="str">
        <f t="shared" si="47"/>
        <v/>
      </c>
    </row>
    <row r="561" spans="1:14">
      <c r="A561" s="202"/>
      <c r="B561" s="251" t="e">
        <f>VLOOKUP(A561,Adr!A:B,2,FALSE)</f>
        <v>#N/A</v>
      </c>
      <c r="C561" s="227"/>
      <c r="D561" s="208"/>
      <c r="E561" s="209"/>
      <c r="F561" s="202"/>
      <c r="G561" s="205"/>
      <c r="H561" s="205"/>
      <c r="I561" s="210"/>
      <c r="J561" s="203"/>
      <c r="K561" s="5"/>
      <c r="L561" s="203" t="str">
        <f t="shared" si="45"/>
        <v/>
      </c>
      <c r="M561" s="5" t="e">
        <f t="shared" si="46"/>
        <v>#N/A</v>
      </c>
      <c r="N561" s="3" t="str">
        <f t="shared" si="47"/>
        <v/>
      </c>
    </row>
    <row r="562" spans="1:14">
      <c r="A562" s="202"/>
      <c r="B562" s="251" t="e">
        <f>VLOOKUP(A562,Adr!A:B,2,FALSE)</f>
        <v>#N/A</v>
      </c>
      <c r="C562" s="227"/>
      <c r="D562" s="208"/>
      <c r="E562" s="209"/>
      <c r="F562" s="202"/>
      <c r="G562" s="205"/>
      <c r="H562" s="205"/>
      <c r="I562" s="210"/>
      <c r="J562" s="203"/>
      <c r="K562" s="5"/>
      <c r="L562" s="203" t="str">
        <f t="shared" si="45"/>
        <v/>
      </c>
      <c r="M562" s="5" t="e">
        <f t="shared" si="46"/>
        <v>#N/A</v>
      </c>
      <c r="N562" s="3" t="str">
        <f t="shared" si="47"/>
        <v/>
      </c>
    </row>
    <row r="563" spans="1:14">
      <c r="A563" s="202"/>
      <c r="B563" s="251" t="e">
        <f>VLOOKUP(A563,Adr!A:B,2,FALSE)</f>
        <v>#N/A</v>
      </c>
      <c r="C563" s="227"/>
      <c r="D563" s="208"/>
      <c r="E563" s="209"/>
      <c r="F563" s="202"/>
      <c r="G563" s="205"/>
      <c r="H563" s="205"/>
      <c r="I563" s="210"/>
      <c r="J563" s="203"/>
      <c r="K563" s="5"/>
      <c r="L563" s="203" t="str">
        <f t="shared" si="45"/>
        <v/>
      </c>
      <c r="M563" s="5" t="e">
        <f t="shared" si="46"/>
        <v>#N/A</v>
      </c>
      <c r="N563" s="3" t="str">
        <f t="shared" si="47"/>
        <v/>
      </c>
    </row>
    <row r="564" spans="1:14">
      <c r="A564" s="202"/>
      <c r="B564" s="251" t="e">
        <f>VLOOKUP(A564,Adr!A:B,2,FALSE)</f>
        <v>#N/A</v>
      </c>
      <c r="C564" s="227"/>
      <c r="D564" s="208"/>
      <c r="E564" s="209"/>
      <c r="F564" s="202"/>
      <c r="G564" s="205"/>
      <c r="H564" s="205"/>
      <c r="I564" s="210"/>
      <c r="J564" s="203"/>
      <c r="K564" s="5"/>
      <c r="L564" s="203" t="str">
        <f t="shared" si="45"/>
        <v/>
      </c>
      <c r="M564" s="5" t="e">
        <f t="shared" si="46"/>
        <v>#N/A</v>
      </c>
      <c r="N564" s="3" t="str">
        <f t="shared" si="47"/>
        <v/>
      </c>
    </row>
    <row r="565" spans="1:14">
      <c r="A565" s="202"/>
      <c r="B565" s="251" t="e">
        <f>VLOOKUP(A565,Adr!A:B,2,FALSE)</f>
        <v>#N/A</v>
      </c>
      <c r="C565" s="227"/>
      <c r="D565" s="208"/>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22"/>
      <c r="D566" s="224"/>
      <c r="E566" s="209"/>
      <c r="F566" s="219"/>
      <c r="G566" s="222"/>
      <c r="H566" s="222"/>
      <c r="I566" s="230"/>
      <c r="J566" s="203"/>
      <c r="K566" s="5"/>
      <c r="L566" s="203" t="str">
        <f t="shared" si="45"/>
        <v/>
      </c>
      <c r="M566" s="5" t="e">
        <f t="shared" si="46"/>
        <v>#N/A</v>
      </c>
      <c r="N566" s="3" t="str">
        <f t="shared" si="47"/>
        <v/>
      </c>
    </row>
    <row r="567" spans="1:14">
      <c r="A567" s="202"/>
      <c r="B567" s="251" t="e">
        <f>VLOOKUP(A567,Adr!A:B,2,FALSE)</f>
        <v>#N/A</v>
      </c>
      <c r="C567" s="222"/>
      <c r="D567" s="224"/>
      <c r="E567" s="209"/>
      <c r="F567" s="219"/>
      <c r="G567" s="222"/>
      <c r="H567" s="222"/>
      <c r="I567" s="230"/>
      <c r="J567" s="203"/>
      <c r="K567" s="5"/>
      <c r="L567" s="203" t="str">
        <f t="shared" si="45"/>
        <v/>
      </c>
      <c r="M567" s="5" t="e">
        <f t="shared" si="46"/>
        <v>#N/A</v>
      </c>
      <c r="N567" s="3" t="str">
        <f t="shared" si="47"/>
        <v/>
      </c>
    </row>
    <row r="568" spans="1:14">
      <c r="A568" s="202"/>
      <c r="B568" s="251" t="e">
        <f>VLOOKUP(A568,Adr!A:B,2,FALSE)</f>
        <v>#N/A</v>
      </c>
      <c r="C568" s="222"/>
      <c r="D568" s="224"/>
      <c r="E568" s="209"/>
      <c r="F568" s="219"/>
      <c r="G568" s="222"/>
      <c r="H568" s="222"/>
      <c r="I568" s="230"/>
      <c r="J568" s="203"/>
      <c r="K568" s="5"/>
      <c r="L568" s="203" t="str">
        <f t="shared" si="45"/>
        <v/>
      </c>
      <c r="M568" s="5" t="e">
        <f t="shared" si="46"/>
        <v>#N/A</v>
      </c>
      <c r="N568" s="3" t="str">
        <f t="shared" si="47"/>
        <v/>
      </c>
    </row>
    <row r="569" spans="1:14">
      <c r="A569" s="202"/>
      <c r="B569" s="251" t="e">
        <f>VLOOKUP(A569,Adr!A:B,2,FALSE)</f>
        <v>#N/A</v>
      </c>
      <c r="C569" s="222"/>
      <c r="D569" s="224"/>
      <c r="E569" s="209"/>
      <c r="F569" s="219"/>
      <c r="G569" s="222"/>
      <c r="H569" s="222"/>
      <c r="I569" s="230"/>
      <c r="J569" s="203"/>
      <c r="K569" s="5"/>
      <c r="L569" s="203" t="str">
        <f t="shared" si="45"/>
        <v/>
      </c>
      <c r="M569" s="5" t="e">
        <f t="shared" si="46"/>
        <v>#N/A</v>
      </c>
      <c r="N569" s="3" t="str">
        <f t="shared" si="47"/>
        <v/>
      </c>
    </row>
    <row r="570" spans="1:14">
      <c r="A570" s="202"/>
      <c r="B570" s="251" t="e">
        <f>VLOOKUP(A570,Adr!A:B,2,FALSE)</f>
        <v>#N/A</v>
      </c>
      <c r="C570" s="205"/>
      <c r="D570" s="208"/>
      <c r="E570" s="209"/>
      <c r="F570" s="202"/>
      <c r="G570" s="205"/>
      <c r="H570" s="205"/>
      <c r="I570" s="230"/>
      <c r="J570" s="203"/>
      <c r="K570" s="5"/>
      <c r="L570" s="203" t="str">
        <f t="shared" si="45"/>
        <v/>
      </c>
      <c r="M570" s="5" t="e">
        <f t="shared" si="46"/>
        <v>#N/A</v>
      </c>
      <c r="N570" s="3" t="str">
        <f t="shared" si="47"/>
        <v/>
      </c>
    </row>
    <row r="571" spans="1:14">
      <c r="A571" s="202"/>
      <c r="B571" s="251" t="e">
        <f>VLOOKUP(A571,Adr!A:B,2,FALSE)</f>
        <v>#N/A</v>
      </c>
      <c r="C571" s="237"/>
      <c r="D571" s="229"/>
      <c r="E571" s="209"/>
      <c r="F571" s="219"/>
      <c r="G571" s="222"/>
      <c r="H571" s="222"/>
      <c r="I571" s="210"/>
      <c r="J571" s="203"/>
      <c r="K571" s="5"/>
      <c r="L571" s="203" t="str">
        <f t="shared" si="45"/>
        <v/>
      </c>
      <c r="M571" s="5" t="e">
        <f t="shared" si="46"/>
        <v>#N/A</v>
      </c>
      <c r="N571" s="3" t="str">
        <f t="shared" si="47"/>
        <v/>
      </c>
    </row>
    <row r="572" spans="1:14">
      <c r="A572" s="202"/>
      <c r="B572" s="251" t="e">
        <f>VLOOKUP(A572,Adr!A:B,2,FALSE)</f>
        <v>#N/A</v>
      </c>
      <c r="C572" s="237"/>
      <c r="D572" s="229"/>
      <c r="E572" s="209"/>
      <c r="F572" s="219"/>
      <c r="G572" s="222"/>
      <c r="H572" s="222"/>
      <c r="I572" s="210"/>
      <c r="J572" s="203"/>
      <c r="K572" s="5"/>
      <c r="L572" s="203" t="str">
        <f t="shared" si="45"/>
        <v/>
      </c>
      <c r="M572" s="5" t="e">
        <f t="shared" si="46"/>
        <v>#N/A</v>
      </c>
      <c r="N572" s="3" t="str">
        <f t="shared" si="47"/>
        <v/>
      </c>
    </row>
    <row r="573" spans="1:14">
      <c r="A573" s="202"/>
      <c r="B573" s="251" t="e">
        <f>VLOOKUP(A573,Adr!A:B,2,FALSE)</f>
        <v>#N/A</v>
      </c>
      <c r="C573" s="222"/>
      <c r="D573" s="224"/>
      <c r="E573" s="209"/>
      <c r="F573" s="219"/>
      <c r="G573" s="222"/>
      <c r="H573" s="222"/>
      <c r="I573" s="230"/>
      <c r="J573" s="203"/>
      <c r="K573" s="5"/>
      <c r="L573" s="203" t="str">
        <f t="shared" si="45"/>
        <v/>
      </c>
      <c r="M573" s="5" t="e">
        <f t="shared" si="46"/>
        <v>#N/A</v>
      </c>
      <c r="N573" s="3" t="str">
        <f t="shared" si="47"/>
        <v/>
      </c>
    </row>
    <row r="574" spans="1:14">
      <c r="A574" s="219"/>
      <c r="B574" s="251" t="e">
        <f>VLOOKUP(A574,Adr!A:B,2,FALSE)</f>
        <v>#N/A</v>
      </c>
      <c r="C574" s="222"/>
      <c r="D574" s="224"/>
      <c r="E574" s="294"/>
      <c r="F574" s="219"/>
      <c r="G574" s="222"/>
      <c r="H574" s="222"/>
      <c r="I574" s="230"/>
      <c r="J574" s="203"/>
      <c r="K574" s="5"/>
      <c r="L574" s="203" t="str">
        <f t="shared" si="45"/>
        <v/>
      </c>
      <c r="M574" s="5" t="e">
        <f t="shared" si="46"/>
        <v>#N/A</v>
      </c>
      <c r="N574" s="3" t="str">
        <f t="shared" si="47"/>
        <v/>
      </c>
    </row>
    <row r="575" spans="1:14">
      <c r="A575" s="202"/>
      <c r="B575" s="251" t="e">
        <f>VLOOKUP(A575,Adr!A:B,2,FALSE)</f>
        <v>#N/A</v>
      </c>
      <c r="C575" s="236"/>
      <c r="D575" s="224"/>
      <c r="E575" s="209"/>
      <c r="F575" s="202"/>
      <c r="G575" s="205"/>
      <c r="H575" s="205"/>
      <c r="I575" s="210"/>
      <c r="J575" s="203"/>
      <c r="K575" s="5"/>
      <c r="L575" s="203" t="str">
        <f t="shared" si="45"/>
        <v/>
      </c>
      <c r="M575" s="5" t="e">
        <f t="shared" si="46"/>
        <v>#N/A</v>
      </c>
      <c r="N575" s="3" t="str">
        <f t="shared" si="47"/>
        <v/>
      </c>
    </row>
    <row r="576" spans="1:14">
      <c r="A576" s="202"/>
      <c r="B576" s="251" t="e">
        <f>VLOOKUP(A576,Adr!A:B,2,FALSE)</f>
        <v>#N/A</v>
      </c>
      <c r="C576" s="236"/>
      <c r="D576" s="224"/>
      <c r="E576" s="209"/>
      <c r="F576" s="202"/>
      <c r="G576" s="205"/>
      <c r="H576" s="205"/>
      <c r="I576" s="210"/>
      <c r="J576" s="203"/>
      <c r="K576" s="5"/>
      <c r="L576" s="203" t="str">
        <f t="shared" si="45"/>
        <v/>
      </c>
      <c r="M576" s="5" t="e">
        <f t="shared" si="46"/>
        <v>#N/A</v>
      </c>
      <c r="N576" s="3" t="str">
        <f t="shared" si="47"/>
        <v/>
      </c>
    </row>
    <row r="577" spans="1:14">
      <c r="A577" s="202"/>
      <c r="B577" s="251" t="e">
        <f>VLOOKUP(A577,Adr!A:B,2,FALSE)</f>
        <v>#N/A</v>
      </c>
      <c r="C577" s="236"/>
      <c r="D577" s="224"/>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36"/>
      <c r="D578" s="224"/>
      <c r="E578" s="209"/>
      <c r="F578" s="219"/>
      <c r="G578" s="222"/>
      <c r="H578" s="222"/>
      <c r="I578" s="210"/>
      <c r="J578" s="203"/>
      <c r="K578" s="5"/>
      <c r="L578" s="203" t="str">
        <f t="shared" si="45"/>
        <v/>
      </c>
      <c r="M578" s="5" t="e">
        <f t="shared" si="46"/>
        <v>#N/A</v>
      </c>
      <c r="N578" s="3" t="str">
        <f t="shared" si="47"/>
        <v/>
      </c>
    </row>
    <row r="579" spans="1:14">
      <c r="A579" s="219"/>
      <c r="B579" s="251" t="e">
        <f>VLOOKUP(A579,Adr!A:B,2,FALSE)</f>
        <v>#N/A</v>
      </c>
      <c r="C579" s="222"/>
      <c r="D579" s="224"/>
      <c r="E579" s="294"/>
      <c r="F579" s="219"/>
      <c r="G579" s="222"/>
      <c r="H579" s="222"/>
      <c r="I579" s="230"/>
      <c r="J579" s="203"/>
      <c r="K579" s="5"/>
      <c r="L579" s="203" t="str">
        <f t="shared" si="45"/>
        <v/>
      </c>
      <c r="M579" s="5" t="e">
        <f t="shared" si="46"/>
        <v>#N/A</v>
      </c>
      <c r="N579" s="3" t="str">
        <f t="shared" si="47"/>
        <v/>
      </c>
    </row>
    <row r="580" spans="1:14">
      <c r="A580" s="202"/>
      <c r="B580" s="251" t="e">
        <f>VLOOKUP(A580,Adr!A:B,2,FALSE)</f>
        <v>#N/A</v>
      </c>
      <c r="C580" s="236"/>
      <c r="D580" s="224"/>
      <c r="E580" s="209"/>
      <c r="F580" s="219"/>
      <c r="G580" s="222"/>
      <c r="H580" s="222"/>
      <c r="I580" s="210"/>
      <c r="J580" s="203"/>
      <c r="K580" s="5"/>
      <c r="L580" s="203" t="str">
        <f t="shared" si="45"/>
        <v/>
      </c>
      <c r="M580" s="5" t="e">
        <f t="shared" si="46"/>
        <v>#N/A</v>
      </c>
      <c r="N580" s="3" t="str">
        <f t="shared" si="47"/>
        <v/>
      </c>
    </row>
    <row r="581" spans="1:14">
      <c r="A581" s="219"/>
      <c r="B581" s="251" t="e">
        <f>VLOOKUP(A581,Adr!A:B,2,FALSE)</f>
        <v>#N/A</v>
      </c>
      <c r="C581" s="222"/>
      <c r="D581" s="224"/>
      <c r="E581" s="294"/>
      <c r="F581" s="219"/>
      <c r="G581" s="222"/>
      <c r="H581" s="222"/>
      <c r="I581" s="230"/>
      <c r="J581" s="203"/>
      <c r="K581" s="5"/>
      <c r="L581" s="203" t="str">
        <f t="shared" si="45"/>
        <v/>
      </c>
      <c r="M581" s="5" t="e">
        <f t="shared" si="46"/>
        <v>#N/A</v>
      </c>
      <c r="N581" s="3" t="str">
        <f t="shared" si="47"/>
        <v/>
      </c>
    </row>
    <row r="582" spans="1:14">
      <c r="A582" s="202"/>
      <c r="B582" s="251" t="e">
        <f>VLOOKUP(A582,Adr!A:B,2,FALSE)</f>
        <v>#N/A</v>
      </c>
      <c r="C582" s="236"/>
      <c r="D582" s="224"/>
      <c r="E582" s="209"/>
      <c r="F582" s="202"/>
      <c r="G582" s="205"/>
      <c r="H582" s="205"/>
      <c r="I582" s="210"/>
      <c r="J582" s="203"/>
      <c r="K582" s="5"/>
      <c r="L582" s="203" t="str">
        <f t="shared" si="45"/>
        <v/>
      </c>
      <c r="M582" s="5" t="e">
        <f t="shared" si="46"/>
        <v>#N/A</v>
      </c>
      <c r="N582" s="3" t="str">
        <f t="shared" si="47"/>
        <v/>
      </c>
    </row>
    <row r="583" spans="1:14">
      <c r="A583" s="202"/>
      <c r="B583" s="251" t="e">
        <f>VLOOKUP(A583,Adr!A:B,2,FALSE)</f>
        <v>#N/A</v>
      </c>
      <c r="C583" s="236"/>
      <c r="D583" s="224"/>
      <c r="E583" s="209"/>
      <c r="F583" s="202"/>
      <c r="G583" s="205"/>
      <c r="H583" s="205"/>
      <c r="I583" s="210"/>
      <c r="J583" s="203"/>
      <c r="K583" s="5"/>
      <c r="L583" s="203" t="str">
        <f t="shared" si="45"/>
        <v/>
      </c>
      <c r="M583" s="5" t="e">
        <f t="shared" si="46"/>
        <v>#N/A</v>
      </c>
      <c r="N583" s="3" t="str">
        <f t="shared" si="47"/>
        <v/>
      </c>
    </row>
    <row r="584" spans="1:14">
      <c r="A584" s="202"/>
      <c r="B584" s="251" t="e">
        <f>VLOOKUP(A584,Adr!A:B,2,FALSE)</f>
        <v>#N/A</v>
      </c>
      <c r="C584" s="227"/>
      <c r="D584" s="208"/>
      <c r="E584" s="209"/>
      <c r="F584" s="202"/>
      <c r="G584" s="205"/>
      <c r="H584" s="205"/>
      <c r="I584" s="210"/>
      <c r="J584" s="203"/>
      <c r="K584" s="5"/>
      <c r="L584" s="203" t="str">
        <f t="shared" si="45"/>
        <v/>
      </c>
      <c r="M584" s="5" t="e">
        <f t="shared" si="46"/>
        <v>#N/A</v>
      </c>
      <c r="N584" s="3" t="str">
        <f t="shared" si="47"/>
        <v/>
      </c>
    </row>
    <row r="585" spans="1:14">
      <c r="A585" s="202"/>
      <c r="B585" s="251" t="e">
        <f>VLOOKUP(A585,Adr!A:B,2,FALSE)</f>
        <v>#N/A</v>
      </c>
      <c r="C585" s="236"/>
      <c r="D585" s="224"/>
      <c r="E585" s="209"/>
      <c r="F585" s="219"/>
      <c r="G585" s="222"/>
      <c r="H585" s="222"/>
      <c r="I585" s="210"/>
      <c r="J585" s="203"/>
      <c r="K585" s="5"/>
      <c r="L585" s="203" t="str">
        <f t="shared" si="45"/>
        <v/>
      </c>
      <c r="M585" s="5" t="e">
        <f t="shared" si="46"/>
        <v>#N/A</v>
      </c>
      <c r="N585" s="3" t="str">
        <f t="shared" si="47"/>
        <v/>
      </c>
    </row>
    <row r="586" spans="1:14">
      <c r="A586" s="202"/>
      <c r="B586" s="251" t="e">
        <f>VLOOKUP(A586,Adr!A:B,2,FALSE)</f>
        <v>#N/A</v>
      </c>
      <c r="C586" s="236"/>
      <c r="D586" s="223"/>
      <c r="E586" s="209"/>
      <c r="F586" s="202"/>
      <c r="G586" s="205"/>
      <c r="H586" s="205"/>
      <c r="I586" s="210"/>
      <c r="J586" s="203"/>
      <c r="K586" s="5"/>
      <c r="L586" s="203" t="str">
        <f t="shared" si="45"/>
        <v/>
      </c>
      <c r="M586" s="5" t="e">
        <f t="shared" si="46"/>
        <v>#N/A</v>
      </c>
      <c r="N586" s="3" t="str">
        <f t="shared" si="47"/>
        <v/>
      </c>
    </row>
    <row r="587" spans="1:14">
      <c r="A587" s="202"/>
      <c r="B587" s="251" t="e">
        <f>VLOOKUP(A587,Adr!A:B,2,FALSE)</f>
        <v>#N/A</v>
      </c>
      <c r="C587" s="236"/>
      <c r="D587" s="224"/>
      <c r="E587" s="209"/>
      <c r="F587" s="202"/>
      <c r="G587" s="205"/>
      <c r="H587" s="205"/>
      <c r="I587" s="210"/>
      <c r="J587" s="203"/>
      <c r="K587" s="5"/>
      <c r="L587" s="203" t="str">
        <f t="shared" si="45"/>
        <v/>
      </c>
      <c r="M587" s="5" t="e">
        <f t="shared" si="46"/>
        <v>#N/A</v>
      </c>
      <c r="N587" s="3" t="str">
        <f t="shared" si="47"/>
        <v/>
      </c>
    </row>
    <row r="588" spans="1:14">
      <c r="A588" s="242"/>
      <c r="B588" s="251" t="e">
        <f>VLOOKUP(A588,Adr!A:B,2,FALSE)</f>
        <v>#N/A</v>
      </c>
      <c r="C588" s="205"/>
      <c r="D588" s="208"/>
      <c r="E588" s="209"/>
      <c r="F588" s="202"/>
      <c r="G588" s="267"/>
      <c r="H588" s="205"/>
      <c r="I588" s="230"/>
      <c r="J588" s="203"/>
      <c r="K588" s="5"/>
      <c r="L588" s="203" t="str">
        <f t="shared" si="45"/>
        <v/>
      </c>
      <c r="M588" s="5" t="e">
        <f t="shared" si="46"/>
        <v>#N/A</v>
      </c>
      <c r="N588" s="3" t="str">
        <f t="shared" si="47"/>
        <v/>
      </c>
    </row>
    <row r="589" spans="1:14">
      <c r="A589" s="202"/>
      <c r="B589" s="251" t="e">
        <f>VLOOKUP(A589,Adr!A:B,2,FALSE)</f>
        <v>#N/A</v>
      </c>
      <c r="C589" s="227"/>
      <c r="D589" s="208"/>
      <c r="E589" s="209"/>
      <c r="F589" s="202"/>
      <c r="G589" s="205"/>
      <c r="H589" s="205"/>
      <c r="I589" s="210"/>
      <c r="J589" s="203"/>
      <c r="K589" s="5"/>
      <c r="L589" s="203" t="str">
        <f t="shared" si="45"/>
        <v/>
      </c>
      <c r="M589" s="5" t="e">
        <f t="shared" si="46"/>
        <v>#N/A</v>
      </c>
      <c r="N589" s="3" t="str">
        <f t="shared" si="47"/>
        <v/>
      </c>
    </row>
    <row r="590" spans="1:14">
      <c r="A590" s="242"/>
      <c r="B590" s="251" t="e">
        <f>VLOOKUP(A590,Adr!A:B,2,FALSE)</f>
        <v>#N/A</v>
      </c>
      <c r="C590" s="205"/>
      <c r="D590" s="208"/>
      <c r="E590" s="209"/>
      <c r="F590" s="202"/>
      <c r="G590" s="267"/>
      <c r="H590" s="205"/>
      <c r="I590" s="230"/>
      <c r="J590" s="203"/>
      <c r="K590" s="5"/>
      <c r="L590" s="203" t="str">
        <f t="shared" si="45"/>
        <v/>
      </c>
      <c r="M590" s="5" t="e">
        <f t="shared" si="46"/>
        <v>#N/A</v>
      </c>
      <c r="N590" s="3" t="str">
        <f t="shared" si="47"/>
        <v/>
      </c>
    </row>
    <row r="591" spans="1:14">
      <c r="A591" s="202"/>
      <c r="B591" s="251" t="e">
        <f>VLOOKUP(A591,Adr!A:B,2,FALSE)</f>
        <v>#N/A</v>
      </c>
      <c r="C591" s="205"/>
      <c r="D591" s="224"/>
      <c r="E591" s="209"/>
      <c r="F591" s="202"/>
      <c r="G591" s="205"/>
      <c r="H591" s="205"/>
      <c r="I591" s="230"/>
      <c r="J591" s="203"/>
      <c r="K591" s="5"/>
      <c r="L591" s="203" t="str">
        <f t="shared" si="45"/>
        <v/>
      </c>
      <c r="M591" s="5" t="e">
        <f t="shared" si="46"/>
        <v>#N/A</v>
      </c>
      <c r="N591" s="3" t="str">
        <f t="shared" si="47"/>
        <v/>
      </c>
    </row>
    <row r="592" spans="1:14">
      <c r="A592" s="202"/>
      <c r="B592" s="251" t="e">
        <f>VLOOKUP(A592,Adr!A:B,2,FALSE)</f>
        <v>#N/A</v>
      </c>
      <c r="C592" s="205"/>
      <c r="D592" s="208"/>
      <c r="E592" s="209"/>
      <c r="F592" s="202"/>
      <c r="G592" s="205"/>
      <c r="H592" s="205"/>
      <c r="I592" s="230"/>
      <c r="J592" s="203"/>
      <c r="K592" s="5"/>
      <c r="L592" s="203" t="str">
        <f t="shared" si="45"/>
        <v/>
      </c>
      <c r="M592" s="5" t="e">
        <f t="shared" si="46"/>
        <v>#N/A</v>
      </c>
      <c r="N592" s="3" t="str">
        <f t="shared" si="47"/>
        <v/>
      </c>
    </row>
    <row r="593" spans="1:14">
      <c r="A593" s="202"/>
      <c r="B593" s="251" t="e">
        <f>VLOOKUP(A593,Adr!A:B,2,FALSE)</f>
        <v>#N/A</v>
      </c>
      <c r="C593" s="205"/>
      <c r="D593" s="208"/>
      <c r="E593" s="209"/>
      <c r="F593" s="202"/>
      <c r="G593" s="205"/>
      <c r="H593" s="205"/>
      <c r="I593" s="230"/>
      <c r="J593" s="203"/>
      <c r="K593" s="5"/>
      <c r="L593" s="203" t="str">
        <f t="shared" si="45"/>
        <v/>
      </c>
      <c r="M593" s="5" t="e">
        <f t="shared" si="46"/>
        <v>#N/A</v>
      </c>
      <c r="N593" s="3" t="str">
        <f t="shared" si="47"/>
        <v/>
      </c>
    </row>
    <row r="594" spans="1:14">
      <c r="A594" s="202"/>
      <c r="B594" s="251" t="e">
        <f>VLOOKUP(A594,Adr!A:B,2,FALSE)</f>
        <v>#N/A</v>
      </c>
      <c r="C594" s="227"/>
      <c r="D594" s="208"/>
      <c r="E594" s="209"/>
      <c r="F594" s="219"/>
      <c r="G594" s="222"/>
      <c r="H594" s="222"/>
      <c r="I594" s="210"/>
      <c r="J594" s="203"/>
      <c r="K594" s="5"/>
      <c r="L594" s="203" t="str">
        <f t="shared" si="45"/>
        <v/>
      </c>
      <c r="M594" s="5" t="e">
        <f t="shared" si="46"/>
        <v>#N/A</v>
      </c>
      <c r="N594" s="3" t="str">
        <f t="shared" si="47"/>
        <v/>
      </c>
    </row>
    <row r="595" spans="1:14">
      <c r="A595" s="202"/>
      <c r="B595" s="251" t="e">
        <f>VLOOKUP(A595,Adr!A:B,2,FALSE)</f>
        <v>#N/A</v>
      </c>
      <c r="C595" s="227"/>
      <c r="D595" s="208"/>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05"/>
      <c r="D596" s="208"/>
      <c r="E596" s="209"/>
      <c r="F596" s="202"/>
      <c r="G596" s="205"/>
      <c r="H596" s="205"/>
      <c r="I596" s="23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27"/>
      <c r="D598" s="208"/>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22"/>
      <c r="D599" s="224"/>
      <c r="E599" s="209"/>
      <c r="F599" s="219"/>
      <c r="G599" s="222"/>
      <c r="H599" s="222"/>
      <c r="I599" s="230"/>
      <c r="J599" s="203"/>
      <c r="K599" s="5"/>
      <c r="L599" s="203" t="str">
        <f t="shared" si="45"/>
        <v/>
      </c>
      <c r="M599" s="5" t="e">
        <f t="shared" si="46"/>
        <v>#N/A</v>
      </c>
      <c r="N599" s="3" t="str">
        <f t="shared" si="47"/>
        <v/>
      </c>
    </row>
    <row r="600" spans="1:14">
      <c r="A600" s="202"/>
      <c r="B600" s="251" t="e">
        <f>VLOOKUP(A600,Adr!A:B,2,FALSE)</f>
        <v>#N/A</v>
      </c>
      <c r="C600" s="222"/>
      <c r="D600" s="224"/>
      <c r="E600" s="209"/>
      <c r="F600" s="219"/>
      <c r="G600" s="222"/>
      <c r="H600" s="222"/>
      <c r="I600" s="230"/>
      <c r="J600" s="203"/>
      <c r="K600" s="5"/>
      <c r="L600" s="203" t="str">
        <f t="shared" si="45"/>
        <v/>
      </c>
      <c r="M600" s="5" t="e">
        <f t="shared" si="46"/>
        <v>#N/A</v>
      </c>
      <c r="N600" s="3" t="str">
        <f t="shared" si="47"/>
        <v/>
      </c>
    </row>
    <row r="601" spans="1:14">
      <c r="A601" s="202"/>
      <c r="B601" s="251" t="e">
        <f>VLOOKUP(A601,Adr!A:B,2,FALSE)</f>
        <v>#N/A</v>
      </c>
      <c r="C601" s="227"/>
      <c r="D601" s="208"/>
      <c r="E601" s="209"/>
      <c r="F601" s="219"/>
      <c r="G601" s="222"/>
      <c r="H601" s="222"/>
      <c r="I601" s="210"/>
      <c r="J601" s="203"/>
      <c r="K601" s="5"/>
      <c r="L601" s="203" t="str">
        <f t="shared" si="45"/>
        <v/>
      </c>
      <c r="M601" s="5" t="e">
        <f t="shared" si="46"/>
        <v>#N/A</v>
      </c>
      <c r="N601" s="3" t="str">
        <f t="shared" si="47"/>
        <v/>
      </c>
    </row>
    <row r="602" spans="1:14">
      <c r="A602" s="202"/>
      <c r="B602" s="251" t="e">
        <f>VLOOKUP(A602,Adr!A:B,2,FALSE)</f>
        <v>#N/A</v>
      </c>
      <c r="C602" s="205"/>
      <c r="D602" s="208"/>
      <c r="E602" s="209"/>
      <c r="F602" s="202"/>
      <c r="G602" s="205"/>
      <c r="H602" s="205"/>
      <c r="I602" s="230"/>
      <c r="J602" s="203"/>
      <c r="K602" s="5"/>
      <c r="L602" s="203" t="str">
        <f t="shared" si="45"/>
        <v/>
      </c>
      <c r="M602" s="5" t="e">
        <f t="shared" si="46"/>
        <v>#N/A</v>
      </c>
      <c r="N602" s="3" t="str">
        <f t="shared" si="47"/>
        <v/>
      </c>
    </row>
    <row r="603" spans="1:14">
      <c r="A603" s="202"/>
      <c r="B603" s="251" t="e">
        <f>VLOOKUP(A603,Adr!A:B,2,FALSE)</f>
        <v>#N/A</v>
      </c>
      <c r="C603" s="227"/>
      <c r="D603" s="208"/>
      <c r="E603" s="209"/>
      <c r="F603" s="219"/>
      <c r="G603" s="222"/>
      <c r="H603" s="222"/>
      <c r="I603" s="210"/>
      <c r="J603" s="203"/>
      <c r="K603" s="5"/>
      <c r="L603" s="203" t="str">
        <f t="shared" si="45"/>
        <v/>
      </c>
      <c r="M603" s="5" t="e">
        <f t="shared" si="46"/>
        <v>#N/A</v>
      </c>
      <c r="N603" s="3" t="str">
        <f t="shared" si="47"/>
        <v/>
      </c>
    </row>
    <row r="604" spans="1:14">
      <c r="A604" s="202"/>
      <c r="B604" s="251" t="e">
        <f>VLOOKUP(A604,Adr!A:B,2,FALSE)</f>
        <v>#N/A</v>
      </c>
      <c r="C604" s="205"/>
      <c r="D604" s="208"/>
      <c r="E604" s="209"/>
      <c r="F604" s="202"/>
      <c r="G604" s="205"/>
      <c r="H604" s="205"/>
      <c r="I604" s="230"/>
      <c r="J604" s="203"/>
      <c r="K604" s="5"/>
      <c r="L604" s="203" t="str">
        <f t="shared" si="45"/>
        <v/>
      </c>
      <c r="M604" s="5" t="e">
        <f t="shared" si="46"/>
        <v>#N/A</v>
      </c>
      <c r="N604" s="3" t="str">
        <f t="shared" si="47"/>
        <v/>
      </c>
    </row>
    <row r="605" spans="1:14">
      <c r="A605" s="202"/>
      <c r="B605" s="251" t="e">
        <f>VLOOKUP(A605,Adr!A:B,2,FALSE)</f>
        <v>#N/A</v>
      </c>
      <c r="C605" s="222"/>
      <c r="D605" s="224"/>
      <c r="E605" s="209"/>
      <c r="F605" s="219"/>
      <c r="G605" s="222"/>
      <c r="H605" s="222"/>
      <c r="I605" s="230"/>
      <c r="J605" s="203"/>
      <c r="K605" s="5"/>
      <c r="L605" s="203" t="str">
        <f t="shared" si="45"/>
        <v/>
      </c>
      <c r="M605" s="5" t="e">
        <f t="shared" si="46"/>
        <v>#N/A</v>
      </c>
      <c r="N605" s="3" t="str">
        <f t="shared" si="47"/>
        <v/>
      </c>
    </row>
    <row r="606" spans="1:14">
      <c r="A606" s="202"/>
      <c r="B606" s="251" t="e">
        <f>VLOOKUP(A606,Adr!A:B,2,FALSE)</f>
        <v>#N/A</v>
      </c>
      <c r="C606" s="222"/>
      <c r="D606" s="224"/>
      <c r="E606" s="209"/>
      <c r="F606" s="219"/>
      <c r="G606" s="222"/>
      <c r="H606" s="222"/>
      <c r="I606" s="230"/>
      <c r="J606" s="203"/>
      <c r="K606" s="5"/>
      <c r="L606" s="203" t="str">
        <f t="shared" si="45"/>
        <v/>
      </c>
      <c r="M606" s="5" t="e">
        <f t="shared" si="46"/>
        <v>#N/A</v>
      </c>
      <c r="N606" s="3" t="str">
        <f t="shared" si="47"/>
        <v/>
      </c>
    </row>
    <row r="607" spans="1:14">
      <c r="A607" s="202"/>
      <c r="B607" s="251" t="e">
        <f>VLOOKUP(A607,Adr!A:B,2,FALSE)</f>
        <v>#N/A</v>
      </c>
      <c r="C607" s="222"/>
      <c r="D607" s="223"/>
      <c r="E607" s="209"/>
      <c r="F607" s="219"/>
      <c r="G607" s="222"/>
      <c r="H607" s="222"/>
      <c r="I607" s="230"/>
      <c r="J607" s="203"/>
      <c r="K607" s="5"/>
      <c r="L607" s="203" t="str">
        <f t="shared" si="45"/>
        <v/>
      </c>
      <c r="M607" s="5" t="e">
        <f t="shared" si="46"/>
        <v>#N/A</v>
      </c>
      <c r="N607" s="3" t="str">
        <f t="shared" si="47"/>
        <v/>
      </c>
    </row>
    <row r="608" spans="1:14">
      <c r="A608" s="202"/>
      <c r="B608" s="251" t="e">
        <f>VLOOKUP(A608,Adr!A:B,2,FALSE)</f>
        <v>#N/A</v>
      </c>
      <c r="C608" s="227"/>
      <c r="D608" s="208"/>
      <c r="E608" s="209"/>
      <c r="F608" s="219"/>
      <c r="G608" s="222"/>
      <c r="H608" s="222"/>
      <c r="I608" s="210"/>
      <c r="J608" s="203"/>
      <c r="K608" s="5"/>
      <c r="L608" s="203" t="str">
        <f t="shared" si="45"/>
        <v/>
      </c>
      <c r="M608" s="5" t="e">
        <f t="shared" si="46"/>
        <v>#N/A</v>
      </c>
      <c r="N608" s="3" t="str">
        <f t="shared" si="47"/>
        <v/>
      </c>
    </row>
    <row r="609" spans="1:14">
      <c r="A609" s="202"/>
      <c r="B609" s="251" t="e">
        <f>VLOOKUP(A609,Adr!A:B,2,FALSE)</f>
        <v>#N/A</v>
      </c>
      <c r="C609" s="236"/>
      <c r="D609" s="224"/>
      <c r="E609" s="209"/>
      <c r="F609" s="219"/>
      <c r="G609" s="222"/>
      <c r="H609" s="222"/>
      <c r="I609" s="210"/>
      <c r="J609" s="203"/>
      <c r="K609" s="5"/>
      <c r="L609" s="203" t="str">
        <f t="shared" si="45"/>
        <v/>
      </c>
      <c r="M609" s="5" t="e">
        <f t="shared" si="46"/>
        <v>#N/A</v>
      </c>
      <c r="N609" s="3" t="str">
        <f t="shared" si="47"/>
        <v/>
      </c>
    </row>
    <row r="610" spans="1:14">
      <c r="A610" s="219"/>
      <c r="B610" s="251" t="e">
        <f>VLOOKUP(A610,Adr!A:B,2,FALSE)</f>
        <v>#N/A</v>
      </c>
      <c r="C610" s="222"/>
      <c r="D610" s="224"/>
      <c r="E610" s="209"/>
      <c r="F610" s="219"/>
      <c r="G610" s="222"/>
      <c r="H610" s="222"/>
      <c r="I610" s="230"/>
      <c r="J610" s="203"/>
      <c r="K610" s="5"/>
      <c r="L610" s="203" t="str">
        <f t="shared" si="45"/>
        <v/>
      </c>
      <c r="M610" s="5" t="e">
        <f t="shared" si="46"/>
        <v>#N/A</v>
      </c>
      <c r="N610" s="3" t="str">
        <f t="shared" si="47"/>
        <v/>
      </c>
    </row>
    <row r="611" spans="1:14">
      <c r="A611" s="202"/>
      <c r="B611" s="251" t="e">
        <f>VLOOKUP(A611,Adr!A:B,2,FALSE)</f>
        <v>#N/A</v>
      </c>
      <c r="C611" s="222"/>
      <c r="D611" s="224"/>
      <c r="E611" s="209"/>
      <c r="F611" s="219"/>
      <c r="G611" s="222"/>
      <c r="H611" s="222"/>
      <c r="I611" s="230"/>
      <c r="J611" s="203"/>
      <c r="K611" s="5"/>
      <c r="L611" s="203" t="str">
        <f t="shared" si="45"/>
        <v/>
      </c>
      <c r="M611" s="5" t="e">
        <f t="shared" si="46"/>
        <v>#N/A</v>
      </c>
      <c r="N611" s="3" t="str">
        <f t="shared" si="47"/>
        <v/>
      </c>
    </row>
    <row r="612" spans="1:14">
      <c r="A612" s="202"/>
      <c r="B612" s="251" t="e">
        <f>VLOOKUP(A612,Adr!A:B,2,FALSE)</f>
        <v>#N/A</v>
      </c>
      <c r="C612" s="236"/>
      <c r="D612" s="224"/>
      <c r="E612" s="209"/>
      <c r="F612" s="219"/>
      <c r="G612" s="222"/>
      <c r="H612" s="222"/>
      <c r="I612" s="210"/>
      <c r="J612" s="203"/>
      <c r="K612" s="5"/>
      <c r="L612" s="203" t="str">
        <f t="shared" si="45"/>
        <v/>
      </c>
      <c r="M612" s="5" t="e">
        <f t="shared" si="46"/>
        <v>#N/A</v>
      </c>
      <c r="N612" s="3" t="str">
        <f t="shared" si="47"/>
        <v/>
      </c>
    </row>
    <row r="613" spans="1:14">
      <c r="A613" s="202"/>
      <c r="B613" s="251" t="e">
        <f>VLOOKUP(A613,Adr!A:B,2,FALSE)</f>
        <v>#N/A</v>
      </c>
      <c r="C613" s="236"/>
      <c r="D613" s="224"/>
      <c r="E613" s="209"/>
      <c r="F613" s="219"/>
      <c r="G613" s="222"/>
      <c r="H613" s="222"/>
      <c r="I613" s="210"/>
      <c r="J613" s="203"/>
      <c r="K613" s="5"/>
      <c r="L613" s="203" t="str">
        <f t="shared" si="45"/>
        <v/>
      </c>
      <c r="M613" s="5" t="e">
        <f t="shared" si="46"/>
        <v>#N/A</v>
      </c>
      <c r="N613" s="3" t="str">
        <f t="shared" si="47"/>
        <v/>
      </c>
    </row>
    <row r="614" spans="1:14">
      <c r="A614" s="202"/>
      <c r="B614" s="251" t="e">
        <f>VLOOKUP(A614,Adr!A:B,2,FALSE)</f>
        <v>#N/A</v>
      </c>
      <c r="C614" s="222"/>
      <c r="D614" s="224"/>
      <c r="E614" s="209"/>
      <c r="F614" s="219"/>
      <c r="G614" s="222"/>
      <c r="H614" s="222"/>
      <c r="I614" s="230"/>
      <c r="J614" s="203"/>
      <c r="K614" s="5"/>
      <c r="L614" s="203" t="str">
        <f t="shared" si="45"/>
        <v/>
      </c>
      <c r="M614" s="5" t="e">
        <f t="shared" si="46"/>
        <v>#N/A</v>
      </c>
      <c r="N614" s="3" t="str">
        <f t="shared" si="47"/>
        <v/>
      </c>
    </row>
    <row r="615" spans="1:14">
      <c r="A615" s="202"/>
      <c r="B615" s="251" t="e">
        <f>VLOOKUP(A615,Adr!A:B,2,FALSE)</f>
        <v>#N/A</v>
      </c>
      <c r="C615" s="236"/>
      <c r="D615" s="224"/>
      <c r="E615" s="209"/>
      <c r="F615" s="219"/>
      <c r="G615" s="222"/>
      <c r="H615" s="222"/>
      <c r="I615" s="210"/>
      <c r="J615" s="203"/>
      <c r="K615" s="5"/>
      <c r="L615" s="203" t="str">
        <f t="shared" si="45"/>
        <v/>
      </c>
      <c r="M615" s="5" t="e">
        <f t="shared" si="46"/>
        <v>#N/A</v>
      </c>
      <c r="N615" s="3" t="str">
        <f t="shared" si="47"/>
        <v/>
      </c>
    </row>
    <row r="616" spans="1:14">
      <c r="A616" s="202"/>
      <c r="B616" s="251" t="e">
        <f>VLOOKUP(A616,Adr!A:B,2,FALSE)</f>
        <v>#N/A</v>
      </c>
      <c r="C616" s="236"/>
      <c r="D616" s="223"/>
      <c r="E616" s="209"/>
      <c r="F616" s="202"/>
      <c r="G616" s="205"/>
      <c r="H616" s="205"/>
      <c r="I616" s="210"/>
      <c r="J616" s="203"/>
      <c r="K616" s="5"/>
      <c r="L616" s="203" t="str">
        <f t="shared" ref="L616:L679" si="48">A616&amp;G616&amp;H616</f>
        <v/>
      </c>
      <c r="M616" s="5" t="e">
        <f t="shared" ref="M616:M679" si="49">B616&amp;F616&amp;H616&amp;C616</f>
        <v>#N/A</v>
      </c>
      <c r="N616" s="3" t="str">
        <f t="shared" ref="N616:N679" si="50">+I616&amp;H616</f>
        <v/>
      </c>
    </row>
    <row r="617" spans="1:14">
      <c r="A617" s="250"/>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05"/>
      <c r="D618" s="208"/>
      <c r="E618" s="209"/>
      <c r="F618" s="202"/>
      <c r="G618" s="205"/>
      <c r="H618" s="205"/>
      <c r="I618" s="230"/>
      <c r="J618" s="203"/>
      <c r="K618" s="5"/>
      <c r="L618" s="203" t="str">
        <f t="shared" si="48"/>
        <v/>
      </c>
      <c r="M618" s="5" t="e">
        <f t="shared" si="49"/>
        <v>#N/A</v>
      </c>
      <c r="N618" s="3" t="str">
        <f t="shared" si="50"/>
        <v/>
      </c>
    </row>
    <row r="619" spans="1:14">
      <c r="A619" s="250"/>
      <c r="B619" s="251" t="e">
        <f>VLOOKUP(A619,Adr!A:B,2,FALSE)</f>
        <v>#N/A</v>
      </c>
      <c r="C619" s="205"/>
      <c r="D619" s="208"/>
      <c r="E619" s="209"/>
      <c r="F619" s="202"/>
      <c r="G619" s="205"/>
      <c r="H619" s="205"/>
      <c r="I619" s="230"/>
      <c r="J619" s="203"/>
      <c r="K619" s="5"/>
      <c r="L619" s="203" t="str">
        <f t="shared" si="48"/>
        <v/>
      </c>
      <c r="M619" s="5" t="e">
        <f t="shared" si="49"/>
        <v>#N/A</v>
      </c>
      <c r="N619" s="3" t="str">
        <f t="shared" si="50"/>
        <v/>
      </c>
    </row>
    <row r="620" spans="1:14">
      <c r="A620" s="238"/>
      <c r="B620" s="251" t="e">
        <f>VLOOKUP(A620,Adr!A:B,2,FALSE)</f>
        <v>#N/A</v>
      </c>
      <c r="C620" s="205"/>
      <c r="D620" s="208"/>
      <c r="E620" s="209"/>
      <c r="F620" s="202"/>
      <c r="G620" s="267"/>
      <c r="H620" s="205"/>
      <c r="I620" s="230"/>
      <c r="J620" s="203"/>
      <c r="K620" s="5"/>
      <c r="L620" s="203" t="str">
        <f t="shared" si="48"/>
        <v/>
      </c>
      <c r="M620" s="5" t="e">
        <f t="shared" si="49"/>
        <v>#N/A</v>
      </c>
      <c r="N620" s="3" t="str">
        <f t="shared" si="50"/>
        <v/>
      </c>
    </row>
    <row r="621" spans="1:14">
      <c r="A621" s="242"/>
      <c r="B621" s="251" t="e">
        <f>VLOOKUP(A621,Adr!A:B,2,FALSE)</f>
        <v>#N/A</v>
      </c>
      <c r="C621" s="205"/>
      <c r="D621" s="208"/>
      <c r="E621" s="209"/>
      <c r="F621" s="202"/>
      <c r="G621" s="267"/>
      <c r="H621" s="205"/>
      <c r="I621" s="230"/>
      <c r="J621" s="203"/>
      <c r="K621" s="5"/>
      <c r="L621" s="203" t="str">
        <f t="shared" si="48"/>
        <v/>
      </c>
      <c r="M621" s="5" t="e">
        <f t="shared" si="49"/>
        <v>#N/A</v>
      </c>
      <c r="N621" s="3" t="str">
        <f t="shared" si="50"/>
        <v/>
      </c>
    </row>
    <row r="622" spans="1:14">
      <c r="A622" s="202"/>
      <c r="B622" s="251" t="e">
        <f>VLOOKUP(A622,Adr!A:B,2,FALSE)</f>
        <v>#N/A</v>
      </c>
      <c r="C622" s="205"/>
      <c r="D622" s="208"/>
      <c r="E622" s="209"/>
      <c r="F622" s="202"/>
      <c r="G622" s="205"/>
      <c r="H622" s="205"/>
      <c r="I622" s="230"/>
      <c r="J622" s="203"/>
      <c r="K622" s="5"/>
      <c r="L622" s="203" t="str">
        <f t="shared" si="48"/>
        <v/>
      </c>
      <c r="M622" s="5" t="e">
        <f t="shared" si="49"/>
        <v>#N/A</v>
      </c>
      <c r="N622" s="3" t="str">
        <f t="shared" si="50"/>
        <v/>
      </c>
    </row>
    <row r="623" spans="1:14">
      <c r="A623" s="202"/>
      <c r="B623" s="251" t="e">
        <f>VLOOKUP(A623,Adr!A:B,2,FALSE)</f>
        <v>#N/A</v>
      </c>
      <c r="C623" s="236"/>
      <c r="D623" s="224"/>
      <c r="E623" s="209"/>
      <c r="F623" s="219"/>
      <c r="G623" s="222"/>
      <c r="H623" s="222"/>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36"/>
      <c r="D625" s="223"/>
      <c r="E625" s="209"/>
      <c r="F625" s="202"/>
      <c r="G625" s="205"/>
      <c r="H625" s="205"/>
      <c r="I625" s="210"/>
      <c r="J625" s="203"/>
      <c r="K625" s="5"/>
      <c r="L625" s="203" t="str">
        <f t="shared" si="48"/>
        <v/>
      </c>
      <c r="M625" s="5" t="e">
        <f t="shared" si="49"/>
        <v>#N/A</v>
      </c>
      <c r="N625" s="3" t="str">
        <f t="shared" si="50"/>
        <v/>
      </c>
    </row>
    <row r="626" spans="1:14">
      <c r="A626" s="202"/>
      <c r="B626" s="251" t="e">
        <f>VLOOKUP(A626,Adr!A:B,2,FALSE)</f>
        <v>#N/A</v>
      </c>
      <c r="C626" s="236"/>
      <c r="D626" s="223"/>
      <c r="E626" s="209"/>
      <c r="F626" s="202"/>
      <c r="G626" s="205"/>
      <c r="H626" s="205"/>
      <c r="I626" s="210"/>
      <c r="J626" s="203"/>
      <c r="K626" s="5"/>
      <c r="L626" s="203" t="str">
        <f t="shared" si="48"/>
        <v/>
      </c>
      <c r="M626" s="5" t="e">
        <f t="shared" si="49"/>
        <v>#N/A</v>
      </c>
      <c r="N626" s="3" t="str">
        <f t="shared" si="50"/>
        <v/>
      </c>
    </row>
    <row r="627" spans="1:14">
      <c r="A627" s="202"/>
      <c r="B627" s="251" t="e">
        <f>VLOOKUP(A627,Adr!A:B,2,FALSE)</f>
        <v>#N/A</v>
      </c>
      <c r="C627" s="205"/>
      <c r="D627" s="208"/>
      <c r="E627" s="209"/>
      <c r="F627" s="202"/>
      <c r="G627" s="205"/>
      <c r="H627" s="205"/>
      <c r="I627" s="230"/>
      <c r="J627" s="203"/>
      <c r="K627" s="5"/>
      <c r="L627" s="203" t="str">
        <f t="shared" si="48"/>
        <v/>
      </c>
      <c r="M627" s="5" t="e">
        <f t="shared" si="49"/>
        <v>#N/A</v>
      </c>
      <c r="N627" s="3" t="str">
        <f t="shared" si="50"/>
        <v/>
      </c>
    </row>
    <row r="628" spans="1:14">
      <c r="A628" s="202"/>
      <c r="B628" s="251" t="e">
        <f>VLOOKUP(A628,Adr!A:B,2,FALSE)</f>
        <v>#N/A</v>
      </c>
      <c r="C628" s="205"/>
      <c r="D628" s="208"/>
      <c r="E628" s="209"/>
      <c r="F628" s="202"/>
      <c r="G628" s="205"/>
      <c r="H628" s="205"/>
      <c r="I628" s="230"/>
      <c r="J628" s="203"/>
      <c r="K628" s="5"/>
      <c r="L628" s="203" t="str">
        <f t="shared" si="48"/>
        <v/>
      </c>
      <c r="M628" s="5" t="e">
        <f t="shared" si="49"/>
        <v>#N/A</v>
      </c>
      <c r="N628" s="3" t="str">
        <f t="shared" si="50"/>
        <v/>
      </c>
    </row>
    <row r="629" spans="1:14">
      <c r="A629" s="202"/>
      <c r="B629" s="251" t="e">
        <f>VLOOKUP(A629,Adr!A:B,2,FALSE)</f>
        <v>#N/A</v>
      </c>
      <c r="C629" s="205"/>
      <c r="D629" s="208"/>
      <c r="E629" s="209"/>
      <c r="F629" s="202"/>
      <c r="G629" s="205"/>
      <c r="H629" s="205"/>
      <c r="I629" s="230"/>
      <c r="J629" s="203"/>
      <c r="K629" s="5"/>
      <c r="L629" s="203" t="str">
        <f t="shared" si="48"/>
        <v/>
      </c>
      <c r="M629" s="5" t="e">
        <f t="shared" si="49"/>
        <v>#N/A</v>
      </c>
      <c r="N629" s="3" t="str">
        <f t="shared" si="50"/>
        <v/>
      </c>
    </row>
    <row r="630" spans="1:14">
      <c r="A630" s="202"/>
      <c r="B630" s="251" t="e">
        <f>VLOOKUP(A630,Adr!A:B,2,FALSE)</f>
        <v>#N/A</v>
      </c>
      <c r="C630" s="205"/>
      <c r="D630" s="208"/>
      <c r="E630" s="209"/>
      <c r="F630" s="202"/>
      <c r="G630" s="205"/>
      <c r="H630" s="205"/>
      <c r="I630" s="230"/>
      <c r="J630" s="203"/>
      <c r="K630" s="5"/>
      <c r="L630" s="203" t="str">
        <f t="shared" si="48"/>
        <v/>
      </c>
      <c r="M630" s="5" t="e">
        <f t="shared" si="49"/>
        <v>#N/A</v>
      </c>
      <c r="N630" s="3" t="str">
        <f t="shared" si="50"/>
        <v/>
      </c>
    </row>
    <row r="631" spans="1:14">
      <c r="A631" s="202"/>
      <c r="B631" s="251" t="e">
        <f>VLOOKUP(A631,Adr!A:B,2,FALSE)</f>
        <v>#N/A</v>
      </c>
      <c r="C631" s="236"/>
      <c r="D631" s="223"/>
      <c r="E631" s="209"/>
      <c r="F631" s="202"/>
      <c r="G631" s="205"/>
      <c r="H631" s="205"/>
      <c r="I631" s="210"/>
      <c r="J631" s="203"/>
      <c r="K631" s="5"/>
      <c r="L631" s="203" t="str">
        <f t="shared" si="48"/>
        <v/>
      </c>
      <c r="M631" s="5" t="e">
        <f t="shared" si="49"/>
        <v>#N/A</v>
      </c>
      <c r="N631" s="3" t="str">
        <f t="shared" si="50"/>
        <v/>
      </c>
    </row>
    <row r="632" spans="1:14">
      <c r="A632" s="202"/>
      <c r="B632" s="251" t="e">
        <f>VLOOKUP(A632,Adr!A:B,2,FALSE)</f>
        <v>#N/A</v>
      </c>
      <c r="C632" s="205"/>
      <c r="D632" s="208"/>
      <c r="E632" s="209"/>
      <c r="F632" s="202"/>
      <c r="G632" s="205"/>
      <c r="H632" s="205"/>
      <c r="I632" s="230"/>
      <c r="J632" s="203"/>
      <c r="K632" s="5"/>
      <c r="L632" s="203" t="str">
        <f t="shared" si="48"/>
        <v/>
      </c>
      <c r="M632" s="5" t="e">
        <f t="shared" si="49"/>
        <v>#N/A</v>
      </c>
      <c r="N632" s="3" t="str">
        <f t="shared" si="50"/>
        <v/>
      </c>
    </row>
    <row r="633" spans="1:14">
      <c r="A633" s="202"/>
      <c r="B633" s="251" t="e">
        <f>VLOOKUP(A633,Adr!A:B,2,FALSE)</f>
        <v>#N/A</v>
      </c>
      <c r="C633" s="205"/>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05"/>
      <c r="D634" s="208"/>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19"/>
      <c r="G635" s="222"/>
      <c r="H635" s="222"/>
      <c r="I635" s="210"/>
      <c r="J635" s="203"/>
      <c r="K635" s="5"/>
      <c r="L635" s="203" t="str">
        <f t="shared" si="48"/>
        <v/>
      </c>
      <c r="M635" s="5" t="e">
        <f t="shared" si="49"/>
        <v>#N/A</v>
      </c>
      <c r="N635" s="3" t="str">
        <f t="shared" si="50"/>
        <v/>
      </c>
    </row>
    <row r="636" spans="1:14">
      <c r="A636" s="202"/>
      <c r="B636" s="251" t="e">
        <f>VLOOKUP(A636,Adr!A:B,2,FALSE)</f>
        <v>#N/A</v>
      </c>
      <c r="C636" s="236"/>
      <c r="D636" s="224"/>
      <c r="E636" s="209"/>
      <c r="F636" s="219"/>
      <c r="G636" s="222"/>
      <c r="H636" s="222"/>
      <c r="I636" s="210"/>
      <c r="J636" s="203"/>
      <c r="K636" s="5"/>
      <c r="L636" s="203" t="str">
        <f t="shared" si="48"/>
        <v/>
      </c>
      <c r="M636" s="5" t="e">
        <f t="shared" si="49"/>
        <v>#N/A</v>
      </c>
      <c r="N636" s="3" t="str">
        <f t="shared" si="50"/>
        <v/>
      </c>
    </row>
    <row r="637" spans="1:14">
      <c r="A637" s="202"/>
      <c r="B637" s="251" t="e">
        <f>VLOOKUP(A637,Adr!A:B,2,FALSE)</f>
        <v>#N/A</v>
      </c>
      <c r="C637" s="236"/>
      <c r="D637" s="224"/>
      <c r="E637" s="209"/>
      <c r="F637" s="219"/>
      <c r="G637" s="222"/>
      <c r="H637" s="222"/>
      <c r="I637" s="210"/>
      <c r="J637" s="203"/>
      <c r="K637" s="5"/>
      <c r="L637" s="203" t="str">
        <f t="shared" si="48"/>
        <v/>
      </c>
      <c r="M637" s="5" t="e">
        <f t="shared" si="49"/>
        <v>#N/A</v>
      </c>
      <c r="N637" s="3" t="str">
        <f t="shared" si="50"/>
        <v/>
      </c>
    </row>
    <row r="638" spans="1:14">
      <c r="A638" s="202"/>
      <c r="B638" s="251" t="e">
        <f>VLOOKUP(A638,Adr!A:B,2,FALSE)</f>
        <v>#N/A</v>
      </c>
      <c r="C638" s="236"/>
      <c r="D638" s="224"/>
      <c r="E638" s="209"/>
      <c r="F638" s="219"/>
      <c r="G638" s="222"/>
      <c r="H638" s="222"/>
      <c r="I638" s="210"/>
      <c r="J638" s="203"/>
      <c r="K638" s="5"/>
      <c r="L638" s="203" t="str">
        <f t="shared" si="48"/>
        <v/>
      </c>
      <c r="M638" s="5" t="e">
        <f t="shared" si="49"/>
        <v>#N/A</v>
      </c>
      <c r="N638" s="3" t="str">
        <f t="shared" si="50"/>
        <v/>
      </c>
    </row>
    <row r="639" spans="1:14">
      <c r="A639" s="202"/>
      <c r="B639" s="251" t="e">
        <f>VLOOKUP(A639,Adr!A:B,2,FALSE)</f>
        <v>#N/A</v>
      </c>
      <c r="C639" s="236"/>
      <c r="D639" s="223"/>
      <c r="E639" s="209"/>
      <c r="F639" s="202"/>
      <c r="G639" s="205"/>
      <c r="H639" s="205"/>
      <c r="I639" s="210"/>
      <c r="J639" s="203"/>
      <c r="K639" s="5"/>
      <c r="L639" s="203" t="str">
        <f t="shared" si="48"/>
        <v/>
      </c>
      <c r="M639" s="5" t="e">
        <f t="shared" si="49"/>
        <v>#N/A</v>
      </c>
      <c r="N639" s="3" t="str">
        <f t="shared" si="50"/>
        <v/>
      </c>
    </row>
    <row r="640" spans="1:14">
      <c r="A640" s="202"/>
      <c r="B640" s="251" t="e">
        <f>VLOOKUP(A640,Adr!A:B,2,FALSE)</f>
        <v>#N/A</v>
      </c>
      <c r="C640" s="236"/>
      <c r="D640" s="223"/>
      <c r="E640" s="209"/>
      <c r="F640" s="202"/>
      <c r="G640" s="205"/>
      <c r="H640" s="205"/>
      <c r="I640" s="210"/>
      <c r="J640" s="203"/>
      <c r="K640" s="5"/>
      <c r="L640" s="203" t="str">
        <f t="shared" si="48"/>
        <v/>
      </c>
      <c r="M640" s="5" t="e">
        <f t="shared" si="49"/>
        <v>#N/A</v>
      </c>
      <c r="N640" s="3" t="str">
        <f t="shared" si="50"/>
        <v/>
      </c>
    </row>
    <row r="641" spans="1:14">
      <c r="A641" s="202"/>
      <c r="B641" s="251" t="e">
        <f>VLOOKUP(A641,Adr!A:B,2,FALSE)</f>
        <v>#N/A</v>
      </c>
      <c r="C641" s="236"/>
      <c r="D641" s="224"/>
      <c r="E641" s="209"/>
      <c r="F641" s="219"/>
      <c r="G641" s="222"/>
      <c r="H641" s="222"/>
      <c r="I641" s="210"/>
      <c r="J641" s="203"/>
      <c r="K641" s="5"/>
      <c r="L641" s="203" t="str">
        <f t="shared" si="48"/>
        <v/>
      </c>
      <c r="M641" s="5" t="e">
        <f t="shared" si="49"/>
        <v>#N/A</v>
      </c>
      <c r="N641" s="3" t="str">
        <f t="shared" si="50"/>
        <v/>
      </c>
    </row>
    <row r="642" spans="1:14">
      <c r="A642" s="202"/>
      <c r="B642" s="251" t="e">
        <f>VLOOKUP(A642,Adr!A:B,2,FALSE)</f>
        <v>#N/A</v>
      </c>
      <c r="C642" s="227"/>
      <c r="D642" s="208"/>
      <c r="E642" s="209"/>
      <c r="F642" s="219"/>
      <c r="G642" s="222"/>
      <c r="H642" s="222"/>
      <c r="I642" s="210"/>
      <c r="J642" s="203"/>
      <c r="K642" s="5"/>
      <c r="L642" s="203" t="str">
        <f t="shared" si="48"/>
        <v/>
      </c>
      <c r="M642" s="5" t="e">
        <f t="shared" si="49"/>
        <v>#N/A</v>
      </c>
      <c r="N642" s="3" t="str">
        <f t="shared" si="50"/>
        <v/>
      </c>
    </row>
    <row r="643" spans="1:14">
      <c r="A643" s="202"/>
      <c r="B643" s="251" t="e">
        <f>VLOOKUP(A643,Adr!A:B,2,FALSE)</f>
        <v>#N/A</v>
      </c>
      <c r="C643" s="227"/>
      <c r="D643" s="208"/>
      <c r="E643" s="209"/>
      <c r="F643" s="219"/>
      <c r="G643" s="222"/>
      <c r="H643" s="222"/>
      <c r="I643" s="210"/>
      <c r="J643" s="203"/>
      <c r="K643" s="5"/>
      <c r="L643" s="203" t="str">
        <f t="shared" si="48"/>
        <v/>
      </c>
      <c r="M643" s="5" t="e">
        <f t="shared" si="49"/>
        <v>#N/A</v>
      </c>
      <c r="N643" s="3" t="str">
        <f t="shared" si="50"/>
        <v/>
      </c>
    </row>
    <row r="644" spans="1:14">
      <c r="A644" s="202"/>
      <c r="B644" s="251" t="e">
        <f>VLOOKUP(A644,Adr!A:B,2,FALSE)</f>
        <v>#N/A</v>
      </c>
      <c r="C644" s="236"/>
      <c r="D644" s="224"/>
      <c r="E644" s="209"/>
      <c r="F644" s="219"/>
      <c r="G644" s="222"/>
      <c r="H644" s="222"/>
      <c r="I644" s="210"/>
      <c r="J644" s="203"/>
      <c r="K644" s="5"/>
      <c r="L644" s="203" t="str">
        <f t="shared" si="48"/>
        <v/>
      </c>
      <c r="M644" s="5" t="e">
        <f t="shared" si="49"/>
        <v>#N/A</v>
      </c>
      <c r="N644" s="3" t="str">
        <f t="shared" si="50"/>
        <v/>
      </c>
    </row>
    <row r="645" spans="1:14">
      <c r="A645" s="202"/>
      <c r="B645" s="251" t="e">
        <f>VLOOKUP(A645,Adr!A:B,2,FALSE)</f>
        <v>#N/A</v>
      </c>
      <c r="C645" s="236"/>
      <c r="D645" s="224"/>
      <c r="E645" s="209"/>
      <c r="F645" s="219"/>
      <c r="G645" s="222"/>
      <c r="H645" s="222"/>
      <c r="I645" s="210"/>
      <c r="J645" s="203"/>
      <c r="K645" s="5"/>
      <c r="L645" s="203" t="str">
        <f t="shared" si="48"/>
        <v/>
      </c>
      <c r="M645" s="5" t="e">
        <f t="shared" si="49"/>
        <v>#N/A</v>
      </c>
      <c r="N645" s="3" t="str">
        <f t="shared" si="50"/>
        <v/>
      </c>
    </row>
    <row r="646" spans="1:14">
      <c r="A646" s="202"/>
      <c r="B646" s="251" t="e">
        <f>VLOOKUP(A646,Adr!A:B,2,FALSE)</f>
        <v>#N/A</v>
      </c>
      <c r="C646" s="236"/>
      <c r="D646" s="224"/>
      <c r="E646" s="209"/>
      <c r="F646" s="219"/>
      <c r="G646" s="222"/>
      <c r="H646" s="222"/>
      <c r="I646" s="210"/>
      <c r="J646" s="203"/>
      <c r="K646" s="5"/>
      <c r="L646" s="203" t="str">
        <f t="shared" si="48"/>
        <v/>
      </c>
      <c r="M646" s="5" t="e">
        <f t="shared" si="49"/>
        <v>#N/A</v>
      </c>
      <c r="N646" s="3" t="str">
        <f t="shared" si="50"/>
        <v/>
      </c>
    </row>
    <row r="647" spans="1:14">
      <c r="A647" s="202"/>
      <c r="B647" s="251" t="e">
        <f>VLOOKUP(A647,Adr!A:B,2,FALSE)</f>
        <v>#N/A</v>
      </c>
      <c r="C647" s="236"/>
      <c r="D647" s="224"/>
      <c r="E647" s="209"/>
      <c r="F647" s="219"/>
      <c r="G647" s="222"/>
      <c r="H647" s="222"/>
      <c r="I647" s="210"/>
      <c r="J647" s="203"/>
      <c r="K647" s="5"/>
      <c r="L647" s="203" t="str">
        <f t="shared" si="48"/>
        <v/>
      </c>
      <c r="M647" s="5" t="e">
        <f t="shared" si="49"/>
        <v>#N/A</v>
      </c>
      <c r="N647" s="3" t="str">
        <f t="shared" si="50"/>
        <v/>
      </c>
    </row>
    <row r="648" spans="1:14">
      <c r="A648" s="202"/>
      <c r="B648" s="251" t="e">
        <f>VLOOKUP(A648,Adr!A:B,2,FALSE)</f>
        <v>#N/A</v>
      </c>
      <c r="C648" s="236"/>
      <c r="D648" s="224"/>
      <c r="E648" s="209"/>
      <c r="F648" s="219"/>
      <c r="G648" s="222"/>
      <c r="H648" s="222"/>
      <c r="I648" s="210"/>
      <c r="J648" s="203"/>
      <c r="K648" s="5"/>
      <c r="L648" s="203" t="str">
        <f t="shared" si="48"/>
        <v/>
      </c>
      <c r="M648" s="5" t="e">
        <f t="shared" si="49"/>
        <v>#N/A</v>
      </c>
      <c r="N648" s="3" t="str">
        <f t="shared" si="50"/>
        <v/>
      </c>
    </row>
    <row r="649" spans="1:14">
      <c r="A649" s="219"/>
      <c r="B649" s="251" t="e">
        <f>VLOOKUP(A649,Adr!A:B,2,FALSE)</f>
        <v>#N/A</v>
      </c>
      <c r="C649" s="222"/>
      <c r="D649" s="224"/>
      <c r="E649" s="294"/>
      <c r="F649" s="219"/>
      <c r="G649" s="222"/>
      <c r="H649" s="222"/>
      <c r="I649" s="230"/>
      <c r="J649" s="203"/>
      <c r="K649" s="5"/>
      <c r="L649" s="203" t="str">
        <f t="shared" si="48"/>
        <v/>
      </c>
      <c r="M649" s="5" t="e">
        <f t="shared" si="49"/>
        <v>#N/A</v>
      </c>
      <c r="N649" s="3" t="str">
        <f t="shared" si="50"/>
        <v/>
      </c>
    </row>
    <row r="650" spans="1:14">
      <c r="A650" s="202"/>
      <c r="B650" s="251" t="e">
        <f>VLOOKUP(A650,Adr!A:B,2,FALSE)</f>
        <v>#N/A</v>
      </c>
      <c r="C650" s="227"/>
      <c r="D650" s="208"/>
      <c r="E650" s="209"/>
      <c r="F650" s="202"/>
      <c r="G650" s="205"/>
      <c r="H650" s="205"/>
      <c r="I650" s="230"/>
      <c r="J650" s="203"/>
      <c r="K650" s="5"/>
      <c r="L650" s="203" t="str">
        <f t="shared" si="48"/>
        <v/>
      </c>
      <c r="M650" s="5" t="e">
        <f t="shared" si="49"/>
        <v>#N/A</v>
      </c>
      <c r="N650" s="3" t="str">
        <f t="shared" si="50"/>
        <v/>
      </c>
    </row>
    <row r="651" spans="1:14">
      <c r="A651" s="202"/>
      <c r="B651" s="251" t="e">
        <f>VLOOKUP(A651,Adr!A:B,2,FALSE)</f>
        <v>#N/A</v>
      </c>
      <c r="C651" s="236"/>
      <c r="D651" s="224"/>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36"/>
      <c r="D652" s="224"/>
      <c r="E652" s="209"/>
      <c r="F652" s="202"/>
      <c r="G652" s="205"/>
      <c r="H652" s="205"/>
      <c r="I652" s="230"/>
      <c r="J652" s="203"/>
      <c r="K652" s="5"/>
      <c r="L652" s="203" t="str">
        <f t="shared" si="48"/>
        <v/>
      </c>
      <c r="M652" s="5" t="e">
        <f t="shared" si="49"/>
        <v>#N/A</v>
      </c>
      <c r="N652" s="3" t="str">
        <f t="shared" si="50"/>
        <v/>
      </c>
    </row>
    <row r="653" spans="1:14">
      <c r="A653" s="202"/>
      <c r="B653" s="251" t="e">
        <f>VLOOKUP(A653,Adr!A:B,2,FALSE)</f>
        <v>#N/A</v>
      </c>
      <c r="C653" s="236"/>
      <c r="D653" s="224"/>
      <c r="E653" s="209"/>
      <c r="F653" s="202"/>
      <c r="G653" s="205"/>
      <c r="H653" s="205"/>
      <c r="I653" s="230"/>
      <c r="J653" s="203"/>
      <c r="K653" s="5"/>
      <c r="L653" s="203" t="str">
        <f t="shared" si="48"/>
        <v/>
      </c>
      <c r="M653" s="5" t="e">
        <f t="shared" si="49"/>
        <v>#N/A</v>
      </c>
      <c r="N653" s="3" t="str">
        <f t="shared" si="50"/>
        <v/>
      </c>
    </row>
    <row r="654" spans="1:14">
      <c r="A654" s="202"/>
      <c r="B654" s="251" t="e">
        <f>VLOOKUP(A654,Adr!A:B,2,FALSE)</f>
        <v>#N/A</v>
      </c>
      <c r="C654" s="236"/>
      <c r="D654" s="224"/>
      <c r="E654" s="209"/>
      <c r="F654" s="202"/>
      <c r="G654" s="205"/>
      <c r="H654" s="205"/>
      <c r="I654" s="230"/>
      <c r="J654" s="203"/>
      <c r="K654" s="5"/>
      <c r="L654" s="203" t="str">
        <f t="shared" si="48"/>
        <v/>
      </c>
      <c r="M654" s="5" t="e">
        <f t="shared" si="49"/>
        <v>#N/A</v>
      </c>
      <c r="N654" s="3" t="str">
        <f t="shared" si="50"/>
        <v/>
      </c>
    </row>
    <row r="655" spans="1:14">
      <c r="A655" s="202"/>
      <c r="B655" s="251" t="e">
        <f>VLOOKUP(A655,Adr!A:B,2,FALSE)</f>
        <v>#N/A</v>
      </c>
      <c r="C655" s="236"/>
      <c r="D655" s="224"/>
      <c r="E655" s="209"/>
      <c r="F655" s="202"/>
      <c r="G655" s="205"/>
      <c r="H655" s="205"/>
      <c r="I655" s="230"/>
      <c r="J655" s="203"/>
      <c r="K655" s="5"/>
      <c r="L655" s="203" t="str">
        <f t="shared" si="48"/>
        <v/>
      </c>
      <c r="M655" s="5" t="e">
        <f t="shared" si="49"/>
        <v>#N/A</v>
      </c>
      <c r="N655" s="3" t="str">
        <f t="shared" si="50"/>
        <v/>
      </c>
    </row>
    <row r="656" spans="1:14">
      <c r="A656" s="202"/>
      <c r="B656" s="251" t="e">
        <f>VLOOKUP(A656,Adr!A:B,2,FALSE)</f>
        <v>#N/A</v>
      </c>
      <c r="C656" s="227"/>
      <c r="D656" s="208"/>
      <c r="E656" s="209"/>
      <c r="F656" s="202"/>
      <c r="G656" s="205"/>
      <c r="H656" s="205"/>
      <c r="I656" s="230"/>
      <c r="J656" s="203"/>
      <c r="K656" s="5"/>
      <c r="L656" s="203" t="str">
        <f t="shared" si="48"/>
        <v/>
      </c>
      <c r="M656" s="5" t="e">
        <f t="shared" si="49"/>
        <v>#N/A</v>
      </c>
      <c r="N656" s="3" t="str">
        <f t="shared" si="50"/>
        <v/>
      </c>
    </row>
    <row r="657" spans="1:14">
      <c r="A657" s="238"/>
      <c r="B657" s="251" t="e">
        <f>VLOOKUP(A657,Adr!A:B,2,FALSE)</f>
        <v>#N/A</v>
      </c>
      <c r="C657" s="205"/>
      <c r="D657" s="208"/>
      <c r="E657" s="209"/>
      <c r="F657" s="202"/>
      <c r="G657" s="267"/>
      <c r="H657" s="205"/>
      <c r="I657" s="230"/>
      <c r="J657" s="203"/>
      <c r="K657" s="5"/>
      <c r="L657" s="203" t="str">
        <f t="shared" si="48"/>
        <v/>
      </c>
      <c r="M657" s="5" t="e">
        <f t="shared" si="49"/>
        <v>#N/A</v>
      </c>
      <c r="N657" s="3" t="str">
        <f t="shared" si="50"/>
        <v/>
      </c>
    </row>
    <row r="658" spans="1:14">
      <c r="A658" s="202"/>
      <c r="B658" s="251" t="e">
        <f>VLOOKUP(A658,Adr!A:B,2,FALSE)</f>
        <v>#N/A</v>
      </c>
      <c r="C658" s="236"/>
      <c r="D658" s="224"/>
      <c r="E658" s="209"/>
      <c r="F658" s="202"/>
      <c r="G658" s="205"/>
      <c r="H658" s="205"/>
      <c r="I658" s="230"/>
      <c r="J658" s="203"/>
      <c r="K658" s="5"/>
      <c r="L658" s="203" t="str">
        <f t="shared" si="48"/>
        <v/>
      </c>
      <c r="M658" s="5" t="e">
        <f t="shared" si="49"/>
        <v>#N/A</v>
      </c>
      <c r="N658" s="3" t="str">
        <f t="shared" si="50"/>
        <v/>
      </c>
    </row>
    <row r="659" spans="1:14">
      <c r="A659" s="202"/>
      <c r="B659" s="251" t="e">
        <f>VLOOKUP(A659,Adr!A:B,2,FALSE)</f>
        <v>#N/A</v>
      </c>
      <c r="C659" s="236"/>
      <c r="D659" s="224"/>
      <c r="E659" s="209"/>
      <c r="F659" s="202"/>
      <c r="G659" s="205"/>
      <c r="H659" s="205"/>
      <c r="I659" s="230"/>
      <c r="J659" s="203"/>
      <c r="K659" s="5"/>
      <c r="L659" s="203" t="str">
        <f t="shared" si="48"/>
        <v/>
      </c>
      <c r="M659" s="5" t="e">
        <f t="shared" si="49"/>
        <v>#N/A</v>
      </c>
      <c r="N659" s="3" t="str">
        <f t="shared" si="50"/>
        <v/>
      </c>
    </row>
    <row r="660" spans="1:14">
      <c r="A660" s="242"/>
      <c r="B660" s="251" t="e">
        <f>VLOOKUP(A660,Adr!A:B,2,FALSE)</f>
        <v>#N/A</v>
      </c>
      <c r="C660" s="205"/>
      <c r="D660" s="208"/>
      <c r="E660" s="209"/>
      <c r="F660" s="202"/>
      <c r="G660" s="267"/>
      <c r="H660" s="205"/>
      <c r="I660" s="23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36"/>
      <c r="D662" s="224"/>
      <c r="E662" s="209"/>
      <c r="F662" s="202"/>
      <c r="G662" s="205"/>
      <c r="H662" s="205"/>
      <c r="I662" s="230"/>
      <c r="J662" s="203"/>
      <c r="K662" s="5"/>
      <c r="L662" s="203" t="str">
        <f t="shared" si="48"/>
        <v/>
      </c>
      <c r="M662" s="5" t="e">
        <f t="shared" si="49"/>
        <v>#N/A</v>
      </c>
      <c r="N662" s="3" t="str">
        <f t="shared" si="50"/>
        <v/>
      </c>
    </row>
    <row r="663" spans="1:14">
      <c r="A663" s="202"/>
      <c r="B663" s="251" t="e">
        <f>VLOOKUP(A663,Adr!A:B,2,FALSE)</f>
        <v>#N/A</v>
      </c>
      <c r="C663" s="227"/>
      <c r="D663" s="208"/>
      <c r="E663" s="209"/>
      <c r="F663" s="202"/>
      <c r="G663" s="205"/>
      <c r="H663" s="205"/>
      <c r="I663" s="230"/>
      <c r="J663" s="203"/>
      <c r="K663" s="5"/>
      <c r="L663" s="203" t="str">
        <f t="shared" si="48"/>
        <v/>
      </c>
      <c r="M663" s="5" t="e">
        <f t="shared" si="49"/>
        <v>#N/A</v>
      </c>
      <c r="N663" s="3" t="str">
        <f t="shared" si="50"/>
        <v/>
      </c>
    </row>
    <row r="664" spans="1:14">
      <c r="A664" s="202"/>
      <c r="B664" s="251" t="e">
        <f>VLOOKUP(A664,Adr!A:B,2,FALSE)</f>
        <v>#N/A</v>
      </c>
      <c r="C664" s="227"/>
      <c r="D664" s="208"/>
      <c r="E664" s="209"/>
      <c r="F664" s="202"/>
      <c r="G664" s="205"/>
      <c r="H664" s="205"/>
      <c r="I664" s="230"/>
      <c r="J664" s="203"/>
      <c r="K664" s="5"/>
      <c r="L664" s="203" t="str">
        <f t="shared" si="48"/>
        <v/>
      </c>
      <c r="M664" s="5" t="e">
        <f t="shared" si="49"/>
        <v>#N/A</v>
      </c>
      <c r="N664" s="3" t="str">
        <f t="shared" si="50"/>
        <v/>
      </c>
    </row>
    <row r="665" spans="1:14">
      <c r="A665" s="202"/>
      <c r="B665" s="251" t="e">
        <f>VLOOKUP(A665,Adr!A:B,2,FALSE)</f>
        <v>#N/A</v>
      </c>
      <c r="C665" s="236"/>
      <c r="D665" s="224"/>
      <c r="E665" s="209"/>
      <c r="F665" s="202"/>
      <c r="G665" s="205"/>
      <c r="H665" s="205"/>
      <c r="I665" s="230"/>
      <c r="J665" s="203"/>
      <c r="K665" s="5"/>
      <c r="L665" s="203" t="str">
        <f t="shared" si="48"/>
        <v/>
      </c>
      <c r="M665" s="5" t="e">
        <f t="shared" si="49"/>
        <v>#N/A</v>
      </c>
      <c r="N665" s="3" t="str">
        <f t="shared" si="50"/>
        <v/>
      </c>
    </row>
    <row r="666" spans="1:14">
      <c r="A666" s="202"/>
      <c r="B666" s="251" t="e">
        <f>VLOOKUP(A666,Adr!A:B,2,FALSE)</f>
        <v>#N/A</v>
      </c>
      <c r="C666" s="227"/>
      <c r="D666" s="208"/>
      <c r="E666" s="209"/>
      <c r="F666" s="202"/>
      <c r="G666" s="205"/>
      <c r="H666" s="205"/>
      <c r="I666" s="230"/>
      <c r="J666" s="203"/>
      <c r="K666" s="5"/>
      <c r="L666" s="203" t="str">
        <f t="shared" si="48"/>
        <v/>
      </c>
      <c r="M666" s="5" t="e">
        <f t="shared" si="49"/>
        <v>#N/A</v>
      </c>
      <c r="N666" s="3" t="str">
        <f t="shared" si="50"/>
        <v/>
      </c>
    </row>
    <row r="667" spans="1:14">
      <c r="A667" s="238"/>
      <c r="B667" s="251" t="e">
        <f>VLOOKUP(A667,Adr!A:B,2,FALSE)</f>
        <v>#N/A</v>
      </c>
      <c r="C667" s="205"/>
      <c r="D667" s="208"/>
      <c r="E667" s="209"/>
      <c r="F667" s="202"/>
      <c r="G667" s="267"/>
      <c r="H667" s="205"/>
      <c r="I667" s="230"/>
      <c r="J667" s="203"/>
      <c r="K667" s="5"/>
      <c r="L667" s="203" t="str">
        <f t="shared" si="48"/>
        <v/>
      </c>
      <c r="M667" s="5" t="e">
        <f t="shared" si="49"/>
        <v>#N/A</v>
      </c>
      <c r="N667" s="3" t="str">
        <f t="shared" si="50"/>
        <v/>
      </c>
    </row>
    <row r="668" spans="1:14">
      <c r="A668" s="202"/>
      <c r="B668" s="251" t="e">
        <f>VLOOKUP(A668,Adr!A:B,2,FALSE)</f>
        <v>#N/A</v>
      </c>
      <c r="C668" s="205"/>
      <c r="D668" s="208"/>
      <c r="E668" s="209"/>
      <c r="F668" s="202"/>
      <c r="G668" s="205"/>
      <c r="H668" s="205"/>
      <c r="I668" s="230"/>
      <c r="J668" s="203"/>
      <c r="K668" s="5"/>
      <c r="L668" s="203" t="str">
        <f t="shared" si="48"/>
        <v/>
      </c>
      <c r="M668" s="5" t="e">
        <f t="shared" si="49"/>
        <v>#N/A</v>
      </c>
      <c r="N668" s="3" t="str">
        <f t="shared" si="50"/>
        <v/>
      </c>
    </row>
    <row r="669" spans="1:14">
      <c r="A669" s="202"/>
      <c r="B669" s="251" t="e">
        <f>VLOOKUP(A669,Adr!A:B,2,FALSE)</f>
        <v>#N/A</v>
      </c>
      <c r="C669" s="222"/>
      <c r="D669" s="224"/>
      <c r="E669" s="209"/>
      <c r="F669" s="219"/>
      <c r="G669" s="222"/>
      <c r="H669" s="222"/>
      <c r="I669" s="230"/>
      <c r="J669" s="203"/>
      <c r="K669" s="5"/>
      <c r="L669" s="203" t="str">
        <f t="shared" si="48"/>
        <v/>
      </c>
      <c r="M669" s="5" t="e">
        <f t="shared" si="49"/>
        <v>#N/A</v>
      </c>
      <c r="N669" s="3" t="str">
        <f t="shared" si="50"/>
        <v/>
      </c>
    </row>
    <row r="670" spans="1:14">
      <c r="A670" s="202"/>
      <c r="B670" s="251" t="e">
        <f>VLOOKUP(A670,Adr!A:B,2,FALSE)</f>
        <v>#N/A</v>
      </c>
      <c r="C670" s="222"/>
      <c r="D670" s="224"/>
      <c r="E670" s="209"/>
      <c r="F670" s="219"/>
      <c r="G670" s="222"/>
      <c r="H670" s="222"/>
      <c r="I670" s="230"/>
      <c r="J670" s="203"/>
      <c r="K670" s="5"/>
      <c r="L670" s="203" t="str">
        <f t="shared" si="48"/>
        <v/>
      </c>
      <c r="M670" s="5" t="e">
        <f t="shared" si="49"/>
        <v>#N/A</v>
      </c>
      <c r="N670" s="3" t="str">
        <f t="shared" si="50"/>
        <v/>
      </c>
    </row>
    <row r="671" spans="1:14">
      <c r="A671" s="202"/>
      <c r="B671" s="251" t="e">
        <f>VLOOKUP(A671,Adr!A:B,2,FALSE)</f>
        <v>#N/A</v>
      </c>
      <c r="C671" s="205"/>
      <c r="D671" s="208"/>
      <c r="E671" s="209"/>
      <c r="F671" s="202"/>
      <c r="G671" s="205"/>
      <c r="H671" s="205"/>
      <c r="I671" s="230"/>
      <c r="J671" s="203"/>
      <c r="K671" s="5"/>
      <c r="L671" s="203" t="str">
        <f t="shared" si="48"/>
        <v/>
      </c>
      <c r="M671" s="5" t="e">
        <f t="shared" si="49"/>
        <v>#N/A</v>
      </c>
      <c r="N671" s="3" t="str">
        <f t="shared" si="50"/>
        <v/>
      </c>
    </row>
    <row r="672" spans="1:14">
      <c r="A672" s="219"/>
      <c r="B672" s="251" t="e">
        <f>VLOOKUP(A672,Adr!A:B,2,FALSE)</f>
        <v>#N/A</v>
      </c>
      <c r="C672" s="222"/>
      <c r="D672" s="224"/>
      <c r="E672" s="209"/>
      <c r="F672" s="219"/>
      <c r="G672" s="205"/>
      <c r="H672" s="222"/>
      <c r="I672" s="230"/>
      <c r="J672" s="203"/>
      <c r="K672" s="5"/>
      <c r="L672" s="203" t="str">
        <f t="shared" si="48"/>
        <v/>
      </c>
      <c r="M672" s="5" t="e">
        <f t="shared" si="49"/>
        <v>#N/A</v>
      </c>
      <c r="N672" s="3" t="str">
        <f t="shared" si="50"/>
        <v/>
      </c>
    </row>
    <row r="673" spans="1:14">
      <c r="A673" s="202"/>
      <c r="B673" s="251" t="e">
        <f>VLOOKUP(A673,Adr!A:B,2,FALSE)</f>
        <v>#N/A</v>
      </c>
      <c r="C673" s="222"/>
      <c r="D673" s="224"/>
      <c r="E673" s="209"/>
      <c r="F673" s="219"/>
      <c r="G673" s="222"/>
      <c r="H673" s="222"/>
      <c r="I673" s="230"/>
      <c r="J673" s="203"/>
      <c r="K673" s="5"/>
      <c r="L673" s="203" t="str">
        <f t="shared" si="48"/>
        <v/>
      </c>
      <c r="M673" s="5" t="e">
        <f t="shared" si="49"/>
        <v>#N/A</v>
      </c>
      <c r="N673" s="3" t="str">
        <f t="shared" si="50"/>
        <v/>
      </c>
    </row>
    <row r="674" spans="1:14">
      <c r="A674" s="202"/>
      <c r="B674" s="251" t="e">
        <f>VLOOKUP(A674,Adr!A:B,2,FALSE)</f>
        <v>#N/A</v>
      </c>
      <c r="C674" s="227"/>
      <c r="D674" s="208"/>
      <c r="E674" s="209"/>
      <c r="F674" s="219"/>
      <c r="G674" s="222"/>
      <c r="H674" s="222"/>
      <c r="I674" s="210"/>
      <c r="J674" s="203"/>
      <c r="K674" s="5"/>
      <c r="L674" s="203" t="str">
        <f t="shared" si="48"/>
        <v/>
      </c>
      <c r="M674" s="5" t="e">
        <f t="shared" si="49"/>
        <v>#N/A</v>
      </c>
      <c r="N674" s="3" t="str">
        <f t="shared" si="50"/>
        <v/>
      </c>
    </row>
    <row r="675" spans="1:14">
      <c r="A675" s="202"/>
      <c r="B675" s="251" t="e">
        <f>VLOOKUP(A675,Adr!A:B,2,FALSE)</f>
        <v>#N/A</v>
      </c>
      <c r="C675" s="227"/>
      <c r="D675" s="208"/>
      <c r="E675" s="209"/>
      <c r="F675" s="219"/>
      <c r="G675" s="222"/>
      <c r="H675" s="222"/>
      <c r="I675" s="210"/>
      <c r="J675" s="203"/>
      <c r="K675" s="5"/>
      <c r="L675" s="203" t="str">
        <f t="shared" si="48"/>
        <v/>
      </c>
      <c r="M675" s="5" t="e">
        <f t="shared" si="49"/>
        <v>#N/A</v>
      </c>
      <c r="N675" s="3" t="str">
        <f t="shared" si="50"/>
        <v/>
      </c>
    </row>
    <row r="676" spans="1:14">
      <c r="A676" s="202"/>
      <c r="B676" s="251" t="e">
        <f>VLOOKUP(A676,Adr!A:B,2,FALSE)</f>
        <v>#N/A</v>
      </c>
      <c r="C676" s="236"/>
      <c r="D676" s="223"/>
      <c r="E676" s="209"/>
      <c r="F676" s="202"/>
      <c r="G676" s="205"/>
      <c r="H676" s="205"/>
      <c r="I676" s="210"/>
      <c r="J676" s="203"/>
      <c r="K676" s="5"/>
      <c r="L676" s="203" t="str">
        <f t="shared" si="48"/>
        <v/>
      </c>
      <c r="M676" s="5" t="e">
        <f t="shared" si="49"/>
        <v>#N/A</v>
      </c>
      <c r="N676" s="3" t="str">
        <f t="shared" si="50"/>
        <v/>
      </c>
    </row>
    <row r="677" spans="1:14">
      <c r="A677" s="202"/>
      <c r="B677" s="251" t="e">
        <f>VLOOKUP(A677,Adr!A:B,2,FALSE)</f>
        <v>#N/A</v>
      </c>
      <c r="C677" s="236"/>
      <c r="D677" s="223"/>
      <c r="E677" s="209"/>
      <c r="F677" s="202"/>
      <c r="G677" s="205"/>
      <c r="H677" s="205"/>
      <c r="I677" s="210"/>
      <c r="J677" s="203"/>
      <c r="K677" s="5"/>
      <c r="L677" s="203" t="str">
        <f t="shared" si="48"/>
        <v/>
      </c>
      <c r="M677" s="5" t="e">
        <f t="shared" si="49"/>
        <v>#N/A</v>
      </c>
      <c r="N677" s="3" t="str">
        <f t="shared" si="50"/>
        <v/>
      </c>
    </row>
    <row r="678" spans="1:14">
      <c r="A678" s="202"/>
      <c r="B678" s="251" t="e">
        <f>VLOOKUP(A678,Adr!A:B,2,FALSE)</f>
        <v>#N/A</v>
      </c>
      <c r="C678" s="227"/>
      <c r="D678" s="208"/>
      <c r="E678" s="209"/>
      <c r="F678" s="202"/>
      <c r="G678" s="205"/>
      <c r="H678" s="205"/>
      <c r="I678" s="230"/>
      <c r="J678" s="203"/>
      <c r="K678" s="5"/>
      <c r="L678" s="203" t="str">
        <f t="shared" si="48"/>
        <v/>
      </c>
      <c r="M678" s="5" t="e">
        <f t="shared" si="49"/>
        <v>#N/A</v>
      </c>
      <c r="N678" s="3" t="str">
        <f t="shared" si="50"/>
        <v/>
      </c>
    </row>
    <row r="679" spans="1:14">
      <c r="A679" s="202"/>
      <c r="B679" s="251" t="e">
        <f>VLOOKUP(A679,Adr!A:B,2,FALSE)</f>
        <v>#N/A</v>
      </c>
      <c r="C679" s="222"/>
      <c r="D679" s="224"/>
      <c r="E679" s="209"/>
      <c r="F679" s="219"/>
      <c r="G679" s="222"/>
      <c r="H679" s="222"/>
      <c r="I679" s="230"/>
      <c r="J679" s="203"/>
      <c r="K679" s="5"/>
      <c r="L679" s="203" t="str">
        <f t="shared" si="48"/>
        <v/>
      </c>
      <c r="M679" s="5" t="e">
        <f t="shared" si="49"/>
        <v>#N/A</v>
      </c>
      <c r="N679" s="3" t="str">
        <f t="shared" si="50"/>
        <v/>
      </c>
    </row>
    <row r="680" spans="1:14">
      <c r="A680" s="202"/>
      <c r="B680" s="251" t="e">
        <f>VLOOKUP(A680,Adr!A:B,2,FALSE)</f>
        <v>#N/A</v>
      </c>
      <c r="C680" s="222"/>
      <c r="D680" s="224"/>
      <c r="E680" s="209"/>
      <c r="F680" s="219"/>
      <c r="G680" s="222"/>
      <c r="H680" s="222"/>
      <c r="I680" s="230"/>
      <c r="J680" s="203"/>
      <c r="K680" s="5"/>
      <c r="L680" s="203" t="str">
        <f t="shared" ref="L680:L743" si="51">A680&amp;G680&amp;H680</f>
        <v/>
      </c>
      <c r="M680" s="5" t="e">
        <f t="shared" ref="M680:M743" si="52">B680&amp;F680&amp;H680&amp;C680</f>
        <v>#N/A</v>
      </c>
      <c r="N680" s="3" t="str">
        <f t="shared" ref="N680:N743" si="53">+I680&amp;H680</f>
        <v/>
      </c>
    </row>
    <row r="681" spans="1:14">
      <c r="A681" s="202"/>
      <c r="B681" s="251" t="e">
        <f>VLOOKUP(A681,Adr!A:B,2,FALSE)</f>
        <v>#N/A</v>
      </c>
      <c r="C681" s="227"/>
      <c r="D681" s="208"/>
      <c r="E681" s="209"/>
      <c r="F681" s="219"/>
      <c r="G681" s="222"/>
      <c r="H681" s="222"/>
      <c r="I681" s="210"/>
      <c r="J681" s="203"/>
      <c r="K681" s="5"/>
      <c r="L681" s="203" t="str">
        <f t="shared" si="51"/>
        <v/>
      </c>
      <c r="M681" s="5" t="e">
        <f t="shared" si="52"/>
        <v>#N/A</v>
      </c>
      <c r="N681" s="3" t="str">
        <f t="shared" si="53"/>
        <v/>
      </c>
    </row>
    <row r="682" spans="1:14">
      <c r="A682" s="202"/>
      <c r="B682" s="251" t="e">
        <f>VLOOKUP(A682,Adr!A:B,2,FALSE)</f>
        <v>#N/A</v>
      </c>
      <c r="C682" s="222"/>
      <c r="D682" s="224"/>
      <c r="E682" s="209"/>
      <c r="F682" s="219"/>
      <c r="G682" s="222"/>
      <c r="H682" s="222"/>
      <c r="I682" s="230"/>
      <c r="J682" s="203"/>
      <c r="K682" s="5"/>
      <c r="L682" s="203" t="str">
        <f t="shared" si="51"/>
        <v/>
      </c>
      <c r="M682" s="5" t="e">
        <f t="shared" si="52"/>
        <v>#N/A</v>
      </c>
      <c r="N682" s="3" t="str">
        <f t="shared" si="53"/>
        <v/>
      </c>
    </row>
    <row r="683" spans="1:14">
      <c r="A683" s="202"/>
      <c r="B683" s="251" t="e">
        <f>VLOOKUP(A683,Adr!A:B,2,FALSE)</f>
        <v>#N/A</v>
      </c>
      <c r="C683" s="222"/>
      <c r="D683" s="224"/>
      <c r="E683" s="209"/>
      <c r="F683" s="219"/>
      <c r="G683" s="222"/>
      <c r="H683" s="222"/>
      <c r="I683" s="230"/>
      <c r="J683" s="203"/>
      <c r="K683" s="5"/>
      <c r="L683" s="203" t="str">
        <f t="shared" si="51"/>
        <v/>
      </c>
      <c r="M683" s="5" t="e">
        <f t="shared" si="52"/>
        <v>#N/A</v>
      </c>
      <c r="N683" s="3" t="str">
        <f t="shared" si="53"/>
        <v/>
      </c>
    </row>
    <row r="684" spans="1:14">
      <c r="A684" s="202"/>
      <c r="B684" s="251" t="e">
        <f>VLOOKUP(A684,Adr!A:B,2,FALSE)</f>
        <v>#N/A</v>
      </c>
      <c r="C684" s="222"/>
      <c r="D684" s="224"/>
      <c r="E684" s="209"/>
      <c r="F684" s="219"/>
      <c r="G684" s="222"/>
      <c r="H684" s="222"/>
      <c r="I684" s="230"/>
      <c r="J684" s="203"/>
      <c r="K684" s="5"/>
      <c r="L684" s="203" t="str">
        <f t="shared" si="51"/>
        <v/>
      </c>
      <c r="M684" s="5" t="e">
        <f t="shared" si="52"/>
        <v>#N/A</v>
      </c>
      <c r="N684" s="3" t="str">
        <f t="shared" si="53"/>
        <v/>
      </c>
    </row>
    <row r="685" spans="1:14">
      <c r="A685" s="202"/>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2"/>
      <c r="D687" s="224"/>
      <c r="E687" s="209"/>
      <c r="F687" s="219"/>
      <c r="G687" s="222"/>
      <c r="H687" s="222"/>
      <c r="I687" s="230"/>
      <c r="J687" s="203"/>
      <c r="K687" s="5"/>
      <c r="L687" s="203" t="str">
        <f t="shared" si="51"/>
        <v/>
      </c>
      <c r="M687" s="5" t="e">
        <f t="shared" si="52"/>
        <v>#N/A</v>
      </c>
      <c r="N687" s="3" t="str">
        <f t="shared" si="53"/>
        <v/>
      </c>
    </row>
    <row r="688" spans="1:14">
      <c r="A688" s="202"/>
      <c r="B688" s="251" t="e">
        <f>VLOOKUP(A688,Adr!A:B,2,FALSE)</f>
        <v>#N/A</v>
      </c>
      <c r="C688" s="236"/>
      <c r="D688" s="223"/>
      <c r="E688" s="209"/>
      <c r="F688" s="202"/>
      <c r="G688" s="205"/>
      <c r="H688" s="205"/>
      <c r="I688" s="210"/>
      <c r="J688" s="203"/>
      <c r="K688" s="5"/>
      <c r="L688" s="203" t="str">
        <f t="shared" si="51"/>
        <v/>
      </c>
      <c r="M688" s="5" t="e">
        <f t="shared" si="52"/>
        <v>#N/A</v>
      </c>
      <c r="N688" s="3" t="str">
        <f t="shared" si="53"/>
        <v/>
      </c>
    </row>
    <row r="689" spans="1:14">
      <c r="A689" s="202"/>
      <c r="B689" s="251" t="e">
        <f>VLOOKUP(A689,Adr!A:B,2,FALSE)</f>
        <v>#N/A</v>
      </c>
      <c r="C689" s="227"/>
      <c r="D689" s="208"/>
      <c r="E689" s="209"/>
      <c r="F689" s="202"/>
      <c r="G689" s="205"/>
      <c r="H689" s="205"/>
      <c r="I689" s="230"/>
      <c r="J689" s="203"/>
      <c r="K689" s="5"/>
      <c r="L689" s="203" t="str">
        <f t="shared" si="51"/>
        <v/>
      </c>
      <c r="M689" s="5" t="e">
        <f t="shared" si="52"/>
        <v>#N/A</v>
      </c>
      <c r="N689" s="3" t="str">
        <f t="shared" si="53"/>
        <v/>
      </c>
    </row>
    <row r="690" spans="1:14">
      <c r="A690" s="202"/>
      <c r="B690" s="251" t="e">
        <f>VLOOKUP(A690,Adr!A:B,2,FALSE)</f>
        <v>#N/A</v>
      </c>
      <c r="C690" s="236"/>
      <c r="D690" s="224"/>
      <c r="E690" s="209"/>
      <c r="F690" s="202"/>
      <c r="G690" s="205"/>
      <c r="H690" s="205"/>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02"/>
      <c r="B692" s="251" t="e">
        <f>VLOOKUP(A692,Adr!A:B,2,FALSE)</f>
        <v>#N/A</v>
      </c>
      <c r="C692" s="227"/>
      <c r="D692" s="208"/>
      <c r="E692" s="209"/>
      <c r="F692" s="219"/>
      <c r="G692" s="222"/>
      <c r="H692" s="222"/>
      <c r="I692" s="210"/>
      <c r="J692" s="203"/>
      <c r="K692" s="5"/>
      <c r="L692" s="203" t="str">
        <f t="shared" si="51"/>
        <v/>
      </c>
      <c r="M692" s="5" t="e">
        <f t="shared" si="52"/>
        <v>#N/A</v>
      </c>
      <c r="N692" s="3" t="str">
        <f t="shared" si="53"/>
        <v/>
      </c>
    </row>
    <row r="693" spans="1:14">
      <c r="A693" s="202"/>
      <c r="B693" s="251" t="e">
        <f>VLOOKUP(A693,Adr!A:B,2,FALSE)</f>
        <v>#N/A</v>
      </c>
      <c r="C693" s="222"/>
      <c r="D693" s="224"/>
      <c r="E693" s="209"/>
      <c r="F693" s="219"/>
      <c r="G693" s="222"/>
      <c r="H693" s="222"/>
      <c r="I693" s="230"/>
      <c r="J693" s="203"/>
      <c r="K693" s="5"/>
      <c r="L693" s="203" t="str">
        <f t="shared" si="51"/>
        <v/>
      </c>
      <c r="M693" s="5" t="e">
        <f t="shared" si="52"/>
        <v>#N/A</v>
      </c>
      <c r="N693" s="3" t="str">
        <f t="shared" si="53"/>
        <v/>
      </c>
    </row>
    <row r="694" spans="1:14">
      <c r="A694" s="202"/>
      <c r="B694" s="251" t="e">
        <f>VLOOKUP(A694,Adr!A:B,2,FALSE)</f>
        <v>#N/A</v>
      </c>
      <c r="C694" s="205"/>
      <c r="D694" s="208"/>
      <c r="E694" s="209"/>
      <c r="F694" s="202"/>
      <c r="G694" s="205"/>
      <c r="H694" s="205"/>
      <c r="I694" s="230"/>
      <c r="J694" s="203"/>
      <c r="K694" s="5"/>
      <c r="L694" s="203" t="str">
        <f t="shared" si="51"/>
        <v/>
      </c>
      <c r="M694" s="5" t="e">
        <f t="shared" si="52"/>
        <v>#N/A</v>
      </c>
      <c r="N694" s="3" t="str">
        <f t="shared" si="53"/>
        <v/>
      </c>
    </row>
    <row r="695" spans="1:14">
      <c r="A695" s="202"/>
      <c r="B695" s="251" t="e">
        <f>VLOOKUP(A695,Adr!A:B,2,FALSE)</f>
        <v>#N/A</v>
      </c>
      <c r="C695" s="236"/>
      <c r="D695" s="223"/>
      <c r="E695" s="209"/>
      <c r="F695" s="202"/>
      <c r="G695" s="205"/>
      <c r="H695" s="205"/>
      <c r="I695" s="210"/>
      <c r="J695" s="203"/>
      <c r="K695" s="5"/>
      <c r="L695" s="203" t="str">
        <f t="shared" si="51"/>
        <v/>
      </c>
      <c r="M695" s="5" t="e">
        <f t="shared" si="52"/>
        <v>#N/A</v>
      </c>
      <c r="N695" s="3" t="str">
        <f t="shared" si="53"/>
        <v/>
      </c>
    </row>
    <row r="696" spans="1:14">
      <c r="A696" s="202"/>
      <c r="B696" s="251" t="e">
        <f>VLOOKUP(A696,Adr!A:B,2,FALSE)</f>
        <v>#N/A</v>
      </c>
      <c r="C696" s="236"/>
      <c r="D696" s="223"/>
      <c r="E696" s="209"/>
      <c r="F696" s="202"/>
      <c r="G696" s="205"/>
      <c r="H696" s="205"/>
      <c r="I696" s="210"/>
      <c r="J696" s="203"/>
      <c r="K696" s="5"/>
      <c r="L696" s="203" t="str">
        <f t="shared" si="51"/>
        <v/>
      </c>
      <c r="M696" s="5" t="e">
        <f t="shared" si="52"/>
        <v>#N/A</v>
      </c>
      <c r="N696" s="3" t="str">
        <f t="shared" si="53"/>
        <v/>
      </c>
    </row>
    <row r="697" spans="1:14">
      <c r="A697" s="219"/>
      <c r="B697" s="251" t="e">
        <f>VLOOKUP(A697,Adr!A:B,2,FALSE)</f>
        <v>#N/A</v>
      </c>
      <c r="C697" s="222"/>
      <c r="D697" s="224"/>
      <c r="E697" s="209"/>
      <c r="F697" s="219"/>
      <c r="G697" s="222"/>
      <c r="H697" s="222"/>
      <c r="I697" s="230"/>
      <c r="J697" s="203"/>
      <c r="K697" s="5"/>
      <c r="L697" s="203" t="str">
        <f t="shared" si="51"/>
        <v/>
      </c>
      <c r="M697" s="5" t="e">
        <f t="shared" si="52"/>
        <v>#N/A</v>
      </c>
      <c r="N697" s="3" t="str">
        <f t="shared" si="53"/>
        <v/>
      </c>
    </row>
    <row r="698" spans="1:14">
      <c r="A698" s="242"/>
      <c r="B698" s="251" t="e">
        <f>VLOOKUP(A698,Adr!A:B,2,FALSE)</f>
        <v>#N/A</v>
      </c>
      <c r="C698" s="205"/>
      <c r="D698" s="208"/>
      <c r="E698" s="209"/>
      <c r="F698" s="202"/>
      <c r="G698" s="267"/>
      <c r="H698" s="205"/>
      <c r="I698" s="230"/>
      <c r="J698" s="203"/>
      <c r="K698" s="5"/>
      <c r="L698" s="203" t="str">
        <f t="shared" si="51"/>
        <v/>
      </c>
      <c r="M698" s="5" t="e">
        <f t="shared" si="52"/>
        <v>#N/A</v>
      </c>
      <c r="N698" s="3" t="str">
        <f t="shared" si="53"/>
        <v/>
      </c>
    </row>
    <row r="699" spans="1:14">
      <c r="A699" s="202"/>
      <c r="B699" s="251" t="e">
        <f>VLOOKUP(A699,Adr!A:B,2,FALSE)</f>
        <v>#N/A</v>
      </c>
      <c r="C699" s="227"/>
      <c r="D699" s="208"/>
      <c r="E699" s="209"/>
      <c r="F699" s="202"/>
      <c r="G699" s="205"/>
      <c r="H699" s="205"/>
      <c r="I699" s="230"/>
      <c r="J699" s="203"/>
      <c r="K699" s="5"/>
      <c r="L699" s="203" t="str">
        <f t="shared" si="51"/>
        <v/>
      </c>
      <c r="M699" s="5" t="e">
        <f t="shared" si="52"/>
        <v>#N/A</v>
      </c>
      <c r="N699" s="3" t="str">
        <f t="shared" si="53"/>
        <v/>
      </c>
    </row>
    <row r="700" spans="1:14">
      <c r="A700" s="238"/>
      <c r="B700" s="251" t="e">
        <f>VLOOKUP(A700,Adr!A:B,2,FALSE)</f>
        <v>#N/A</v>
      </c>
      <c r="C700" s="205"/>
      <c r="D700" s="208"/>
      <c r="E700" s="209"/>
      <c r="F700" s="202"/>
      <c r="G700" s="267"/>
      <c r="H700" s="205"/>
      <c r="I700" s="230"/>
      <c r="J700" s="203"/>
      <c r="K700" s="5"/>
      <c r="L700" s="203" t="str">
        <f t="shared" si="51"/>
        <v/>
      </c>
      <c r="M700" s="5" t="e">
        <f t="shared" si="52"/>
        <v>#N/A</v>
      </c>
      <c r="N700" s="3" t="str">
        <f t="shared" si="53"/>
        <v/>
      </c>
    </row>
    <row r="701" spans="1:14">
      <c r="A701" s="238"/>
      <c r="B701" s="251" t="e">
        <f>VLOOKUP(A701,Adr!A:B,2,FALSE)</f>
        <v>#N/A</v>
      </c>
      <c r="C701" s="205"/>
      <c r="D701" s="208"/>
      <c r="E701" s="209"/>
      <c r="F701" s="202"/>
      <c r="G701" s="267"/>
      <c r="H701" s="205"/>
      <c r="I701" s="230"/>
      <c r="J701" s="203"/>
      <c r="K701" s="5"/>
      <c r="L701" s="203" t="str">
        <f t="shared" si="51"/>
        <v/>
      </c>
      <c r="M701" s="5" t="e">
        <f t="shared" si="52"/>
        <v>#N/A</v>
      </c>
      <c r="N701" s="3" t="str">
        <f t="shared" si="53"/>
        <v/>
      </c>
    </row>
    <row r="702" spans="1:14">
      <c r="A702" s="219"/>
      <c r="B702" s="251" t="e">
        <f>VLOOKUP(A702,Adr!A:B,2,FALSE)</f>
        <v>#N/A</v>
      </c>
      <c r="C702" s="222"/>
      <c r="D702" s="224"/>
      <c r="E702" s="209"/>
      <c r="F702" s="219"/>
      <c r="G702" s="222"/>
      <c r="H702" s="222"/>
      <c r="I702" s="230"/>
      <c r="J702" s="203"/>
      <c r="K702" s="5"/>
      <c r="L702" s="203" t="str">
        <f t="shared" si="51"/>
        <v/>
      </c>
      <c r="M702" s="5" t="e">
        <f t="shared" si="52"/>
        <v>#N/A</v>
      </c>
      <c r="N702" s="3" t="str">
        <f t="shared" si="53"/>
        <v/>
      </c>
    </row>
    <row r="703" spans="1:14">
      <c r="A703" s="202"/>
      <c r="B703" s="251" t="e">
        <f>VLOOKUP(A703,Adr!A:B,2,FALSE)</f>
        <v>#N/A</v>
      </c>
      <c r="C703" s="227"/>
      <c r="D703" s="208"/>
      <c r="E703" s="209"/>
      <c r="F703" s="219"/>
      <c r="G703" s="222"/>
      <c r="H703" s="222"/>
      <c r="I703" s="210"/>
      <c r="J703" s="203"/>
      <c r="K703" s="5"/>
      <c r="L703" s="203" t="str">
        <f t="shared" si="51"/>
        <v/>
      </c>
      <c r="M703" s="5" t="e">
        <f t="shared" si="52"/>
        <v>#N/A</v>
      </c>
      <c r="N703" s="3" t="str">
        <f t="shared" si="53"/>
        <v/>
      </c>
    </row>
    <row r="704" spans="1:14">
      <c r="A704" s="202"/>
      <c r="B704" s="251" t="e">
        <f>VLOOKUP(A704,Adr!A:B,2,FALSE)</f>
        <v>#N/A</v>
      </c>
      <c r="C704" s="227"/>
      <c r="D704" s="208"/>
      <c r="E704" s="209"/>
      <c r="F704" s="219"/>
      <c r="G704" s="222"/>
      <c r="H704" s="222"/>
      <c r="I704" s="210"/>
      <c r="J704" s="203"/>
      <c r="K704" s="5"/>
      <c r="L704" s="203" t="str">
        <f t="shared" si="51"/>
        <v/>
      </c>
      <c r="M704" s="5" t="e">
        <f t="shared" si="52"/>
        <v>#N/A</v>
      </c>
      <c r="N704" s="3" t="str">
        <f t="shared" si="53"/>
        <v/>
      </c>
    </row>
    <row r="705" spans="1:14">
      <c r="A705" s="202"/>
      <c r="B705" s="251" t="e">
        <f>VLOOKUP(A705,Adr!A:B,2,FALSE)</f>
        <v>#N/A</v>
      </c>
      <c r="C705" s="205"/>
      <c r="D705" s="208"/>
      <c r="E705" s="209"/>
      <c r="F705" s="202"/>
      <c r="G705" s="205"/>
      <c r="H705" s="205"/>
      <c r="I705" s="230"/>
      <c r="J705" s="203"/>
      <c r="K705" s="5"/>
      <c r="L705" s="203" t="str">
        <f t="shared" si="51"/>
        <v/>
      </c>
      <c r="M705" s="5" t="e">
        <f t="shared" si="52"/>
        <v>#N/A</v>
      </c>
      <c r="N705" s="3" t="str">
        <f t="shared" si="53"/>
        <v/>
      </c>
    </row>
    <row r="706" spans="1:14">
      <c r="A706" s="202"/>
      <c r="B706" s="251" t="e">
        <f>VLOOKUP(A706,Adr!A:B,2,FALSE)</f>
        <v>#N/A</v>
      </c>
      <c r="C706" s="222"/>
      <c r="D706" s="224"/>
      <c r="E706" s="209"/>
      <c r="F706" s="219"/>
      <c r="G706" s="222"/>
      <c r="H706" s="222"/>
      <c r="I706" s="230"/>
      <c r="J706" s="203"/>
      <c r="K706" s="5"/>
      <c r="L706" s="203" t="str">
        <f t="shared" si="51"/>
        <v/>
      </c>
      <c r="M706" s="5" t="e">
        <f t="shared" si="52"/>
        <v>#N/A</v>
      </c>
      <c r="N706" s="3" t="str">
        <f t="shared" si="53"/>
        <v/>
      </c>
    </row>
    <row r="707" spans="1:14">
      <c r="A707" s="202"/>
      <c r="B707" s="251" t="e">
        <f>VLOOKUP(A707,Adr!A:B,2,FALSE)</f>
        <v>#N/A</v>
      </c>
      <c r="C707" s="222"/>
      <c r="D707" s="224"/>
      <c r="E707" s="209"/>
      <c r="F707" s="219"/>
      <c r="G707" s="222"/>
      <c r="H707" s="222"/>
      <c r="I707" s="230"/>
      <c r="J707" s="203"/>
      <c r="K707" s="5"/>
      <c r="L707" s="203" t="str">
        <f t="shared" si="51"/>
        <v/>
      </c>
      <c r="M707" s="5" t="e">
        <f t="shared" si="52"/>
        <v>#N/A</v>
      </c>
      <c r="N707" s="3" t="str">
        <f t="shared" si="53"/>
        <v/>
      </c>
    </row>
    <row r="708" spans="1:14">
      <c r="A708" s="202"/>
      <c r="B708" s="251" t="e">
        <f>VLOOKUP(A708,Adr!A:B,2,FALSE)</f>
        <v>#N/A</v>
      </c>
      <c r="C708" s="227"/>
      <c r="D708" s="208"/>
      <c r="E708" s="209"/>
      <c r="F708" s="219"/>
      <c r="G708" s="222"/>
      <c r="H708" s="222"/>
      <c r="I708" s="21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19"/>
      <c r="B716" s="251" t="e">
        <f>VLOOKUP(A716,Adr!A:B,2,FALSE)</f>
        <v>#N/A</v>
      </c>
      <c r="C716" s="222"/>
      <c r="D716" s="224"/>
      <c r="E716" s="294"/>
      <c r="F716" s="219"/>
      <c r="G716" s="222"/>
      <c r="H716" s="222"/>
      <c r="I716" s="230"/>
      <c r="J716" s="203"/>
      <c r="K716" s="5"/>
      <c r="L716" s="203" t="str">
        <f t="shared" si="51"/>
        <v/>
      </c>
      <c r="M716" s="5" t="e">
        <f t="shared" si="52"/>
        <v>#N/A</v>
      </c>
      <c r="N716" s="3" t="str">
        <f t="shared" si="53"/>
        <v/>
      </c>
    </row>
    <row r="717" spans="1:14">
      <c r="A717" s="219"/>
      <c r="B717" s="251" t="e">
        <f>VLOOKUP(A717,Adr!A:B,2,FALSE)</f>
        <v>#N/A</v>
      </c>
      <c r="C717" s="222"/>
      <c r="D717" s="224"/>
      <c r="E717" s="294"/>
      <c r="F717" s="219"/>
      <c r="G717" s="222"/>
      <c r="H717" s="222"/>
      <c r="I717" s="230"/>
      <c r="J717" s="203"/>
      <c r="K717" s="5"/>
      <c r="L717" s="203" t="str">
        <f t="shared" si="51"/>
        <v/>
      </c>
      <c r="M717" s="5" t="e">
        <f t="shared" si="52"/>
        <v>#N/A</v>
      </c>
      <c r="N717" s="3" t="str">
        <f t="shared" si="53"/>
        <v/>
      </c>
    </row>
    <row r="718" spans="1:14">
      <c r="A718" s="219"/>
      <c r="B718" s="251" t="e">
        <f>VLOOKUP(A718,Adr!A:B,2,FALSE)</f>
        <v>#N/A</v>
      </c>
      <c r="C718" s="222"/>
      <c r="D718" s="224"/>
      <c r="E718" s="294"/>
      <c r="F718" s="219"/>
      <c r="G718" s="222"/>
      <c r="H718" s="222"/>
      <c r="I718" s="230"/>
      <c r="J718" s="203"/>
      <c r="K718" s="5"/>
      <c r="L718" s="203" t="str">
        <f t="shared" si="51"/>
        <v/>
      </c>
      <c r="M718" s="5" t="e">
        <f t="shared" si="52"/>
        <v>#N/A</v>
      </c>
      <c r="N718" s="3" t="str">
        <f t="shared" si="53"/>
        <v/>
      </c>
    </row>
    <row r="719" spans="1:14">
      <c r="A719" s="219"/>
      <c r="B719" s="251" t="e">
        <f>VLOOKUP(A719,Adr!A:B,2,FALSE)</f>
        <v>#N/A</v>
      </c>
      <c r="C719" s="222"/>
      <c r="D719" s="224"/>
      <c r="E719" s="294"/>
      <c r="F719" s="219"/>
      <c r="G719" s="222"/>
      <c r="H719" s="222"/>
      <c r="I719" s="230"/>
      <c r="J719" s="203"/>
      <c r="K719" s="5"/>
      <c r="L719" s="203" t="str">
        <f t="shared" si="51"/>
        <v/>
      </c>
      <c r="M719" s="5" t="e">
        <f t="shared" si="52"/>
        <v>#N/A</v>
      </c>
      <c r="N719" s="3" t="str">
        <f t="shared" si="53"/>
        <v/>
      </c>
    </row>
    <row r="720" spans="1:14">
      <c r="A720" s="219"/>
      <c r="B720" s="251" t="e">
        <f>VLOOKUP(A720,Adr!A:B,2,FALSE)</f>
        <v>#N/A</v>
      </c>
      <c r="C720" s="222"/>
      <c r="D720" s="224"/>
      <c r="E720" s="294"/>
      <c r="F720" s="219"/>
      <c r="G720" s="222"/>
      <c r="H720" s="222"/>
      <c r="I720" s="230"/>
      <c r="J720" s="203"/>
      <c r="K720" s="5"/>
      <c r="L720" s="203" t="str">
        <f t="shared" si="51"/>
        <v/>
      </c>
      <c r="M720" s="5" t="e">
        <f t="shared" si="52"/>
        <v>#N/A</v>
      </c>
      <c r="N720" s="3" t="str">
        <f t="shared" si="53"/>
        <v/>
      </c>
    </row>
    <row r="721" spans="1:14">
      <c r="A721" s="219"/>
      <c r="B721" s="251" t="e">
        <f>VLOOKUP(A721,Adr!A:B,2,FALSE)</f>
        <v>#N/A</v>
      </c>
      <c r="C721" s="222"/>
      <c r="D721" s="224"/>
      <c r="E721" s="294"/>
      <c r="F721" s="219"/>
      <c r="G721" s="222"/>
      <c r="H721" s="222"/>
      <c r="I721" s="230"/>
      <c r="J721" s="203"/>
      <c r="K721" s="5"/>
      <c r="L721" s="203" t="str">
        <f t="shared" si="51"/>
        <v/>
      </c>
      <c r="M721" s="5" t="e">
        <f t="shared" si="52"/>
        <v>#N/A</v>
      </c>
      <c r="N721" s="3" t="str">
        <f t="shared" si="53"/>
        <v/>
      </c>
    </row>
    <row r="722" spans="1:14">
      <c r="A722" s="219"/>
      <c r="B722" s="251" t="e">
        <f>VLOOKUP(A722,Adr!A:B,2,FALSE)</f>
        <v>#N/A</v>
      </c>
      <c r="C722" s="222"/>
      <c r="D722" s="224"/>
      <c r="E722" s="294"/>
      <c r="F722" s="219"/>
      <c r="G722" s="222"/>
      <c r="H722" s="222"/>
      <c r="I722" s="230"/>
      <c r="J722" s="203"/>
      <c r="K722" s="5"/>
      <c r="L722" s="203" t="str">
        <f t="shared" si="51"/>
        <v/>
      </c>
      <c r="M722" s="5" t="e">
        <f t="shared" si="52"/>
        <v>#N/A</v>
      </c>
      <c r="N722" s="3" t="str">
        <f t="shared" si="53"/>
        <v/>
      </c>
    </row>
    <row r="723" spans="1:14">
      <c r="A723" s="219"/>
      <c r="B723" s="251" t="e">
        <f>VLOOKUP(A723,Adr!A:B,2,FALSE)</f>
        <v>#N/A</v>
      </c>
      <c r="C723" s="222"/>
      <c r="D723" s="224"/>
      <c r="E723" s="294"/>
      <c r="F723" s="219"/>
      <c r="G723" s="222"/>
      <c r="H723" s="222"/>
      <c r="I723" s="230"/>
      <c r="J723" s="203"/>
      <c r="K723" s="5"/>
      <c r="L723" s="203" t="str">
        <f t="shared" si="51"/>
        <v/>
      </c>
      <c r="M723" s="5" t="e">
        <f t="shared" si="52"/>
        <v>#N/A</v>
      </c>
      <c r="N723" s="3" t="str">
        <f t="shared" si="53"/>
        <v/>
      </c>
    </row>
    <row r="724" spans="1:14">
      <c r="A724" s="219"/>
      <c r="B724" s="251" t="e">
        <f>VLOOKUP(A724,Adr!A:B,2,FALSE)</f>
        <v>#N/A</v>
      </c>
      <c r="C724" s="222"/>
      <c r="D724" s="224"/>
      <c r="E724" s="294"/>
      <c r="F724" s="219"/>
      <c r="G724" s="222"/>
      <c r="H724" s="222"/>
      <c r="I724" s="230"/>
      <c r="J724" s="203"/>
      <c r="K724" s="5"/>
      <c r="L724" s="203" t="str">
        <f t="shared" si="51"/>
        <v/>
      </c>
      <c r="M724" s="5" t="e">
        <f t="shared" si="52"/>
        <v>#N/A</v>
      </c>
      <c r="N724" s="3" t="str">
        <f t="shared" si="53"/>
        <v/>
      </c>
    </row>
    <row r="725" spans="1:14">
      <c r="A725" s="219"/>
      <c r="B725" s="251" t="e">
        <f>VLOOKUP(A725,Adr!A:B,2,FALSE)</f>
        <v>#N/A</v>
      </c>
      <c r="C725" s="222"/>
      <c r="D725" s="224"/>
      <c r="E725" s="294"/>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A727" s="219"/>
      <c r="B727" s="251" t="e">
        <f>VLOOKUP(A727,Adr!A:B,2,FALSE)</f>
        <v>#N/A</v>
      </c>
      <c r="C727" s="222"/>
      <c r="D727" s="224"/>
      <c r="E727" s="294"/>
      <c r="F727" s="219"/>
      <c r="G727" s="222"/>
      <c r="H727" s="222"/>
      <c r="I727" s="230"/>
      <c r="J727" s="203"/>
      <c r="K727" s="5"/>
      <c r="L727" s="203" t="str">
        <f t="shared" si="51"/>
        <v/>
      </c>
      <c r="M727" s="5" t="e">
        <f t="shared" si="52"/>
        <v>#N/A</v>
      </c>
      <c r="N727" s="3" t="str">
        <f t="shared" si="53"/>
        <v/>
      </c>
    </row>
    <row r="728" spans="1:14">
      <c r="A728" s="219"/>
      <c r="B728" s="251" t="e">
        <f>VLOOKUP(A728,Adr!A:B,2,FALSE)</f>
        <v>#N/A</v>
      </c>
      <c r="C728" s="222"/>
      <c r="D728" s="224"/>
      <c r="E728" s="294"/>
      <c r="F728" s="219"/>
      <c r="G728" s="222"/>
      <c r="H728" s="222"/>
      <c r="I728" s="230"/>
      <c r="J728" s="203"/>
      <c r="K728" s="5"/>
      <c r="L728" s="203" t="str">
        <f t="shared" si="51"/>
        <v/>
      </c>
      <c r="M728" s="5" t="e">
        <f t="shared" si="52"/>
        <v>#N/A</v>
      </c>
      <c r="N728" s="3" t="str">
        <f t="shared" si="53"/>
        <v/>
      </c>
    </row>
    <row r="729" spans="1:14">
      <c r="A729" s="219"/>
      <c r="B729" s="251" t="e">
        <f>VLOOKUP(A729,Adr!A:B,2,FALSE)</f>
        <v>#N/A</v>
      </c>
      <c r="C729" s="222"/>
      <c r="D729" s="224"/>
      <c r="E729" s="294"/>
      <c r="F729" s="219"/>
      <c r="G729" s="222"/>
      <c r="H729" s="222"/>
      <c r="I729" s="230"/>
      <c r="J729" s="203"/>
      <c r="K729" s="5"/>
      <c r="L729" s="203" t="str">
        <f t="shared" si="51"/>
        <v/>
      </c>
      <c r="M729" s="5" t="e">
        <f t="shared" si="52"/>
        <v>#N/A</v>
      </c>
      <c r="N729" s="3" t="str">
        <f t="shared" si="53"/>
        <v/>
      </c>
    </row>
    <row r="730" spans="1:14">
      <c r="A730" s="219"/>
      <c r="B730" s="251" t="e">
        <f>VLOOKUP(A730,Adr!A:B,2,FALSE)</f>
        <v>#N/A</v>
      </c>
      <c r="C730" s="222"/>
      <c r="D730" s="224"/>
      <c r="E730" s="294"/>
      <c r="F730" s="219"/>
      <c r="G730" s="222"/>
      <c r="H730" s="222"/>
      <c r="I730" s="230"/>
      <c r="J730" s="203"/>
      <c r="K730" s="5"/>
      <c r="L730" s="203" t="str">
        <f t="shared" si="51"/>
        <v/>
      </c>
      <c r="M730" s="5" t="e">
        <f t="shared" si="52"/>
        <v>#N/A</v>
      </c>
      <c r="N730" s="3" t="str">
        <f t="shared" si="53"/>
        <v/>
      </c>
    </row>
    <row r="731" spans="1:14">
      <c r="A731" s="219"/>
      <c r="B731" s="251" t="e">
        <f>VLOOKUP(A731,Adr!A:B,2,FALSE)</f>
        <v>#N/A</v>
      </c>
      <c r="C731" s="222"/>
      <c r="D731" s="224"/>
      <c r="E731" s="294"/>
      <c r="F731" s="219"/>
      <c r="G731" s="222"/>
      <c r="H731" s="222"/>
      <c r="I731" s="230"/>
      <c r="J731" s="203"/>
      <c r="K731" s="5"/>
      <c r="L731" s="203" t="str">
        <f t="shared" si="51"/>
        <v/>
      </c>
      <c r="M731" s="5" t="e">
        <f t="shared" si="52"/>
        <v>#N/A</v>
      </c>
      <c r="N731" s="3" t="str">
        <f t="shared" si="53"/>
        <v/>
      </c>
    </row>
    <row r="732" spans="1:14">
      <c r="A732" s="219"/>
      <c r="B732" s="251" t="e">
        <f>VLOOKUP(A732,Adr!A:B,2,FALSE)</f>
        <v>#N/A</v>
      </c>
      <c r="C732" s="222"/>
      <c r="D732" s="224"/>
      <c r="E732" s="294"/>
      <c r="F732" s="219"/>
      <c r="G732" s="222"/>
      <c r="H732" s="222"/>
      <c r="I732" s="230"/>
      <c r="J732" s="203"/>
      <c r="K732" s="5"/>
      <c r="L732" s="203" t="str">
        <f t="shared" si="51"/>
        <v/>
      </c>
      <c r="M732" s="5" t="e">
        <f t="shared" si="52"/>
        <v>#N/A</v>
      </c>
      <c r="N732" s="3" t="str">
        <f t="shared" si="53"/>
        <v/>
      </c>
    </row>
    <row r="733" spans="1:14">
      <c r="A733" s="202"/>
      <c r="B733" s="251" t="e">
        <f>VLOOKUP(A733,Adr!A:B,2,FALSE)</f>
        <v>#N/A</v>
      </c>
      <c r="C733" s="236"/>
      <c r="D733" s="223"/>
      <c r="E733" s="209"/>
      <c r="F733" s="202"/>
      <c r="G733" s="205"/>
      <c r="H733" s="205"/>
      <c r="I733" s="210"/>
      <c r="J733" s="203"/>
      <c r="K733" s="5"/>
      <c r="L733" s="203" t="str">
        <f t="shared" si="51"/>
        <v/>
      </c>
      <c r="M733" s="5" t="e">
        <f t="shared" si="52"/>
        <v>#N/A</v>
      </c>
      <c r="N733" s="3" t="str">
        <f t="shared" si="53"/>
        <v/>
      </c>
    </row>
    <row r="734" spans="1:14">
      <c r="A734" s="202"/>
      <c r="B734" s="251" t="e">
        <f>VLOOKUP(A734,Adr!A:B,2,FALSE)</f>
        <v>#N/A</v>
      </c>
      <c r="C734" s="236"/>
      <c r="D734" s="223"/>
      <c r="E734" s="209"/>
      <c r="F734" s="202"/>
      <c r="G734" s="205"/>
      <c r="H734" s="205"/>
      <c r="I734" s="210"/>
      <c r="J734" s="203"/>
      <c r="K734" s="5"/>
      <c r="L734" s="203" t="str">
        <f t="shared" si="51"/>
        <v/>
      </c>
      <c r="M734" s="5" t="e">
        <f t="shared" si="52"/>
        <v>#N/A</v>
      </c>
      <c r="N734" s="3" t="str">
        <f t="shared" si="53"/>
        <v/>
      </c>
    </row>
    <row r="735" spans="1:14">
      <c r="A735" s="202"/>
      <c r="B735" s="251" t="e">
        <f>VLOOKUP(A735,Adr!A:B,2,FALSE)</f>
        <v>#N/A</v>
      </c>
      <c r="C735" s="236"/>
      <c r="D735" s="223"/>
      <c r="E735" s="209"/>
      <c r="F735" s="202"/>
      <c r="G735" s="205"/>
      <c r="H735" s="205"/>
      <c r="I735" s="210"/>
      <c r="J735" s="203"/>
      <c r="K735" s="5"/>
      <c r="L735" s="203" t="str">
        <f t="shared" si="51"/>
        <v/>
      </c>
      <c r="M735" s="5" t="e">
        <f t="shared" si="52"/>
        <v>#N/A</v>
      </c>
      <c r="N735" s="3" t="str">
        <f t="shared" si="53"/>
        <v/>
      </c>
    </row>
    <row r="736" spans="1:14">
      <c r="A736" s="202"/>
      <c r="B736" s="251" t="e">
        <f>VLOOKUP(A736,Adr!A:B,2,FALSE)</f>
        <v>#N/A</v>
      </c>
      <c r="C736" s="236"/>
      <c r="D736" s="223"/>
      <c r="E736" s="209"/>
      <c r="F736" s="202"/>
      <c r="G736" s="205"/>
      <c r="H736" s="205"/>
      <c r="I736" s="210"/>
      <c r="J736" s="203"/>
      <c r="K736" s="5"/>
      <c r="L736" s="203" t="str">
        <f t="shared" si="51"/>
        <v/>
      </c>
      <c r="M736" s="5" t="e">
        <f t="shared" si="52"/>
        <v>#N/A</v>
      </c>
      <c r="N736" s="3" t="str">
        <f t="shared" si="53"/>
        <v/>
      </c>
    </row>
    <row r="737" spans="1:14">
      <c r="A737" s="219"/>
      <c r="B737" s="251" t="e">
        <f>VLOOKUP(A737,Adr!A:B,2,FALSE)</f>
        <v>#N/A</v>
      </c>
      <c r="C737" s="222"/>
      <c r="D737" s="224"/>
      <c r="E737" s="209"/>
      <c r="F737" s="219"/>
      <c r="G737" s="222"/>
      <c r="H737" s="222"/>
      <c r="I737" s="230"/>
      <c r="J737" s="203"/>
      <c r="K737" s="5"/>
      <c r="L737" s="203" t="str">
        <f t="shared" si="51"/>
        <v/>
      </c>
      <c r="M737" s="5" t="e">
        <f t="shared" si="52"/>
        <v>#N/A</v>
      </c>
      <c r="N737" s="3" t="str">
        <f t="shared" si="53"/>
        <v/>
      </c>
    </row>
    <row r="738" spans="1:14">
      <c r="A738" s="202"/>
      <c r="B738" s="251" t="e">
        <f>VLOOKUP(A738,Adr!A:B,2,FALSE)</f>
        <v>#N/A</v>
      </c>
      <c r="C738" s="227"/>
      <c r="D738" s="208"/>
      <c r="E738" s="209"/>
      <c r="F738" s="219"/>
      <c r="G738" s="222"/>
      <c r="H738" s="222"/>
      <c r="I738" s="210"/>
      <c r="J738" s="203"/>
      <c r="K738" s="5"/>
      <c r="L738" s="203" t="str">
        <f t="shared" si="51"/>
        <v/>
      </c>
      <c r="M738" s="5" t="e">
        <f t="shared" si="52"/>
        <v>#N/A</v>
      </c>
      <c r="N738" s="3" t="str">
        <f t="shared" si="53"/>
        <v/>
      </c>
    </row>
    <row r="739" spans="1:14">
      <c r="A739" s="202"/>
      <c r="B739" s="251" t="e">
        <f>VLOOKUP(A739,Adr!A:B,2,FALSE)</f>
        <v>#N/A</v>
      </c>
      <c r="C739" s="227"/>
      <c r="D739" s="208"/>
      <c r="E739" s="209"/>
      <c r="F739" s="219"/>
      <c r="G739" s="222"/>
      <c r="H739" s="222"/>
      <c r="I739" s="210"/>
      <c r="J739" s="203"/>
      <c r="K739" s="5"/>
      <c r="L739" s="203" t="str">
        <f t="shared" si="51"/>
        <v/>
      </c>
      <c r="M739" s="5" t="e">
        <f t="shared" si="52"/>
        <v>#N/A</v>
      </c>
      <c r="N739" s="3" t="str">
        <f t="shared" si="53"/>
        <v/>
      </c>
    </row>
    <row r="740" spans="1:14">
      <c r="A740" s="202"/>
      <c r="B740" s="251" t="e">
        <f>VLOOKUP(A740,Adr!A:B,2,FALSE)</f>
        <v>#N/A</v>
      </c>
      <c r="C740" s="222"/>
      <c r="D740" s="224"/>
      <c r="E740" s="209"/>
      <c r="F740" s="219"/>
      <c r="G740" s="222"/>
      <c r="H740" s="222"/>
      <c r="I740" s="230"/>
      <c r="J740" s="203"/>
      <c r="K740" s="5"/>
      <c r="L740" s="203" t="str">
        <f t="shared" si="51"/>
        <v/>
      </c>
      <c r="M740" s="5" t="e">
        <f t="shared" si="52"/>
        <v>#N/A</v>
      </c>
      <c r="N740" s="3" t="str">
        <f t="shared" si="53"/>
        <v/>
      </c>
    </row>
    <row r="741" spans="1:14">
      <c r="A741" s="202"/>
      <c r="B741" s="251" t="e">
        <f>VLOOKUP(A741,Adr!A:B,2,FALSE)</f>
        <v>#N/A</v>
      </c>
      <c r="C741" s="222"/>
      <c r="D741" s="224"/>
      <c r="E741" s="209"/>
      <c r="F741" s="219"/>
      <c r="G741" s="222"/>
      <c r="H741" s="222"/>
      <c r="I741" s="230"/>
      <c r="J741" s="203"/>
      <c r="K741" s="5"/>
      <c r="L741" s="203" t="str">
        <f t="shared" si="51"/>
        <v/>
      </c>
      <c r="M741" s="5" t="e">
        <f t="shared" si="52"/>
        <v>#N/A</v>
      </c>
      <c r="N741" s="3" t="str">
        <f t="shared" si="53"/>
        <v/>
      </c>
    </row>
    <row r="742" spans="1:14">
      <c r="A742" s="202"/>
      <c r="B742" s="251" t="e">
        <f>VLOOKUP(A742,Adr!A:B,2,FALSE)</f>
        <v>#N/A</v>
      </c>
      <c r="C742" s="222"/>
      <c r="D742" s="224"/>
      <c r="E742" s="209"/>
      <c r="F742" s="219"/>
      <c r="G742" s="222"/>
      <c r="H742" s="222"/>
      <c r="I742" s="230"/>
      <c r="J742" s="203"/>
      <c r="K742" s="5"/>
      <c r="L742" s="203" t="str">
        <f t="shared" si="51"/>
        <v/>
      </c>
      <c r="M742" s="5" t="e">
        <f t="shared" si="52"/>
        <v>#N/A</v>
      </c>
      <c r="N742" s="3" t="str">
        <f t="shared" si="53"/>
        <v/>
      </c>
    </row>
    <row r="743" spans="1:14">
      <c r="A743" s="219"/>
      <c r="B743" s="251" t="e">
        <f>VLOOKUP(A743,Adr!A:B,2,FALSE)</f>
        <v>#N/A</v>
      </c>
      <c r="C743" s="222"/>
      <c r="D743" s="224"/>
      <c r="E743" s="294"/>
      <c r="F743" s="219"/>
      <c r="G743" s="222"/>
      <c r="H743" s="222"/>
      <c r="I743" s="230"/>
      <c r="J743" s="203"/>
      <c r="K743" s="5"/>
      <c r="L743" s="203" t="str">
        <f t="shared" si="51"/>
        <v/>
      </c>
      <c r="M743" s="5" t="e">
        <f t="shared" si="52"/>
        <v>#N/A</v>
      </c>
      <c r="N743" s="3" t="str">
        <f t="shared" si="53"/>
        <v/>
      </c>
    </row>
    <row r="744" spans="1:14">
      <c r="C744" s="236"/>
      <c r="G744" s="222"/>
      <c r="H744" s="222"/>
    </row>
    <row r="745" spans="1:14">
      <c r="C745" s="236"/>
      <c r="G745" s="222"/>
      <c r="H745" s="222"/>
    </row>
    <row r="746" spans="1:14">
      <c r="G746" s="222"/>
      <c r="H746" s="222"/>
    </row>
    <row r="747" spans="1:14">
      <c r="G747" s="222"/>
      <c r="H747" s="222"/>
    </row>
    <row r="748" spans="1:14">
      <c r="G748" s="222"/>
      <c r="H748" s="222"/>
    </row>
    <row r="749" spans="1:14">
      <c r="G749" s="222"/>
      <c r="H749"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c r="A1" s="389" t="str">
        <f>Spolu!C3&amp;", "&amp;Spolu!C6</f>
        <v>Slovenský zväz biatlonu, Partizánska cesta č. 3501/71, Banská Bystrica, 974 01</v>
      </c>
      <c r="B1" s="389"/>
      <c r="C1" s="389"/>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90" t="s">
        <v>842</v>
      </c>
      <c r="F3" s="391"/>
      <c r="N3" s="173" t="str">
        <f t="shared" si="0"/>
        <v>c - príspevok Slovenskému paralympijskému výboru</v>
      </c>
      <c r="O3" s="173" t="s">
        <v>206</v>
      </c>
      <c r="P3" s="173" t="s">
        <v>954</v>
      </c>
    </row>
    <row r="4" spans="1:16" ht="45.75" customHeight="1">
      <c r="E4" s="391"/>
      <c r="F4" s="391"/>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2" t="s">
        <v>843</v>
      </c>
      <c r="B12" s="392"/>
      <c r="C12" s="392"/>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93"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3"/>
      <c r="C14" s="393"/>
      <c r="F14" s="177"/>
      <c r="N14" s="173" t="str">
        <f t="shared" si="0"/>
        <v>n - organizovanie významnej súťaže podľa § 55 ods. 1 písm. b)</v>
      </c>
      <c r="O14" s="173" t="s">
        <v>217</v>
      </c>
      <c r="P14" s="173" t="s">
        <v>1020</v>
      </c>
    </row>
    <row r="15" spans="1:16" ht="32.1" customHeight="1">
      <c r="A15" s="175" t="s">
        <v>827</v>
      </c>
      <c r="B15" s="394" t="s">
        <v>1428</v>
      </c>
      <c r="C15" s="395"/>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35656743</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8" t="s">
        <v>844</v>
      </c>
      <c r="C22" s="388"/>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2021-03-01T14:02:25Z</cp:lastPrinted>
  <dcterms:created xsi:type="dcterms:W3CDTF">2017-02-20T06:20:12Z</dcterms:created>
  <dcterms:modified xsi:type="dcterms:W3CDTF">2021-07-21T12:24:01Z</dcterms:modified>
</cp:coreProperties>
</file>