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600" windowWidth="24240" windowHeight="11205" firstSheet="1" activeTab="2"/>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Spolu!$A$1:$I$129</definedName>
    <definedName name="_xlnm.Print_Area" localSheetId="0">Usmernenie!$A$1:$A$136</definedName>
  </definedNames>
  <calcPr calcId="125725" fullCalcOnLoad="1"/>
</workbook>
</file>

<file path=xl/calcChain.xml><?xml version="1.0" encoding="utf-8"?>
<calcChain xmlns="http://schemas.openxmlformats.org/spreadsheetml/2006/main">
  <c r="I99" i="1"/>
  <c r="N99"/>
  <c r="J99"/>
  <c r="L99"/>
  <c r="I103"/>
  <c r="N103"/>
  <c r="J103"/>
  <c r="L103"/>
  <c r="I107"/>
  <c r="N107"/>
  <c r="J107"/>
  <c r="L107"/>
  <c r="I136"/>
  <c r="N136"/>
  <c r="J136"/>
  <c r="L136"/>
  <c r="I142"/>
  <c r="N142"/>
  <c r="J142"/>
  <c r="L142"/>
  <c r="I146"/>
  <c r="N146"/>
  <c r="J146"/>
  <c r="L146"/>
  <c r="I216"/>
  <c r="N216"/>
  <c r="J216"/>
  <c r="L216"/>
  <c r="I235"/>
  <c r="N235"/>
  <c r="J235"/>
  <c r="L235"/>
  <c r="I237"/>
  <c r="N237"/>
  <c r="J237"/>
  <c r="L237"/>
  <c r="I249"/>
  <c r="N249"/>
  <c r="J249"/>
  <c r="L249"/>
  <c r="I250"/>
  <c r="N250"/>
  <c r="J250"/>
  <c r="L250"/>
  <c r="I257"/>
  <c r="N257"/>
  <c r="J257"/>
  <c r="L257"/>
  <c r="I270"/>
  <c r="N270"/>
  <c r="J270"/>
  <c r="L270"/>
  <c r="I269"/>
  <c r="N269"/>
  <c r="J269"/>
  <c r="L269"/>
  <c r="I291"/>
  <c r="N291"/>
  <c r="J291"/>
  <c r="L291"/>
  <c r="I290"/>
  <c r="N290"/>
  <c r="J290"/>
  <c r="L290"/>
  <c r="I292"/>
  <c r="N292"/>
  <c r="J292"/>
  <c r="L292"/>
  <c r="I295"/>
  <c r="N295"/>
  <c r="J295"/>
  <c r="L295"/>
  <c r="I297"/>
  <c r="N297"/>
  <c r="J297"/>
  <c r="L297"/>
  <c r="I301"/>
  <c r="N301"/>
  <c r="J301"/>
  <c r="L301"/>
  <c r="I309"/>
  <c r="N309"/>
  <c r="J309"/>
  <c r="L309"/>
  <c r="I310"/>
  <c r="N310"/>
  <c r="J310"/>
  <c r="L310"/>
  <c r="I380"/>
  <c r="N380"/>
  <c r="J380"/>
  <c r="L380"/>
  <c r="I410"/>
  <c r="N410"/>
  <c r="J410"/>
  <c r="L410"/>
  <c r="I413"/>
  <c r="N413"/>
  <c r="J413"/>
  <c r="L413"/>
  <c r="I420"/>
  <c r="N420"/>
  <c r="J420"/>
  <c r="L420"/>
  <c r="I446"/>
  <c r="N446"/>
  <c r="J446"/>
  <c r="L446"/>
  <c r="I451"/>
  <c r="N451"/>
  <c r="J451"/>
  <c r="L451"/>
  <c r="I463"/>
  <c r="N463"/>
  <c r="J463"/>
  <c r="L463"/>
  <c r="I521"/>
  <c r="N521"/>
  <c r="J521"/>
  <c r="L521"/>
  <c r="I588"/>
  <c r="N588"/>
  <c r="J588"/>
  <c r="L588"/>
  <c r="I646"/>
  <c r="N646"/>
  <c r="J646"/>
  <c r="L646"/>
  <c r="I647"/>
  <c r="N647"/>
  <c r="J647"/>
  <c r="L647"/>
  <c r="I648"/>
  <c r="N648"/>
  <c r="J648"/>
  <c r="L648"/>
  <c r="I649"/>
  <c r="N649"/>
  <c r="J649"/>
  <c r="L649"/>
  <c r="I659"/>
  <c r="N659"/>
  <c r="J659"/>
  <c r="L659"/>
  <c r="I344"/>
  <c r="N344"/>
  <c r="J344"/>
  <c r="L344"/>
  <c r="B26"/>
  <c r="M26" s="1"/>
  <c r="B35"/>
  <c r="M35" s="1"/>
  <c r="B44"/>
  <c r="M44" s="1"/>
  <c r="B41"/>
  <c r="M41" s="1"/>
  <c r="B40"/>
  <c r="M40" s="1"/>
  <c r="B43"/>
  <c r="B42"/>
  <c r="M42"/>
  <c r="B39"/>
  <c r="M39"/>
  <c r="B50"/>
  <c r="M50"/>
  <c r="B69"/>
  <c r="M69"/>
  <c r="B68"/>
  <c r="M68"/>
  <c r="B77"/>
  <c r="M77"/>
  <c r="B84"/>
  <c r="B90"/>
  <c r="B87"/>
  <c r="M87"/>
  <c r="B78"/>
  <c r="M78"/>
  <c r="B81"/>
  <c r="M81"/>
  <c r="B80"/>
  <c r="B86"/>
  <c r="M86" s="1"/>
  <c r="B89"/>
  <c r="M89" s="1"/>
  <c r="B83"/>
  <c r="M83" s="1"/>
  <c r="B79"/>
  <c r="B92"/>
  <c r="M92"/>
  <c r="B82"/>
  <c r="M82"/>
  <c r="B85"/>
  <c r="M85"/>
  <c r="B91"/>
  <c r="B73"/>
  <c r="M73" s="1"/>
  <c r="B76"/>
  <c r="M76" s="1"/>
  <c r="B93"/>
  <c r="B88"/>
  <c r="B74"/>
  <c r="M74" s="1"/>
  <c r="B75"/>
  <c r="M75" s="1"/>
  <c r="B94"/>
  <c r="B72"/>
  <c r="B116"/>
  <c r="M116" s="1"/>
  <c r="B123"/>
  <c r="M123" s="1"/>
  <c r="B124"/>
  <c r="B122"/>
  <c r="B119"/>
  <c r="M119" s="1"/>
  <c r="B121"/>
  <c r="M121" s="1"/>
  <c r="B130"/>
  <c r="B118"/>
  <c r="B120"/>
  <c r="M120" s="1"/>
  <c r="B127"/>
  <c r="M127" s="1"/>
  <c r="B126"/>
  <c r="B128"/>
  <c r="M128"/>
  <c r="B131"/>
  <c r="M131"/>
  <c r="B132"/>
  <c r="M132"/>
  <c r="B129"/>
  <c r="B125"/>
  <c r="B133"/>
  <c r="M133"/>
  <c r="B135"/>
  <c r="M135"/>
  <c r="B134"/>
  <c r="B117"/>
  <c r="M117" s="1"/>
  <c r="B139"/>
  <c r="M139" s="1"/>
  <c r="B138"/>
  <c r="M138" s="1"/>
  <c r="B140"/>
  <c r="M140" s="1"/>
  <c r="B148"/>
  <c r="M148" s="1"/>
  <c r="B147"/>
  <c r="M147" s="1"/>
  <c r="B201"/>
  <c r="M201" s="1"/>
  <c r="B190"/>
  <c r="M190" s="1"/>
  <c r="B196"/>
  <c r="B199"/>
  <c r="M199"/>
  <c r="B192"/>
  <c r="M192"/>
  <c r="B209"/>
  <c r="M209"/>
  <c r="B211"/>
  <c r="B215"/>
  <c r="M215" s="1"/>
  <c r="B207"/>
  <c r="M207" s="1"/>
  <c r="B214"/>
  <c r="B208"/>
  <c r="B203"/>
  <c r="M203" s="1"/>
  <c r="B205"/>
  <c r="M205" s="1"/>
  <c r="B194"/>
  <c r="B206"/>
  <c r="B200"/>
  <c r="M200" s="1"/>
  <c r="B210"/>
  <c r="M210" s="1"/>
  <c r="B189"/>
  <c r="B213"/>
  <c r="B191"/>
  <c r="M191" s="1"/>
  <c r="B204"/>
  <c r="M204" s="1"/>
  <c r="B193"/>
  <c r="B187"/>
  <c r="M187"/>
  <c r="B202"/>
  <c r="M202"/>
  <c r="B197"/>
  <c r="M197"/>
  <c r="B198"/>
  <c r="B195"/>
  <c r="M195" s="1"/>
  <c r="B212"/>
  <c r="M212" s="1"/>
  <c r="B188"/>
  <c r="M188" s="1"/>
  <c r="B220"/>
  <c r="M220" s="1"/>
  <c r="B222"/>
  <c r="M222" s="1"/>
  <c r="B219"/>
  <c r="M219" s="1"/>
  <c r="B221"/>
  <c r="M221" s="1"/>
  <c r="B223"/>
  <c r="M223" s="1"/>
  <c r="B218"/>
  <c r="M218" s="1"/>
  <c r="B230"/>
  <c r="M230" s="1"/>
  <c r="B229"/>
  <c r="M229" s="1"/>
  <c r="B234"/>
  <c r="B231"/>
  <c r="M231"/>
  <c r="B233"/>
  <c r="M233"/>
  <c r="B232"/>
  <c r="M232"/>
  <c r="B244"/>
  <c r="M244"/>
  <c r="B242"/>
  <c r="M242"/>
  <c r="B241"/>
  <c r="M241"/>
  <c r="B243"/>
  <c r="M243"/>
  <c r="B245"/>
  <c r="M245"/>
  <c r="B240"/>
  <c r="M240"/>
  <c r="B262"/>
  <c r="M262"/>
  <c r="B263"/>
  <c r="M263"/>
  <c r="B264"/>
  <c r="M264"/>
  <c r="B261"/>
  <c r="M261"/>
  <c r="B265"/>
  <c r="M265"/>
  <c r="B260"/>
  <c r="M260"/>
  <c r="B268"/>
  <c r="M268"/>
  <c r="B288"/>
  <c r="M288"/>
  <c r="B286"/>
  <c r="M286"/>
  <c r="B289"/>
  <c r="M289"/>
  <c r="B287"/>
  <c r="B299"/>
  <c r="M299" s="1"/>
  <c r="B308"/>
  <c r="M308" s="1"/>
  <c r="B307"/>
  <c r="M307" s="1"/>
  <c r="B306"/>
  <c r="B312"/>
  <c r="M312"/>
  <c r="B313"/>
  <c r="M313"/>
  <c r="B318"/>
  <c r="M318"/>
  <c r="B316"/>
  <c r="B315"/>
  <c r="M315" s="1"/>
  <c r="B317"/>
  <c r="M317" s="1"/>
  <c r="B314"/>
  <c r="M314" s="1"/>
  <c r="B311"/>
  <c r="M311" s="1"/>
  <c r="B341"/>
  <c r="M341" s="1"/>
  <c r="B332"/>
  <c r="M332" s="1"/>
  <c r="B337"/>
  <c r="M337" s="1"/>
  <c r="B339"/>
  <c r="B340"/>
  <c r="M340"/>
  <c r="B331"/>
  <c r="M331"/>
  <c r="B338"/>
  <c r="M338"/>
  <c r="B330"/>
  <c r="M330"/>
  <c r="B329"/>
  <c r="M329"/>
  <c r="B333"/>
  <c r="M333"/>
  <c r="B336"/>
  <c r="M336"/>
  <c r="B342"/>
  <c r="M342"/>
  <c r="B334"/>
  <c r="M334"/>
  <c r="B335"/>
  <c r="M335"/>
  <c r="B365"/>
  <c r="M365"/>
  <c r="B366"/>
  <c r="M366"/>
  <c r="B378"/>
  <c r="M378"/>
  <c r="B379"/>
  <c r="M379"/>
  <c r="B403"/>
  <c r="M403"/>
  <c r="B397"/>
  <c r="M397"/>
  <c r="B404"/>
  <c r="M404"/>
  <c r="B393"/>
  <c r="M393"/>
  <c r="B405"/>
  <c r="M405"/>
  <c r="B400"/>
  <c r="M400"/>
  <c r="B396"/>
  <c r="M396"/>
  <c r="B395"/>
  <c r="M395"/>
  <c r="B402"/>
  <c r="M402"/>
  <c r="B401"/>
  <c r="B399"/>
  <c r="M399" s="1"/>
  <c r="B398"/>
  <c r="M398" s="1"/>
  <c r="B394"/>
  <c r="M394" s="1"/>
  <c r="B408"/>
  <c r="M408" s="1"/>
  <c r="B409"/>
  <c r="M409"/>
  <c r="B407"/>
  <c r="M407"/>
  <c r="B412"/>
  <c r="M412"/>
  <c r="B418"/>
  <c r="B417"/>
  <c r="M417" s="1"/>
  <c r="B419"/>
  <c r="M419" s="1"/>
  <c r="B444"/>
  <c r="M444" s="1"/>
  <c r="B443"/>
  <c r="M443" s="1"/>
  <c r="B445"/>
  <c r="M445"/>
  <c r="B499"/>
  <c r="M499"/>
  <c r="B501"/>
  <c r="M501"/>
  <c r="B493"/>
  <c r="B495"/>
  <c r="M495" s="1"/>
  <c r="B497"/>
  <c r="M497" s="1"/>
  <c r="B498"/>
  <c r="M498" s="1"/>
  <c r="B500"/>
  <c r="M500" s="1"/>
  <c r="B496"/>
  <c r="M496"/>
  <c r="B494"/>
  <c r="M494"/>
  <c r="B514"/>
  <c r="M514"/>
  <c r="B515"/>
  <c r="M515"/>
  <c r="B511"/>
  <c r="M511"/>
  <c r="B508"/>
  <c r="M508"/>
  <c r="B509"/>
  <c r="M509"/>
  <c r="B510"/>
  <c r="M510"/>
  <c r="B512"/>
  <c r="M512"/>
  <c r="B513"/>
  <c r="M513"/>
  <c r="B519"/>
  <c r="M519"/>
  <c r="B518"/>
  <c r="M518"/>
  <c r="B520"/>
  <c r="M520"/>
  <c r="B525"/>
  <c r="M525"/>
  <c r="B543"/>
  <c r="M543"/>
  <c r="B541"/>
  <c r="B548"/>
  <c r="M548" s="1"/>
  <c r="B546"/>
  <c r="M546" s="1"/>
  <c r="B537"/>
  <c r="M537" s="1"/>
  <c r="B545"/>
  <c r="M545" s="1"/>
  <c r="B539"/>
  <c r="M539" s="1"/>
  <c r="B542"/>
  <c r="M542" s="1"/>
  <c r="B544"/>
  <c r="M544" s="1"/>
  <c r="B534"/>
  <c r="M534" s="1"/>
  <c r="B535"/>
  <c r="M535" s="1"/>
  <c r="B540"/>
  <c r="M540" s="1"/>
  <c r="B536"/>
  <c r="M536" s="1"/>
  <c r="B538"/>
  <c r="M538" s="1"/>
  <c r="B547"/>
  <c r="M547" s="1"/>
  <c r="B554"/>
  <c r="M554" s="1"/>
  <c r="B551"/>
  <c r="M551" s="1"/>
  <c r="B550"/>
  <c r="M550" s="1"/>
  <c r="B552"/>
  <c r="M552"/>
  <c r="B553"/>
  <c r="M553"/>
  <c r="B555"/>
  <c r="M555"/>
  <c r="B549"/>
  <c r="M549"/>
  <c r="B564"/>
  <c r="M564"/>
  <c r="B563"/>
  <c r="M563"/>
  <c r="B575"/>
  <c r="M575"/>
  <c r="B577"/>
  <c r="M577"/>
  <c r="B576"/>
  <c r="M576"/>
  <c r="B578"/>
  <c r="M578"/>
  <c r="B585"/>
  <c r="M585"/>
  <c r="B583"/>
  <c r="M583"/>
  <c r="B587"/>
  <c r="M587"/>
  <c r="B586"/>
  <c r="M586"/>
  <c r="B580"/>
  <c r="M580"/>
  <c r="B584"/>
  <c r="B581"/>
  <c r="M581" s="1"/>
  <c r="B582"/>
  <c r="M582" s="1"/>
  <c r="B614"/>
  <c r="M614" s="1"/>
  <c r="B613"/>
  <c r="M613" s="1"/>
  <c r="B610"/>
  <c r="M610" s="1"/>
  <c r="B609"/>
  <c r="M609" s="1"/>
  <c r="B608"/>
  <c r="M608" s="1"/>
  <c r="B612"/>
  <c r="M612" s="1"/>
  <c r="B611"/>
  <c r="M611" s="1"/>
  <c r="B607"/>
  <c r="M607" s="1"/>
  <c r="B624"/>
  <c r="M624" s="1"/>
  <c r="B619"/>
  <c r="M619" s="1"/>
  <c r="B620"/>
  <c r="M620" s="1"/>
  <c r="B623"/>
  <c r="M623" s="1"/>
  <c r="B617"/>
  <c r="M617" s="1"/>
  <c r="B622"/>
  <c r="M622" s="1"/>
  <c r="B618"/>
  <c r="M618" s="1"/>
  <c r="B625"/>
  <c r="M625" s="1"/>
  <c r="B621"/>
  <c r="M621" s="1"/>
  <c r="B632"/>
  <c r="M632" s="1"/>
  <c r="B629"/>
  <c r="M629" s="1"/>
  <c r="B630"/>
  <c r="M630" s="1"/>
  <c r="B631"/>
  <c r="M631" s="1"/>
  <c r="B643"/>
  <c r="M643" s="1"/>
  <c r="B644"/>
  <c r="M644" s="1"/>
  <c r="B642"/>
  <c r="M642" s="1"/>
  <c r="B641"/>
  <c r="M641" s="1"/>
  <c r="B640"/>
  <c r="M640" s="1"/>
  <c r="B645"/>
  <c r="M645" s="1"/>
  <c r="B655"/>
  <c r="M655" s="1"/>
  <c r="B654"/>
  <c r="M654" s="1"/>
  <c r="B656"/>
  <c r="M656" s="1"/>
  <c r="B657"/>
  <c r="M657" s="1"/>
  <c r="B658"/>
  <c r="M658" s="1"/>
  <c r="B2"/>
  <c r="M2" s="1"/>
  <c r="B3"/>
  <c r="M3" s="1"/>
  <c r="B4"/>
  <c r="M4" s="1"/>
  <c r="B24"/>
  <c r="M24" s="1"/>
  <c r="B25"/>
  <c r="M25" s="1"/>
  <c r="B27"/>
  <c r="M27" s="1"/>
  <c r="B28"/>
  <c r="M28" s="1"/>
  <c r="B29"/>
  <c r="M29" s="1"/>
  <c r="B30"/>
  <c r="M30" s="1"/>
  <c r="B31"/>
  <c r="M31" s="1"/>
  <c r="B34"/>
  <c r="M34" s="1"/>
  <c r="B45"/>
  <c r="M45" s="1"/>
  <c r="B52"/>
  <c r="M52" s="1"/>
  <c r="B51"/>
  <c r="M51" s="1"/>
  <c r="B99"/>
  <c r="M99" s="1"/>
  <c r="B103"/>
  <c r="M103" s="1"/>
  <c r="B107"/>
  <c r="M107" s="1"/>
  <c r="B136"/>
  <c r="M136" s="1"/>
  <c r="B142"/>
  <c r="M142" s="1"/>
  <c r="B146"/>
  <c r="M146" s="1"/>
  <c r="B216"/>
  <c r="M216" s="1"/>
  <c r="B235"/>
  <c r="M235" s="1"/>
  <c r="B237"/>
  <c r="M237" s="1"/>
  <c r="B249"/>
  <c r="M249" s="1"/>
  <c r="B250"/>
  <c r="M250" s="1"/>
  <c r="B257"/>
  <c r="M257" s="1"/>
  <c r="B270"/>
  <c r="M270" s="1"/>
  <c r="B269"/>
  <c r="M269" s="1"/>
  <c r="B291"/>
  <c r="M291" s="1"/>
  <c r="B290"/>
  <c r="M290" s="1"/>
  <c r="B292"/>
  <c r="M292" s="1"/>
  <c r="B295"/>
  <c r="M295" s="1"/>
  <c r="B297"/>
  <c r="M297" s="1"/>
  <c r="B301"/>
  <c r="M301" s="1"/>
  <c r="B309"/>
  <c r="M309" s="1"/>
  <c r="B310"/>
  <c r="M310" s="1"/>
  <c r="B380"/>
  <c r="M380" s="1"/>
  <c r="B410"/>
  <c r="M410" s="1"/>
  <c r="B413"/>
  <c r="M413" s="1"/>
  <c r="B420"/>
  <c r="M420" s="1"/>
  <c r="B446"/>
  <c r="M446" s="1"/>
  <c r="B451"/>
  <c r="M451" s="1"/>
  <c r="B463"/>
  <c r="M463" s="1"/>
  <c r="B521"/>
  <c r="M521" s="1"/>
  <c r="B588"/>
  <c r="M588" s="1"/>
  <c r="B646"/>
  <c r="M646" s="1"/>
  <c r="B647"/>
  <c r="M647" s="1"/>
  <c r="B648"/>
  <c r="M648" s="1"/>
  <c r="B649"/>
  <c r="M649" s="1"/>
  <c r="B659"/>
  <c r="M659" s="1"/>
  <c r="B344"/>
  <c r="M344" s="1"/>
  <c r="B639"/>
  <c r="M639" s="1"/>
  <c r="B634"/>
  <c r="M634" s="1"/>
  <c r="B653"/>
  <c r="M653" s="1"/>
  <c r="B21"/>
  <c r="M21" s="1"/>
  <c r="B18"/>
  <c r="M18" s="1"/>
  <c r="B20"/>
  <c r="M20" s="1"/>
  <c r="B22"/>
  <c r="M22" s="1"/>
  <c r="B19"/>
  <c r="M19" s="1"/>
  <c r="B23"/>
  <c r="M23" s="1"/>
  <c r="L423"/>
  <c r="I423"/>
  <c r="J423"/>
  <c r="B423"/>
  <c r="M423"/>
  <c r="B21" i="11"/>
  <c r="B20" i="10"/>
  <c r="H118" i="9"/>
  <c r="N1" i="11"/>
  <c r="N2"/>
  <c r="N3"/>
  <c r="N4"/>
  <c r="N5"/>
  <c r="N6"/>
  <c r="N7"/>
  <c r="N8"/>
  <c r="N9"/>
  <c r="N10"/>
  <c r="A14"/>
  <c r="B17"/>
  <c r="N17"/>
  <c r="B18"/>
  <c r="N18"/>
  <c r="N19"/>
  <c r="N20"/>
  <c r="N21"/>
  <c r="N1" i="10"/>
  <c r="N2"/>
  <c r="N3"/>
  <c r="N4"/>
  <c r="N5"/>
  <c r="N6"/>
  <c r="N7"/>
  <c r="N8"/>
  <c r="N9"/>
  <c r="N10"/>
  <c r="A14"/>
  <c r="B16"/>
  <c r="N17"/>
  <c r="N18"/>
  <c r="N19"/>
  <c r="N20"/>
  <c r="N21"/>
  <c r="B33" i="1"/>
  <c r="M33"/>
  <c r="I33"/>
  <c r="N33"/>
  <c r="J33"/>
  <c r="L33"/>
  <c r="B32"/>
  <c r="M32"/>
  <c r="I32"/>
  <c r="N32"/>
  <c r="J32"/>
  <c r="L32"/>
  <c r="B36"/>
  <c r="M36"/>
  <c r="I36"/>
  <c r="N36"/>
  <c r="J36"/>
  <c r="L36"/>
  <c r="B46"/>
  <c r="M46"/>
  <c r="I46"/>
  <c r="N46"/>
  <c r="J46"/>
  <c r="L46"/>
  <c r="B53"/>
  <c r="M53"/>
  <c r="I53"/>
  <c r="N53"/>
  <c r="J53"/>
  <c r="L53"/>
  <c r="B67"/>
  <c r="M67"/>
  <c r="I67"/>
  <c r="N67"/>
  <c r="J67"/>
  <c r="L67"/>
  <c r="B70"/>
  <c r="M70"/>
  <c r="I70"/>
  <c r="N70"/>
  <c r="J70"/>
  <c r="L70"/>
  <c r="B71"/>
  <c r="M71"/>
  <c r="I71"/>
  <c r="N71"/>
  <c r="J71"/>
  <c r="L71"/>
  <c r="B96"/>
  <c r="M96"/>
  <c r="I96"/>
  <c r="N96"/>
  <c r="J96"/>
  <c r="L96"/>
  <c r="B95"/>
  <c r="M95"/>
  <c r="I95"/>
  <c r="N95"/>
  <c r="J95"/>
  <c r="L95"/>
  <c r="B101"/>
  <c r="M101"/>
  <c r="I101"/>
  <c r="N101"/>
  <c r="J101"/>
  <c r="L101"/>
  <c r="B105"/>
  <c r="M105"/>
  <c r="I105"/>
  <c r="N105"/>
  <c r="J105"/>
  <c r="L105"/>
  <c r="B106"/>
  <c r="M106"/>
  <c r="I106"/>
  <c r="N106"/>
  <c r="J106"/>
  <c r="L106"/>
  <c r="B108"/>
  <c r="M108"/>
  <c r="I108"/>
  <c r="N108"/>
  <c r="J108"/>
  <c r="L108"/>
  <c r="B137"/>
  <c r="M137"/>
  <c r="I137"/>
  <c r="N137"/>
  <c r="J137"/>
  <c r="L137"/>
  <c r="B141"/>
  <c r="M141"/>
  <c r="I141"/>
  <c r="N141"/>
  <c r="J141"/>
  <c r="L141"/>
  <c r="B144"/>
  <c r="M144"/>
  <c r="I144"/>
  <c r="N144"/>
  <c r="J144"/>
  <c r="L144"/>
  <c r="B143"/>
  <c r="M143"/>
  <c r="I143"/>
  <c r="N143"/>
  <c r="J143"/>
  <c r="L143"/>
  <c r="B149"/>
  <c r="M149"/>
  <c r="I149"/>
  <c r="N149"/>
  <c r="J149"/>
  <c r="L149"/>
  <c r="B151"/>
  <c r="M151"/>
  <c r="I151"/>
  <c r="N151"/>
  <c r="J151"/>
  <c r="L151"/>
  <c r="B150"/>
  <c r="M150"/>
  <c r="I150"/>
  <c r="N150"/>
  <c r="J150"/>
  <c r="L150"/>
  <c r="B217"/>
  <c r="M217"/>
  <c r="I217"/>
  <c r="N217"/>
  <c r="J217"/>
  <c r="L217"/>
  <c r="B224"/>
  <c r="M224"/>
  <c r="I224"/>
  <c r="N224"/>
  <c r="J224"/>
  <c r="L224"/>
  <c r="B236"/>
  <c r="M236"/>
  <c r="I236"/>
  <c r="N236"/>
  <c r="J236"/>
  <c r="L236"/>
  <c r="B239"/>
  <c r="M239"/>
  <c r="I239"/>
  <c r="N239"/>
  <c r="J239"/>
  <c r="L239"/>
  <c r="B238"/>
  <c r="M238"/>
  <c r="I238"/>
  <c r="N238"/>
  <c r="J238"/>
  <c r="L238"/>
  <c r="B246"/>
  <c r="M246"/>
  <c r="I246"/>
  <c r="N246"/>
  <c r="J246"/>
  <c r="L246"/>
  <c r="B252"/>
  <c r="M252"/>
  <c r="I252"/>
  <c r="N252"/>
  <c r="J252"/>
  <c r="L252"/>
  <c r="B251"/>
  <c r="M251"/>
  <c r="I251"/>
  <c r="N251"/>
  <c r="J251"/>
  <c r="L251"/>
  <c r="B253"/>
  <c r="M253"/>
  <c r="I253"/>
  <c r="N253"/>
  <c r="J253"/>
  <c r="L253"/>
  <c r="B255"/>
  <c r="M255"/>
  <c r="I255"/>
  <c r="N255"/>
  <c r="J255"/>
  <c r="L255"/>
  <c r="B256"/>
  <c r="M256"/>
  <c r="I256"/>
  <c r="N256"/>
  <c r="J256"/>
  <c r="L256"/>
  <c r="B259"/>
  <c r="M259"/>
  <c r="I259"/>
  <c r="N259"/>
  <c r="J259"/>
  <c r="L259"/>
  <c r="B258"/>
  <c r="M258"/>
  <c r="I258"/>
  <c r="N258"/>
  <c r="J258"/>
  <c r="L258"/>
  <c r="B267"/>
  <c r="M267"/>
  <c r="I267"/>
  <c r="N267"/>
  <c r="J267"/>
  <c r="L267"/>
  <c r="B266"/>
  <c r="M266"/>
  <c r="I266"/>
  <c r="N266"/>
  <c r="J266"/>
  <c r="L266"/>
  <c r="B272"/>
  <c r="M272"/>
  <c r="I272"/>
  <c r="N272"/>
  <c r="J272"/>
  <c r="L272"/>
  <c r="B271"/>
  <c r="M271"/>
  <c r="I271"/>
  <c r="N271"/>
  <c r="J271"/>
  <c r="L271"/>
  <c r="B293"/>
  <c r="M293"/>
  <c r="I293"/>
  <c r="N293"/>
  <c r="J293"/>
  <c r="L293"/>
  <c r="B294"/>
  <c r="M294"/>
  <c r="I294"/>
  <c r="N294"/>
  <c r="J294"/>
  <c r="L294"/>
  <c r="B296"/>
  <c r="M296"/>
  <c r="I296"/>
  <c r="N296"/>
  <c r="J296"/>
  <c r="L296"/>
  <c r="B298"/>
  <c r="M298"/>
  <c r="I298"/>
  <c r="N298"/>
  <c r="J298"/>
  <c r="L298"/>
  <c r="B300"/>
  <c r="M300"/>
  <c r="I300"/>
  <c r="N300"/>
  <c r="J300"/>
  <c r="L300"/>
  <c r="B302"/>
  <c r="M302"/>
  <c r="I302"/>
  <c r="N302"/>
  <c r="J302"/>
  <c r="L302"/>
  <c r="B319"/>
  <c r="M319"/>
  <c r="I319"/>
  <c r="N319"/>
  <c r="J319"/>
  <c r="L319"/>
  <c r="B321"/>
  <c r="M321"/>
  <c r="I321"/>
  <c r="N321"/>
  <c r="J321"/>
  <c r="L321"/>
  <c r="B322"/>
  <c r="M322"/>
  <c r="I322"/>
  <c r="N322"/>
  <c r="J322"/>
  <c r="L322"/>
  <c r="B368"/>
  <c r="M368"/>
  <c r="I368"/>
  <c r="N368"/>
  <c r="J368"/>
  <c r="L368"/>
  <c r="B374"/>
  <c r="M374"/>
  <c r="I374"/>
  <c r="N374"/>
  <c r="J374"/>
  <c r="L374"/>
  <c r="B373"/>
  <c r="M373"/>
  <c r="I373"/>
  <c r="N373"/>
  <c r="J373"/>
  <c r="L373"/>
  <c r="B382"/>
  <c r="M382"/>
  <c r="I382"/>
  <c r="N382"/>
  <c r="J382"/>
  <c r="L382"/>
  <c r="B381"/>
  <c r="M381"/>
  <c r="I381"/>
  <c r="N381"/>
  <c r="J381"/>
  <c r="L381"/>
  <c r="B406"/>
  <c r="M406"/>
  <c r="I406"/>
  <c r="N406"/>
  <c r="J406"/>
  <c r="L406"/>
  <c r="B411"/>
  <c r="M411"/>
  <c r="I411"/>
  <c r="N411"/>
  <c r="J411"/>
  <c r="L411"/>
  <c r="B414"/>
  <c r="M414"/>
  <c r="I414"/>
  <c r="N414"/>
  <c r="J414"/>
  <c r="L414"/>
  <c r="B422"/>
  <c r="M422"/>
  <c r="I422"/>
  <c r="N422"/>
  <c r="J422"/>
  <c r="L422"/>
  <c r="B421"/>
  <c r="M421"/>
  <c r="I421"/>
  <c r="N421"/>
  <c r="J421"/>
  <c r="L421"/>
  <c r="B424"/>
  <c r="M424"/>
  <c r="I424"/>
  <c r="N424"/>
  <c r="J424"/>
  <c r="L424"/>
  <c r="B433"/>
  <c r="M433"/>
  <c r="I433"/>
  <c r="N433"/>
  <c r="J433"/>
  <c r="L433"/>
  <c r="B435"/>
  <c r="M435"/>
  <c r="I435"/>
  <c r="N435"/>
  <c r="J435"/>
  <c r="L435"/>
  <c r="B434"/>
  <c r="M434"/>
  <c r="I434"/>
  <c r="N434"/>
  <c r="J434"/>
  <c r="L434"/>
  <c r="B447"/>
  <c r="M447"/>
  <c r="I447"/>
  <c r="N447"/>
  <c r="J447"/>
  <c r="L447"/>
  <c r="B449"/>
  <c r="M449"/>
  <c r="I449"/>
  <c r="N449"/>
  <c r="J449"/>
  <c r="L449"/>
  <c r="B448"/>
  <c r="M448"/>
  <c r="I448"/>
  <c r="N448"/>
  <c r="J448"/>
  <c r="L448"/>
  <c r="B452"/>
  <c r="M452"/>
  <c r="I452"/>
  <c r="N452"/>
  <c r="J452"/>
  <c r="L452"/>
  <c r="B453"/>
  <c r="M453"/>
  <c r="I453"/>
  <c r="N453"/>
  <c r="J453"/>
  <c r="L453"/>
  <c r="B454"/>
  <c r="M454"/>
  <c r="I454"/>
  <c r="N454"/>
  <c r="J454"/>
  <c r="L454"/>
  <c r="B455"/>
  <c r="M455"/>
  <c r="I455"/>
  <c r="N455"/>
  <c r="J455"/>
  <c r="L455"/>
  <c r="B457"/>
  <c r="M457"/>
  <c r="I457"/>
  <c r="N457"/>
  <c r="J457"/>
  <c r="L457"/>
  <c r="B456"/>
  <c r="M456"/>
  <c r="I456"/>
  <c r="N456"/>
  <c r="J456"/>
  <c r="L456"/>
  <c r="B464"/>
  <c r="M464"/>
  <c r="I464"/>
  <c r="N464"/>
  <c r="J464"/>
  <c r="L464"/>
  <c r="B502"/>
  <c r="M502"/>
  <c r="I502"/>
  <c r="N502"/>
  <c r="J502"/>
  <c r="L502"/>
  <c r="B517"/>
  <c r="M517"/>
  <c r="I517"/>
  <c r="N517"/>
  <c r="J517"/>
  <c r="L517"/>
  <c r="B516"/>
  <c r="M516"/>
  <c r="I516"/>
  <c r="N516"/>
  <c r="J516"/>
  <c r="L516"/>
  <c r="B522"/>
  <c r="M522"/>
  <c r="I522"/>
  <c r="N522"/>
  <c r="J522"/>
  <c r="L522"/>
  <c r="B523"/>
  <c r="M523"/>
  <c r="I523"/>
  <c r="N523"/>
  <c r="J523"/>
  <c r="L523"/>
  <c r="B526"/>
  <c r="M526"/>
  <c r="I526"/>
  <c r="N526"/>
  <c r="J526"/>
  <c r="L526"/>
  <c r="B527"/>
  <c r="M527"/>
  <c r="I527"/>
  <c r="N527"/>
  <c r="J527"/>
  <c r="L527"/>
  <c r="B556"/>
  <c r="M556"/>
  <c r="I556"/>
  <c r="N556"/>
  <c r="J556"/>
  <c r="L556"/>
  <c r="B566"/>
  <c r="M566"/>
  <c r="I566"/>
  <c r="N566"/>
  <c r="J566"/>
  <c r="L566"/>
  <c r="B565"/>
  <c r="M565"/>
  <c r="I565"/>
  <c r="N565"/>
  <c r="J565"/>
  <c r="L565"/>
  <c r="B571"/>
  <c r="M571"/>
  <c r="I571"/>
  <c r="N571"/>
  <c r="J571"/>
  <c r="L571"/>
  <c r="B579"/>
  <c r="M579"/>
  <c r="I579"/>
  <c r="N579"/>
  <c r="J579"/>
  <c r="L579"/>
  <c r="B615"/>
  <c r="M615"/>
  <c r="I615"/>
  <c r="N615"/>
  <c r="J615"/>
  <c r="L615"/>
  <c r="B626"/>
  <c r="M626"/>
  <c r="I626"/>
  <c r="N626"/>
  <c r="J626"/>
  <c r="L626"/>
  <c r="B633"/>
  <c r="M633"/>
  <c r="I633"/>
  <c r="N633"/>
  <c r="J633"/>
  <c r="L633"/>
  <c r="B651"/>
  <c r="M651"/>
  <c r="I651"/>
  <c r="N651"/>
  <c r="J651"/>
  <c r="L651"/>
  <c r="B650"/>
  <c r="M650"/>
  <c r="I650"/>
  <c r="N650"/>
  <c r="J650"/>
  <c r="L650"/>
  <c r="B652"/>
  <c r="M652"/>
  <c r="I652"/>
  <c r="N652"/>
  <c r="J652"/>
  <c r="L652"/>
  <c r="B38"/>
  <c r="M38"/>
  <c r="I38"/>
  <c r="N38"/>
  <c r="J38"/>
  <c r="L38"/>
  <c r="B37"/>
  <c r="M37"/>
  <c r="I37"/>
  <c r="N37"/>
  <c r="J37"/>
  <c r="L37"/>
  <c r="B54"/>
  <c r="M54"/>
  <c r="I54"/>
  <c r="N54"/>
  <c r="J54"/>
  <c r="L54"/>
  <c r="B303"/>
  <c r="M303"/>
  <c r="I303"/>
  <c r="N303"/>
  <c r="J303"/>
  <c r="L303"/>
  <c r="B369"/>
  <c r="M369"/>
  <c r="I369"/>
  <c r="N369"/>
  <c r="J369"/>
  <c r="L369"/>
  <c r="B343"/>
  <c r="M343"/>
  <c r="I343"/>
  <c r="N343"/>
  <c r="J343"/>
  <c r="L343"/>
  <c r="B349"/>
  <c r="M349"/>
  <c r="I349"/>
  <c r="N349"/>
  <c r="J349"/>
  <c r="L349"/>
  <c r="B346"/>
  <c r="M346"/>
  <c r="I346"/>
  <c r="N346"/>
  <c r="J346"/>
  <c r="L346"/>
  <c r="B350"/>
  <c r="M350"/>
  <c r="I350"/>
  <c r="N350"/>
  <c r="J350"/>
  <c r="L350"/>
  <c r="B348"/>
  <c r="M348"/>
  <c r="I348"/>
  <c r="N348"/>
  <c r="J348"/>
  <c r="L348"/>
  <c r="B347"/>
  <c r="M347"/>
  <c r="I347"/>
  <c r="N347"/>
  <c r="J347"/>
  <c r="L347"/>
  <c r="B345"/>
  <c r="M345"/>
  <c r="I345"/>
  <c r="N345"/>
  <c r="J345"/>
  <c r="L345"/>
  <c r="B367"/>
  <c r="M367"/>
  <c r="I367"/>
  <c r="N367"/>
  <c r="J367"/>
  <c r="L367"/>
  <c r="B100"/>
  <c r="M100"/>
  <c r="I100"/>
  <c r="N100"/>
  <c r="J100"/>
  <c r="L100"/>
  <c r="B104"/>
  <c r="M104"/>
  <c r="I104"/>
  <c r="N104"/>
  <c r="J104"/>
  <c r="L104"/>
  <c r="B14"/>
  <c r="M14"/>
  <c r="I14"/>
  <c r="N14"/>
  <c r="J14"/>
  <c r="L14"/>
  <c r="B6"/>
  <c r="M6"/>
  <c r="I6"/>
  <c r="N6"/>
  <c r="J6"/>
  <c r="L6"/>
  <c r="B13"/>
  <c r="M13"/>
  <c r="I13"/>
  <c r="N13"/>
  <c r="J13"/>
  <c r="L13"/>
  <c r="B11"/>
  <c r="M11"/>
  <c r="I11"/>
  <c r="N11"/>
  <c r="J11"/>
  <c r="L11"/>
  <c r="B15"/>
  <c r="M15"/>
  <c r="I15"/>
  <c r="N15"/>
  <c r="J15"/>
  <c r="L15"/>
  <c r="B8"/>
  <c r="M8"/>
  <c r="I8"/>
  <c r="N8"/>
  <c r="J8"/>
  <c r="L8"/>
  <c r="B7"/>
  <c r="M7"/>
  <c r="I7"/>
  <c r="N7"/>
  <c r="J7"/>
  <c r="L7"/>
  <c r="B12"/>
  <c r="M12"/>
  <c r="I12"/>
  <c r="N12"/>
  <c r="J12"/>
  <c r="L12"/>
  <c r="B16"/>
  <c r="M16"/>
  <c r="I16"/>
  <c r="N16"/>
  <c r="J16"/>
  <c r="L16"/>
  <c r="B9"/>
  <c r="M9"/>
  <c r="I9"/>
  <c r="N9"/>
  <c r="J9"/>
  <c r="L9"/>
  <c r="B17"/>
  <c r="M17"/>
  <c r="I17"/>
  <c r="N17"/>
  <c r="J17"/>
  <c r="L17"/>
  <c r="B5"/>
  <c r="M5"/>
  <c r="I5"/>
  <c r="N5"/>
  <c r="J5"/>
  <c r="L5"/>
  <c r="B10"/>
  <c r="M10"/>
  <c r="I10"/>
  <c r="N10"/>
  <c r="J10"/>
  <c r="L10"/>
  <c r="B48"/>
  <c r="M48"/>
  <c r="I48"/>
  <c r="N48"/>
  <c r="J48"/>
  <c r="L48"/>
  <c r="B49"/>
  <c r="M49"/>
  <c r="I49"/>
  <c r="N49"/>
  <c r="J49"/>
  <c r="L49"/>
  <c r="B47"/>
  <c r="M47"/>
  <c r="I47"/>
  <c r="N47"/>
  <c r="J47"/>
  <c r="L47"/>
  <c r="B55"/>
  <c r="M55"/>
  <c r="I55"/>
  <c r="N55"/>
  <c r="J55"/>
  <c r="L55"/>
  <c r="B56"/>
  <c r="M56"/>
  <c r="I56"/>
  <c r="N56"/>
  <c r="J56"/>
  <c r="L56"/>
  <c r="B66"/>
  <c r="M66"/>
  <c r="I66"/>
  <c r="N66"/>
  <c r="J66"/>
  <c r="L66"/>
  <c r="B57"/>
  <c r="M57"/>
  <c r="I57"/>
  <c r="N57"/>
  <c r="J57"/>
  <c r="L57"/>
  <c r="B58"/>
  <c r="M58"/>
  <c r="I58"/>
  <c r="N58"/>
  <c r="J58"/>
  <c r="L58"/>
  <c r="B59"/>
  <c r="M59"/>
  <c r="I59"/>
  <c r="N59"/>
  <c r="J59"/>
  <c r="L59"/>
  <c r="B60"/>
  <c r="M60"/>
  <c r="I60"/>
  <c r="N60"/>
  <c r="J60"/>
  <c r="L60"/>
  <c r="B61"/>
  <c r="M61"/>
  <c r="I61"/>
  <c r="N61"/>
  <c r="J61"/>
  <c r="L61"/>
  <c r="B62"/>
  <c r="M62"/>
  <c r="I62"/>
  <c r="N62"/>
  <c r="J62"/>
  <c r="L62"/>
  <c r="B63"/>
  <c r="M63"/>
  <c r="I63"/>
  <c r="N63"/>
  <c r="J63"/>
  <c r="L63"/>
  <c r="B64"/>
  <c r="M64"/>
  <c r="I64"/>
  <c r="N64"/>
  <c r="J64"/>
  <c r="L64"/>
  <c r="B65"/>
  <c r="M65"/>
  <c r="I65"/>
  <c r="N65"/>
  <c r="J65"/>
  <c r="L65"/>
  <c r="B98"/>
  <c r="M98"/>
  <c r="I98"/>
  <c r="N98"/>
  <c r="J98"/>
  <c r="L98"/>
  <c r="B97"/>
  <c r="M97"/>
  <c r="I97"/>
  <c r="N97"/>
  <c r="J97"/>
  <c r="L97"/>
  <c r="B102"/>
  <c r="M102"/>
  <c r="I102"/>
  <c r="N102"/>
  <c r="J102"/>
  <c r="L102"/>
  <c r="B114"/>
  <c r="M114"/>
  <c r="I114"/>
  <c r="N114"/>
  <c r="J114"/>
  <c r="L114"/>
  <c r="B112"/>
  <c r="M112"/>
  <c r="I112"/>
  <c r="N112"/>
  <c r="J112"/>
  <c r="L112"/>
  <c r="B110"/>
  <c r="M110"/>
  <c r="I110"/>
  <c r="N110"/>
  <c r="J110"/>
  <c r="L110"/>
  <c r="B115"/>
  <c r="M115"/>
  <c r="I115"/>
  <c r="N115"/>
  <c r="J115"/>
  <c r="L115"/>
  <c r="B111"/>
  <c r="M111"/>
  <c r="I111"/>
  <c r="N111"/>
  <c r="J111"/>
  <c r="L111"/>
  <c r="B113"/>
  <c r="M113"/>
  <c r="I113"/>
  <c r="N113"/>
  <c r="J113"/>
  <c r="L113"/>
  <c r="B109"/>
  <c r="M109"/>
  <c r="I109"/>
  <c r="N109"/>
  <c r="J109"/>
  <c r="L109"/>
  <c r="B145"/>
  <c r="M145"/>
  <c r="I145"/>
  <c r="N145"/>
  <c r="J145"/>
  <c r="L145"/>
  <c r="B158"/>
  <c r="M158"/>
  <c r="I158"/>
  <c r="N158"/>
  <c r="J158"/>
  <c r="L158"/>
  <c r="B154"/>
  <c r="M154"/>
  <c r="I154"/>
  <c r="N154"/>
  <c r="J154"/>
  <c r="L154"/>
  <c r="B162"/>
  <c r="M162"/>
  <c r="I162"/>
  <c r="N162"/>
  <c r="J162"/>
  <c r="L162"/>
  <c r="B163"/>
  <c r="M163"/>
  <c r="I163"/>
  <c r="N163"/>
  <c r="J163"/>
  <c r="L163"/>
  <c r="B172"/>
  <c r="M172"/>
  <c r="I172"/>
  <c r="N172"/>
  <c r="J172"/>
  <c r="L172"/>
  <c r="B175"/>
  <c r="M175"/>
  <c r="I175"/>
  <c r="N175"/>
  <c r="J175"/>
  <c r="L175"/>
  <c r="B155"/>
  <c r="M155"/>
  <c r="I155"/>
  <c r="N155"/>
  <c r="J155"/>
  <c r="L155"/>
  <c r="B177"/>
  <c r="M177"/>
  <c r="I177"/>
  <c r="N177"/>
  <c r="J177"/>
  <c r="L177"/>
  <c r="B169"/>
  <c r="M169"/>
  <c r="I169"/>
  <c r="N169"/>
  <c r="J169"/>
  <c r="L169"/>
  <c r="B184"/>
  <c r="M184"/>
  <c r="I184"/>
  <c r="N184"/>
  <c r="J184"/>
  <c r="L184"/>
  <c r="B152"/>
  <c r="M152"/>
  <c r="I152"/>
  <c r="N152"/>
  <c r="J152"/>
  <c r="L152"/>
  <c r="B164"/>
  <c r="M164"/>
  <c r="I164"/>
  <c r="N164"/>
  <c r="J164"/>
  <c r="L164"/>
  <c r="B171"/>
  <c r="M171"/>
  <c r="I171"/>
  <c r="N171"/>
  <c r="J171"/>
  <c r="L171"/>
  <c r="B174"/>
  <c r="M174"/>
  <c r="I174"/>
  <c r="N174"/>
  <c r="J174"/>
  <c r="L174"/>
  <c r="B180"/>
  <c r="M180"/>
  <c r="I180"/>
  <c r="N180"/>
  <c r="J180"/>
  <c r="L180"/>
  <c r="B186"/>
  <c r="M186"/>
  <c r="I186"/>
  <c r="N186"/>
  <c r="J186"/>
  <c r="L186"/>
  <c r="B156"/>
  <c r="M156"/>
  <c r="I156"/>
  <c r="N156"/>
  <c r="J156"/>
  <c r="L156"/>
  <c r="B157"/>
  <c r="M157"/>
  <c r="I157"/>
  <c r="N157"/>
  <c r="J157"/>
  <c r="L157"/>
  <c r="B159"/>
  <c r="M159"/>
  <c r="I159"/>
  <c r="N159"/>
  <c r="J159"/>
  <c r="L159"/>
  <c r="B173"/>
  <c r="M173"/>
  <c r="I173"/>
  <c r="N173"/>
  <c r="J173"/>
  <c r="L173"/>
  <c r="B179"/>
  <c r="M179"/>
  <c r="I179"/>
  <c r="N179"/>
  <c r="J179"/>
  <c r="L179"/>
  <c r="B182"/>
  <c r="M182"/>
  <c r="I182"/>
  <c r="N182"/>
  <c r="J182"/>
  <c r="L182"/>
  <c r="B185"/>
  <c r="M185"/>
  <c r="I185"/>
  <c r="N185"/>
  <c r="J185"/>
  <c r="L185"/>
  <c r="B165"/>
  <c r="M165"/>
  <c r="I165"/>
  <c r="N165"/>
  <c r="J165"/>
  <c r="L165"/>
  <c r="B166"/>
  <c r="M166"/>
  <c r="I166"/>
  <c r="N166"/>
  <c r="J166"/>
  <c r="L166"/>
  <c r="B176"/>
  <c r="M176"/>
  <c r="I176"/>
  <c r="N176"/>
  <c r="J176"/>
  <c r="L176"/>
  <c r="B183"/>
  <c r="M183"/>
  <c r="I183"/>
  <c r="N183"/>
  <c r="J183"/>
  <c r="L183"/>
  <c r="B167"/>
  <c r="M167"/>
  <c r="I167"/>
  <c r="N167"/>
  <c r="J167"/>
  <c r="L167"/>
  <c r="B168"/>
  <c r="M168"/>
  <c r="I168"/>
  <c r="N168"/>
  <c r="J168"/>
  <c r="L168"/>
  <c r="B153"/>
  <c r="M153"/>
  <c r="I153"/>
  <c r="N153"/>
  <c r="J153"/>
  <c r="L153"/>
  <c r="B160"/>
  <c r="M160"/>
  <c r="I160"/>
  <c r="N160"/>
  <c r="J160"/>
  <c r="L160"/>
  <c r="B161"/>
  <c r="M161"/>
  <c r="I161"/>
  <c r="N161"/>
  <c r="J161"/>
  <c r="L161"/>
  <c r="B181"/>
  <c r="M181"/>
  <c r="I181"/>
  <c r="N181"/>
  <c r="J181"/>
  <c r="L181"/>
  <c r="B178"/>
  <c r="M178"/>
  <c r="I178"/>
  <c r="N178"/>
  <c r="J178"/>
  <c r="L178"/>
  <c r="B170"/>
  <c r="M170"/>
  <c r="I170"/>
  <c r="N170"/>
  <c r="J170"/>
  <c r="L170"/>
  <c r="B228"/>
  <c r="M228"/>
  <c r="I228"/>
  <c r="N228"/>
  <c r="J228"/>
  <c r="L228"/>
  <c r="B226"/>
  <c r="M226"/>
  <c r="I226"/>
  <c r="N226"/>
  <c r="J226"/>
  <c r="L226"/>
  <c r="B227"/>
  <c r="M227"/>
  <c r="I227"/>
  <c r="N227"/>
  <c r="J227"/>
  <c r="L227"/>
  <c r="B225"/>
  <c r="M225"/>
  <c r="I225"/>
  <c r="N225"/>
  <c r="J225"/>
  <c r="L225"/>
  <c r="B247"/>
  <c r="M247"/>
  <c r="I247"/>
  <c r="N247"/>
  <c r="J247"/>
  <c r="L247"/>
  <c r="B248"/>
  <c r="M248"/>
  <c r="I248"/>
  <c r="N248"/>
  <c r="J248"/>
  <c r="L248"/>
  <c r="B254"/>
  <c r="M254"/>
  <c r="I254"/>
  <c r="N254"/>
  <c r="J254"/>
  <c r="L254"/>
  <c r="B274"/>
  <c r="M274"/>
  <c r="I274"/>
  <c r="N274"/>
  <c r="J274"/>
  <c r="L274"/>
  <c r="B283"/>
  <c r="M283"/>
  <c r="I283"/>
  <c r="N283"/>
  <c r="J283"/>
  <c r="L283"/>
  <c r="B278"/>
  <c r="M278"/>
  <c r="I278"/>
  <c r="N278"/>
  <c r="J278"/>
  <c r="L278"/>
  <c r="B280"/>
  <c r="M280"/>
  <c r="I280"/>
  <c r="N280"/>
  <c r="J280"/>
  <c r="L280"/>
  <c r="B284"/>
  <c r="M284"/>
  <c r="I284"/>
  <c r="N284"/>
  <c r="J284"/>
  <c r="L284"/>
  <c r="B285"/>
  <c r="M285"/>
  <c r="I285"/>
  <c r="N285"/>
  <c r="J285"/>
  <c r="L285"/>
  <c r="B273"/>
  <c r="M273"/>
  <c r="I273"/>
  <c r="N273"/>
  <c r="J273"/>
  <c r="L273"/>
  <c r="B275"/>
  <c r="M275"/>
  <c r="I275"/>
  <c r="N275"/>
  <c r="J275"/>
  <c r="L275"/>
  <c r="B276"/>
  <c r="M276"/>
  <c r="I276"/>
  <c r="N276"/>
  <c r="J276"/>
  <c r="L276"/>
  <c r="B281"/>
  <c r="M281"/>
  <c r="I281"/>
  <c r="N281"/>
  <c r="J281"/>
  <c r="L281"/>
  <c r="B277"/>
  <c r="M277"/>
  <c r="I277"/>
  <c r="N277"/>
  <c r="J277"/>
  <c r="L277"/>
  <c r="B279"/>
  <c r="M279"/>
  <c r="I279"/>
  <c r="N279"/>
  <c r="J279"/>
  <c r="L279"/>
  <c r="B282"/>
  <c r="M282"/>
  <c r="I282"/>
  <c r="N282"/>
  <c r="J282"/>
  <c r="L282"/>
  <c r="B304"/>
  <c r="M304"/>
  <c r="I304"/>
  <c r="N304"/>
  <c r="J304"/>
  <c r="L304"/>
  <c r="B305"/>
  <c r="M305"/>
  <c r="I305"/>
  <c r="N305"/>
  <c r="J305"/>
  <c r="L305"/>
  <c r="B320"/>
  <c r="M320"/>
  <c r="I320"/>
  <c r="N320"/>
  <c r="J320"/>
  <c r="L320"/>
  <c r="B324"/>
  <c r="M324"/>
  <c r="I324"/>
  <c r="N324"/>
  <c r="J324"/>
  <c r="L324"/>
  <c r="B325"/>
  <c r="M325"/>
  <c r="I325"/>
  <c r="N325"/>
  <c r="J325"/>
  <c r="L325"/>
  <c r="B326"/>
  <c r="M326"/>
  <c r="I326"/>
  <c r="N326"/>
  <c r="J326"/>
  <c r="L326"/>
  <c r="B327"/>
  <c r="M327"/>
  <c r="I327"/>
  <c r="N327"/>
  <c r="J327"/>
  <c r="L327"/>
  <c r="B328"/>
  <c r="M328"/>
  <c r="I328"/>
  <c r="N328"/>
  <c r="J328"/>
  <c r="L328"/>
  <c r="B323"/>
  <c r="M323"/>
  <c r="I323"/>
  <c r="N323"/>
  <c r="J323"/>
  <c r="L323"/>
  <c r="B363"/>
  <c r="M363"/>
  <c r="I363"/>
  <c r="N363"/>
  <c r="J363"/>
  <c r="L363"/>
  <c r="B356"/>
  <c r="M356"/>
  <c r="I356"/>
  <c r="N356"/>
  <c r="J356"/>
  <c r="L356"/>
  <c r="B351"/>
  <c r="M351"/>
  <c r="I351"/>
  <c r="N351"/>
  <c r="J351"/>
  <c r="L351"/>
  <c r="B354"/>
  <c r="M354"/>
  <c r="I354"/>
  <c r="N354"/>
  <c r="J354"/>
  <c r="L354"/>
  <c r="B359"/>
  <c r="M359"/>
  <c r="I359"/>
  <c r="N359"/>
  <c r="J359"/>
  <c r="L359"/>
  <c r="B361"/>
  <c r="M361"/>
  <c r="I361"/>
  <c r="N361"/>
  <c r="J361"/>
  <c r="L361"/>
  <c r="B355"/>
  <c r="M355"/>
  <c r="I355"/>
  <c r="N355"/>
  <c r="J355"/>
  <c r="L355"/>
  <c r="B358"/>
  <c r="M358"/>
  <c r="I358"/>
  <c r="N358"/>
  <c r="J358"/>
  <c r="L358"/>
  <c r="B362"/>
  <c r="M362"/>
  <c r="I362"/>
  <c r="N362"/>
  <c r="J362"/>
  <c r="L362"/>
  <c r="B357"/>
  <c r="M357"/>
  <c r="I357"/>
  <c r="N357"/>
  <c r="J357"/>
  <c r="L357"/>
  <c r="B364"/>
  <c r="M364"/>
  <c r="I364"/>
  <c r="N364"/>
  <c r="J364"/>
  <c r="L364"/>
  <c r="B352"/>
  <c r="M352"/>
  <c r="I352"/>
  <c r="N352"/>
  <c r="J352"/>
  <c r="L352"/>
  <c r="B353"/>
  <c r="M353"/>
  <c r="I353"/>
  <c r="N353"/>
  <c r="J353"/>
  <c r="L353"/>
  <c r="B360"/>
  <c r="M360"/>
  <c r="I360"/>
  <c r="N360"/>
  <c r="J360"/>
  <c r="L360"/>
  <c r="B371"/>
  <c r="M371"/>
  <c r="I371"/>
  <c r="N371"/>
  <c r="J371"/>
  <c r="L371"/>
  <c r="B370"/>
  <c r="M370"/>
  <c r="I370"/>
  <c r="N370"/>
  <c r="J370"/>
  <c r="L370"/>
  <c r="B372"/>
  <c r="M372"/>
  <c r="I372"/>
  <c r="N372"/>
  <c r="J372"/>
  <c r="L372"/>
  <c r="B375"/>
  <c r="M375"/>
  <c r="I375"/>
  <c r="N375"/>
  <c r="J375"/>
  <c r="L375"/>
  <c r="B376"/>
  <c r="M376"/>
  <c r="I376"/>
  <c r="N376"/>
  <c r="J376"/>
  <c r="L376"/>
  <c r="B377"/>
  <c r="M377"/>
  <c r="I377"/>
  <c r="N377"/>
  <c r="J377"/>
  <c r="L377"/>
  <c r="B391"/>
  <c r="M391"/>
  <c r="I391"/>
  <c r="N391"/>
  <c r="J391"/>
  <c r="L391"/>
  <c r="B389"/>
  <c r="M389"/>
  <c r="I389"/>
  <c r="N389"/>
  <c r="J389"/>
  <c r="L389"/>
  <c r="B387"/>
  <c r="M387"/>
  <c r="I387"/>
  <c r="N387"/>
  <c r="J387"/>
  <c r="L387"/>
  <c r="B388"/>
  <c r="M388"/>
  <c r="I388"/>
  <c r="N388"/>
  <c r="J388"/>
  <c r="L388"/>
  <c r="B390"/>
  <c r="M390"/>
  <c r="I390"/>
  <c r="N390"/>
  <c r="J390"/>
  <c r="L390"/>
  <c r="B386"/>
  <c r="M386"/>
  <c r="I386"/>
  <c r="N386"/>
  <c r="J386"/>
  <c r="L386"/>
  <c r="B383"/>
  <c r="M383"/>
  <c r="I383"/>
  <c r="N383"/>
  <c r="J383"/>
  <c r="L383"/>
  <c r="B384"/>
  <c r="M384"/>
  <c r="I384"/>
  <c r="N384"/>
  <c r="J384"/>
  <c r="L384"/>
  <c r="B385"/>
  <c r="M385"/>
  <c r="I385"/>
  <c r="N385"/>
  <c r="J385"/>
  <c r="L385"/>
  <c r="B392"/>
  <c r="M392"/>
  <c r="I392"/>
  <c r="N392"/>
  <c r="J392"/>
  <c r="L392"/>
  <c r="B416"/>
  <c r="M416"/>
  <c r="I416"/>
  <c r="N416"/>
  <c r="J416"/>
  <c r="L416"/>
  <c r="B415"/>
  <c r="M415"/>
  <c r="I415"/>
  <c r="N415"/>
  <c r="J415"/>
  <c r="L415"/>
  <c r="B428"/>
  <c r="M428"/>
  <c r="I428"/>
  <c r="N428"/>
  <c r="J428"/>
  <c r="L428"/>
  <c r="B427"/>
  <c r="M427"/>
  <c r="I427"/>
  <c r="N427"/>
  <c r="J427"/>
  <c r="L427"/>
  <c r="B429"/>
  <c r="M429"/>
  <c r="I429"/>
  <c r="N429"/>
  <c r="J429"/>
  <c r="L429"/>
  <c r="B430"/>
  <c r="M430"/>
  <c r="I430"/>
  <c r="N430"/>
  <c r="J430"/>
  <c r="L430"/>
  <c r="B432"/>
  <c r="M432"/>
  <c r="I432"/>
  <c r="N432"/>
  <c r="J432"/>
  <c r="L432"/>
  <c r="B425"/>
  <c r="M425"/>
  <c r="I425"/>
  <c r="N425"/>
  <c r="J425"/>
  <c r="L425"/>
  <c r="B431"/>
  <c r="M431"/>
  <c r="I431"/>
  <c r="N431"/>
  <c r="J431"/>
  <c r="L431"/>
  <c r="B426"/>
  <c r="M426"/>
  <c r="I426"/>
  <c r="N426"/>
  <c r="J426"/>
  <c r="L426"/>
  <c r="B441"/>
  <c r="M441"/>
  <c r="I441"/>
  <c r="N441"/>
  <c r="J441"/>
  <c r="L441"/>
  <c r="B442"/>
  <c r="M442"/>
  <c r="I442"/>
  <c r="N442"/>
  <c r="J442"/>
  <c r="L442"/>
  <c r="B436"/>
  <c r="M436"/>
  <c r="I436"/>
  <c r="N436"/>
  <c r="J436"/>
  <c r="L436"/>
  <c r="B438"/>
  <c r="M438"/>
  <c r="I438"/>
  <c r="N438"/>
  <c r="J438"/>
  <c r="L438"/>
  <c r="B439"/>
  <c r="M439"/>
  <c r="I439"/>
  <c r="N439"/>
  <c r="J439"/>
  <c r="L439"/>
  <c r="B440"/>
  <c r="M440"/>
  <c r="I440"/>
  <c r="N440"/>
  <c r="J440"/>
  <c r="L440"/>
  <c r="B437"/>
  <c r="M437"/>
  <c r="I437"/>
  <c r="N437"/>
  <c r="J437"/>
  <c r="L437"/>
  <c r="B450"/>
  <c r="M450"/>
  <c r="I450"/>
  <c r="N450"/>
  <c r="J450"/>
  <c r="L450"/>
  <c r="B460"/>
  <c r="M460"/>
  <c r="I460"/>
  <c r="N460"/>
  <c r="J460"/>
  <c r="L460"/>
  <c r="B458"/>
  <c r="M458"/>
  <c r="I458"/>
  <c r="N458"/>
  <c r="J458"/>
  <c r="L458"/>
  <c r="B462"/>
  <c r="M462"/>
  <c r="I462"/>
  <c r="N462"/>
  <c r="J462"/>
  <c r="L462"/>
  <c r="B459"/>
  <c r="M459"/>
  <c r="I459"/>
  <c r="N459"/>
  <c r="J459"/>
  <c r="L459"/>
  <c r="B461"/>
  <c r="M461"/>
  <c r="I461"/>
  <c r="N461"/>
  <c r="J461"/>
  <c r="L461"/>
  <c r="B472"/>
  <c r="M472"/>
  <c r="I472"/>
  <c r="N472"/>
  <c r="J472"/>
  <c r="L472"/>
  <c r="B473"/>
  <c r="M473"/>
  <c r="I473"/>
  <c r="N473"/>
  <c r="J473"/>
  <c r="L473"/>
  <c r="B478"/>
  <c r="M478"/>
  <c r="I478"/>
  <c r="N478"/>
  <c r="J478"/>
  <c r="L478"/>
  <c r="B490"/>
  <c r="M490"/>
  <c r="I490"/>
  <c r="N490"/>
  <c r="J490"/>
  <c r="L490"/>
  <c r="B476"/>
  <c r="M476"/>
  <c r="I476"/>
  <c r="N476"/>
  <c r="J476"/>
  <c r="L476"/>
  <c r="B482"/>
  <c r="M482"/>
  <c r="I482"/>
  <c r="N482"/>
  <c r="J482"/>
  <c r="L482"/>
  <c r="B486"/>
  <c r="M486"/>
  <c r="I486"/>
  <c r="N486"/>
  <c r="J486"/>
  <c r="L486"/>
  <c r="B481"/>
  <c r="M481"/>
  <c r="I481"/>
  <c r="N481"/>
  <c r="J481"/>
  <c r="L481"/>
  <c r="B484"/>
  <c r="M484"/>
  <c r="I484"/>
  <c r="N484"/>
  <c r="J484"/>
  <c r="L484"/>
  <c r="B485"/>
  <c r="M485"/>
  <c r="I485"/>
  <c r="N485"/>
  <c r="J485"/>
  <c r="L485"/>
  <c r="B489"/>
  <c r="M489"/>
  <c r="I489"/>
  <c r="N489"/>
  <c r="J489"/>
  <c r="L489"/>
  <c r="B492"/>
  <c r="M492"/>
  <c r="I492"/>
  <c r="N492"/>
  <c r="J492"/>
  <c r="L492"/>
  <c r="B465"/>
  <c r="M465"/>
  <c r="I465"/>
  <c r="N465"/>
  <c r="J465"/>
  <c r="L465"/>
  <c r="B470"/>
  <c r="M470"/>
  <c r="I470"/>
  <c r="N470"/>
  <c r="J470"/>
  <c r="L470"/>
  <c r="B474"/>
  <c r="M474"/>
  <c r="I474"/>
  <c r="N474"/>
  <c r="J474"/>
  <c r="L474"/>
  <c r="B475"/>
  <c r="M475"/>
  <c r="I475"/>
  <c r="N475"/>
  <c r="J475"/>
  <c r="L475"/>
  <c r="B477"/>
  <c r="M477"/>
  <c r="I477"/>
  <c r="N477"/>
  <c r="J477"/>
  <c r="L477"/>
  <c r="B479"/>
  <c r="M479"/>
  <c r="I479"/>
  <c r="N479"/>
  <c r="J479"/>
  <c r="L479"/>
  <c r="B488"/>
  <c r="M488"/>
  <c r="I488"/>
  <c r="N488"/>
  <c r="J488"/>
  <c r="L488"/>
  <c r="B491"/>
  <c r="M491"/>
  <c r="I491"/>
  <c r="N491"/>
  <c r="J491"/>
  <c r="L491"/>
  <c r="B466"/>
  <c r="M466"/>
  <c r="I466"/>
  <c r="N466"/>
  <c r="J466"/>
  <c r="L466"/>
  <c r="B468"/>
  <c r="M468"/>
  <c r="I468"/>
  <c r="N468"/>
  <c r="J468"/>
  <c r="L468"/>
  <c r="B480"/>
  <c r="M480"/>
  <c r="I480"/>
  <c r="N480"/>
  <c r="J480"/>
  <c r="L480"/>
  <c r="B487"/>
  <c r="M487"/>
  <c r="I487"/>
  <c r="N487"/>
  <c r="J487"/>
  <c r="L487"/>
  <c r="B467"/>
  <c r="M467"/>
  <c r="I467"/>
  <c r="N467"/>
  <c r="J467"/>
  <c r="L467"/>
  <c r="B469"/>
  <c r="M469"/>
  <c r="I469"/>
  <c r="N469"/>
  <c r="J469"/>
  <c r="L469"/>
  <c r="B471"/>
  <c r="M471"/>
  <c r="I471"/>
  <c r="N471"/>
  <c r="J471"/>
  <c r="L471"/>
  <c r="B483"/>
  <c r="M483"/>
  <c r="I483"/>
  <c r="N483"/>
  <c r="J483"/>
  <c r="L483"/>
  <c r="B503"/>
  <c r="M503"/>
  <c r="I503"/>
  <c r="N503"/>
  <c r="J503"/>
  <c r="L503"/>
  <c r="B504"/>
  <c r="M504"/>
  <c r="I504"/>
  <c r="N504"/>
  <c r="J504"/>
  <c r="L504"/>
  <c r="B505"/>
  <c r="M505"/>
  <c r="I505"/>
  <c r="N505"/>
  <c r="J505"/>
  <c r="L505"/>
  <c r="B506"/>
  <c r="M506"/>
  <c r="I506"/>
  <c r="N506"/>
  <c r="J506"/>
  <c r="L506"/>
  <c r="B507"/>
  <c r="M507"/>
  <c r="I507"/>
  <c r="N507"/>
  <c r="J507"/>
  <c r="L507"/>
  <c r="B524"/>
  <c r="M524"/>
  <c r="I524"/>
  <c r="N524"/>
  <c r="J524"/>
  <c r="L524"/>
  <c r="B530"/>
  <c r="M530"/>
  <c r="I530"/>
  <c r="N530"/>
  <c r="J530"/>
  <c r="L530"/>
  <c r="B528"/>
  <c r="M528"/>
  <c r="I528"/>
  <c r="N528"/>
  <c r="J528"/>
  <c r="L528"/>
  <c r="B529"/>
  <c r="M529"/>
  <c r="I529"/>
  <c r="N529"/>
  <c r="J529"/>
  <c r="L529"/>
  <c r="B531"/>
  <c r="M531"/>
  <c r="I531"/>
  <c r="N531"/>
  <c r="J531"/>
  <c r="L531"/>
  <c r="B532"/>
  <c r="M532"/>
  <c r="I532"/>
  <c r="N532"/>
  <c r="J532"/>
  <c r="L532"/>
  <c r="B533"/>
  <c r="M533"/>
  <c r="I533"/>
  <c r="N533"/>
  <c r="J533"/>
  <c r="L533"/>
  <c r="B560"/>
  <c r="M560"/>
  <c r="I560"/>
  <c r="N560"/>
  <c r="J560"/>
  <c r="L560"/>
  <c r="B559"/>
  <c r="M559"/>
  <c r="I559"/>
  <c r="N559"/>
  <c r="J559"/>
  <c r="L559"/>
  <c r="B557"/>
  <c r="M557"/>
  <c r="I557"/>
  <c r="N557"/>
  <c r="J557"/>
  <c r="L557"/>
  <c r="B558"/>
  <c r="M558"/>
  <c r="I558"/>
  <c r="N558"/>
  <c r="J558"/>
  <c r="L558"/>
  <c r="B561"/>
  <c r="M561"/>
  <c r="I561"/>
  <c r="N561"/>
  <c r="J561"/>
  <c r="L561"/>
  <c r="B562"/>
  <c r="M562"/>
  <c r="I562"/>
  <c r="N562"/>
  <c r="J562"/>
  <c r="L562"/>
  <c r="B568"/>
  <c r="M568"/>
  <c r="I568"/>
  <c r="N568"/>
  <c r="J568"/>
  <c r="L568"/>
  <c r="B570"/>
  <c r="M570"/>
  <c r="I570"/>
  <c r="N570"/>
  <c r="J570"/>
  <c r="L570"/>
  <c r="B569"/>
  <c r="M569"/>
  <c r="I569"/>
  <c r="N569"/>
  <c r="J569"/>
  <c r="L569"/>
  <c r="B567"/>
  <c r="M567"/>
  <c r="I567"/>
  <c r="N567"/>
  <c r="J567"/>
  <c r="L567"/>
  <c r="B573"/>
  <c r="M573"/>
  <c r="I573"/>
  <c r="N573"/>
  <c r="J573"/>
  <c r="L573"/>
  <c r="B574"/>
  <c r="M574"/>
  <c r="I574"/>
  <c r="N574"/>
  <c r="J574"/>
  <c r="L574"/>
  <c r="B572"/>
  <c r="M572"/>
  <c r="I572"/>
  <c r="N572"/>
  <c r="J572"/>
  <c r="L572"/>
  <c r="B603"/>
  <c r="M603"/>
  <c r="I603"/>
  <c r="N603"/>
  <c r="J603"/>
  <c r="L603"/>
  <c r="B600"/>
  <c r="M600"/>
  <c r="I600"/>
  <c r="N600"/>
  <c r="J600"/>
  <c r="L600"/>
  <c r="B602"/>
  <c r="M602"/>
  <c r="I602"/>
  <c r="N602"/>
  <c r="J602"/>
  <c r="L602"/>
  <c r="B589"/>
  <c r="M589"/>
  <c r="I589"/>
  <c r="N589"/>
  <c r="J589"/>
  <c r="L589"/>
  <c r="B593"/>
  <c r="M593"/>
  <c r="I593"/>
  <c r="N593"/>
  <c r="J593"/>
  <c r="L593"/>
  <c r="B590"/>
  <c r="M590"/>
  <c r="I590"/>
  <c r="N590"/>
  <c r="J590"/>
  <c r="L590"/>
  <c r="B594"/>
  <c r="M594"/>
  <c r="I594"/>
  <c r="N594"/>
  <c r="J594"/>
  <c r="L594"/>
  <c r="B597"/>
  <c r="M597"/>
  <c r="I597"/>
  <c r="N597"/>
  <c r="J597"/>
  <c r="L597"/>
  <c r="B598"/>
  <c r="M598"/>
  <c r="I598"/>
  <c r="N598"/>
  <c r="J598"/>
  <c r="L598"/>
  <c r="B599"/>
  <c r="M599"/>
  <c r="I599"/>
  <c r="N599"/>
  <c r="J599"/>
  <c r="L599"/>
  <c r="B604"/>
  <c r="M604"/>
  <c r="I604"/>
  <c r="N604"/>
  <c r="J604"/>
  <c r="L604"/>
  <c r="B606"/>
  <c r="M606"/>
  <c r="I606"/>
  <c r="N606"/>
  <c r="J606"/>
  <c r="L606"/>
  <c r="B591"/>
  <c r="M591"/>
  <c r="I591"/>
  <c r="N591"/>
  <c r="J591"/>
  <c r="L591"/>
  <c r="B592"/>
  <c r="M592"/>
  <c r="I592"/>
  <c r="N592"/>
  <c r="J592"/>
  <c r="L592"/>
  <c r="B596"/>
  <c r="M596"/>
  <c r="I596"/>
  <c r="N596"/>
  <c r="J596"/>
  <c r="L596"/>
  <c r="B601"/>
  <c r="M601"/>
  <c r="I601"/>
  <c r="N601"/>
  <c r="J601"/>
  <c r="L601"/>
  <c r="B605"/>
  <c r="M605"/>
  <c r="I605"/>
  <c r="N605"/>
  <c r="J605"/>
  <c r="L605"/>
  <c r="B595"/>
  <c r="M595"/>
  <c r="I595"/>
  <c r="N595"/>
  <c r="J595"/>
  <c r="L595"/>
  <c r="B616"/>
  <c r="M616"/>
  <c r="I616"/>
  <c r="N616"/>
  <c r="J616"/>
  <c r="L616"/>
  <c r="B627"/>
  <c r="M627"/>
  <c r="I627"/>
  <c r="N627"/>
  <c r="J627"/>
  <c r="L627"/>
  <c r="B628"/>
  <c r="M628"/>
  <c r="I628"/>
  <c r="N628"/>
  <c r="J628"/>
  <c r="L628"/>
  <c r="B637"/>
  <c r="M637"/>
  <c r="I637"/>
  <c r="N637"/>
  <c r="J637"/>
  <c r="L637"/>
  <c r="B638"/>
  <c r="M638"/>
  <c r="I638"/>
  <c r="N638"/>
  <c r="J638"/>
  <c r="L638"/>
  <c r="B635"/>
  <c r="M635"/>
  <c r="I635"/>
  <c r="N635"/>
  <c r="J635"/>
  <c r="L635"/>
  <c r="B636"/>
  <c r="M636"/>
  <c r="I636"/>
  <c r="N636"/>
  <c r="J636"/>
  <c r="L636"/>
  <c r="I639"/>
  <c r="N639"/>
  <c r="J639"/>
  <c r="L639"/>
  <c r="I634"/>
  <c r="N634"/>
  <c r="J634"/>
  <c r="L634"/>
  <c r="I653"/>
  <c r="N653"/>
  <c r="J653"/>
  <c r="L653"/>
  <c r="I21"/>
  <c r="N21"/>
  <c r="J21"/>
  <c r="L21"/>
  <c r="I18"/>
  <c r="J18"/>
  <c r="L18"/>
  <c r="I20"/>
  <c r="N20"/>
  <c r="J20"/>
  <c r="L20"/>
  <c r="I22"/>
  <c r="N22"/>
  <c r="J22"/>
  <c r="L22"/>
  <c r="I19"/>
  <c r="N19"/>
  <c r="J19"/>
  <c r="L19"/>
  <c r="I23"/>
  <c r="N23"/>
  <c r="J23"/>
  <c r="L23"/>
  <c r="I26"/>
  <c r="N26"/>
  <c r="J26"/>
  <c r="L26"/>
  <c r="I35"/>
  <c r="N35"/>
  <c r="J35"/>
  <c r="L35"/>
  <c r="I44"/>
  <c r="N44"/>
  <c r="J44"/>
  <c r="L44"/>
  <c r="I41"/>
  <c r="N41"/>
  <c r="J41"/>
  <c r="L41"/>
  <c r="I40"/>
  <c r="N40"/>
  <c r="J40"/>
  <c r="L40"/>
  <c r="I43"/>
  <c r="N43"/>
  <c r="J43"/>
  <c r="L43"/>
  <c r="M43"/>
  <c r="I42"/>
  <c r="N42"/>
  <c r="J42"/>
  <c r="L42"/>
  <c r="I39"/>
  <c r="N39"/>
  <c r="J39"/>
  <c r="L39"/>
  <c r="I50"/>
  <c r="N50"/>
  <c r="J50"/>
  <c r="L50"/>
  <c r="I69"/>
  <c r="N69"/>
  <c r="J69"/>
  <c r="L69"/>
  <c r="I68"/>
  <c r="N68"/>
  <c r="J68"/>
  <c r="L68"/>
  <c r="I77"/>
  <c r="N77"/>
  <c r="J77"/>
  <c r="L77"/>
  <c r="I84"/>
  <c r="N84"/>
  <c r="J84"/>
  <c r="L84"/>
  <c r="M84"/>
  <c r="I90"/>
  <c r="N90"/>
  <c r="J90"/>
  <c r="L90"/>
  <c r="M90"/>
  <c r="I87"/>
  <c r="N87"/>
  <c r="J87"/>
  <c r="L87"/>
  <c r="I78"/>
  <c r="N78"/>
  <c r="J78"/>
  <c r="L78"/>
  <c r="I81"/>
  <c r="N81"/>
  <c r="J81"/>
  <c r="L81"/>
  <c r="I80"/>
  <c r="N80"/>
  <c r="J80"/>
  <c r="L80"/>
  <c r="M80"/>
  <c r="I86"/>
  <c r="N86"/>
  <c r="J86"/>
  <c r="L86"/>
  <c r="I89"/>
  <c r="N89"/>
  <c r="J89"/>
  <c r="L89"/>
  <c r="I83"/>
  <c r="N83"/>
  <c r="J83"/>
  <c r="L83"/>
  <c r="I79"/>
  <c r="N79"/>
  <c r="J79"/>
  <c r="L79"/>
  <c r="M79"/>
  <c r="I92"/>
  <c r="N92"/>
  <c r="J92"/>
  <c r="L92"/>
  <c r="I82"/>
  <c r="N82"/>
  <c r="J82"/>
  <c r="L82"/>
  <c r="I85"/>
  <c r="N85"/>
  <c r="J85"/>
  <c r="L85"/>
  <c r="I91"/>
  <c r="N91"/>
  <c r="J91"/>
  <c r="L91"/>
  <c r="M91"/>
  <c r="I73"/>
  <c r="N73"/>
  <c r="J73"/>
  <c r="L73"/>
  <c r="I76"/>
  <c r="N76"/>
  <c r="J76"/>
  <c r="L76"/>
  <c r="I93"/>
  <c r="N93"/>
  <c r="J93"/>
  <c r="L93"/>
  <c r="M93"/>
  <c r="I88"/>
  <c r="N88"/>
  <c r="J88"/>
  <c r="L88"/>
  <c r="M88"/>
  <c r="I74"/>
  <c r="N74"/>
  <c r="J74"/>
  <c r="L74"/>
  <c r="I75"/>
  <c r="N75"/>
  <c r="J75"/>
  <c r="L75"/>
  <c r="I94"/>
  <c r="N94"/>
  <c r="J94"/>
  <c r="L94"/>
  <c r="M94"/>
  <c r="I72"/>
  <c r="N72"/>
  <c r="J72"/>
  <c r="L72"/>
  <c r="M72"/>
  <c r="I116"/>
  <c r="N116"/>
  <c r="J116"/>
  <c r="L116"/>
  <c r="I123"/>
  <c r="N123"/>
  <c r="J123"/>
  <c r="L123"/>
  <c r="I124"/>
  <c r="N124"/>
  <c r="J124"/>
  <c r="L124"/>
  <c r="M124"/>
  <c r="I122"/>
  <c r="N122"/>
  <c r="J122"/>
  <c r="L122"/>
  <c r="M122"/>
  <c r="I119"/>
  <c r="N119"/>
  <c r="J119"/>
  <c r="L119"/>
  <c r="I121"/>
  <c r="N121"/>
  <c r="J121"/>
  <c r="L121"/>
  <c r="I130"/>
  <c r="N130"/>
  <c r="J130"/>
  <c r="L130"/>
  <c r="M130"/>
  <c r="I118"/>
  <c r="N118"/>
  <c r="J118"/>
  <c r="L118"/>
  <c r="M118"/>
  <c r="I120"/>
  <c r="N120"/>
  <c r="J120"/>
  <c r="L120"/>
  <c r="I127"/>
  <c r="N127"/>
  <c r="J127"/>
  <c r="L127"/>
  <c r="I126"/>
  <c r="N126"/>
  <c r="J126"/>
  <c r="L126"/>
  <c r="M126"/>
  <c r="I128"/>
  <c r="N128"/>
  <c r="J128"/>
  <c r="L128"/>
  <c r="I131"/>
  <c r="N131"/>
  <c r="J131"/>
  <c r="L131"/>
  <c r="I132"/>
  <c r="N132"/>
  <c r="J132"/>
  <c r="L132"/>
  <c r="I129"/>
  <c r="N129"/>
  <c r="J129"/>
  <c r="L129"/>
  <c r="M129"/>
  <c r="I125"/>
  <c r="N125"/>
  <c r="J125"/>
  <c r="L125"/>
  <c r="M125"/>
  <c r="I133"/>
  <c r="N133"/>
  <c r="J133"/>
  <c r="L133"/>
  <c r="I135"/>
  <c r="N135"/>
  <c r="J135"/>
  <c r="L135"/>
  <c r="I134"/>
  <c r="N134"/>
  <c r="J134"/>
  <c r="L134"/>
  <c r="M134"/>
  <c r="I117"/>
  <c r="N117"/>
  <c r="J117"/>
  <c r="L117"/>
  <c r="I139"/>
  <c r="N139"/>
  <c r="J139"/>
  <c r="L139"/>
  <c r="I138"/>
  <c r="N138"/>
  <c r="J138"/>
  <c r="L138"/>
  <c r="I140"/>
  <c r="N140"/>
  <c r="J140"/>
  <c r="L140"/>
  <c r="I148"/>
  <c r="N148"/>
  <c r="J148"/>
  <c r="L148"/>
  <c r="I147"/>
  <c r="N147"/>
  <c r="J147"/>
  <c r="L147"/>
  <c r="I201"/>
  <c r="N201"/>
  <c r="J201"/>
  <c r="L201"/>
  <c r="I190"/>
  <c r="N190"/>
  <c r="J190"/>
  <c r="L190"/>
  <c r="I196"/>
  <c r="N196"/>
  <c r="J196"/>
  <c r="L196"/>
  <c r="M196"/>
  <c r="I199"/>
  <c r="N199"/>
  <c r="J199"/>
  <c r="L199"/>
  <c r="I192"/>
  <c r="N192"/>
  <c r="J192"/>
  <c r="L192"/>
  <c r="I209"/>
  <c r="N209"/>
  <c r="J209"/>
  <c r="L209"/>
  <c r="I211"/>
  <c r="N211"/>
  <c r="J211"/>
  <c r="L211"/>
  <c r="M211"/>
  <c r="I215"/>
  <c r="N215"/>
  <c r="J215"/>
  <c r="L215"/>
  <c r="I207"/>
  <c r="N207"/>
  <c r="J207"/>
  <c r="L207"/>
  <c r="I214"/>
  <c r="N214"/>
  <c r="J214"/>
  <c r="L214"/>
  <c r="M214"/>
  <c r="I208"/>
  <c r="N208"/>
  <c r="J208"/>
  <c r="L208"/>
  <c r="M208"/>
  <c r="I203"/>
  <c r="N203"/>
  <c r="J203"/>
  <c r="L203"/>
  <c r="I205"/>
  <c r="N205"/>
  <c r="J205"/>
  <c r="L205"/>
  <c r="I194"/>
  <c r="N194"/>
  <c r="J194"/>
  <c r="L194"/>
  <c r="M194"/>
  <c r="I206"/>
  <c r="N206"/>
  <c r="J206"/>
  <c r="L206"/>
  <c r="M206"/>
  <c r="I200"/>
  <c r="N200"/>
  <c r="J200"/>
  <c r="L200"/>
  <c r="I210"/>
  <c r="N210"/>
  <c r="J210"/>
  <c r="L210"/>
  <c r="I189"/>
  <c r="N189"/>
  <c r="J189"/>
  <c r="L189"/>
  <c r="M189"/>
  <c r="I213"/>
  <c r="N213"/>
  <c r="J213"/>
  <c r="L213"/>
  <c r="M213"/>
  <c r="I191"/>
  <c r="N191"/>
  <c r="J191"/>
  <c r="L191"/>
  <c r="I204"/>
  <c r="N204"/>
  <c r="J204"/>
  <c r="L204"/>
  <c r="I193"/>
  <c r="N193"/>
  <c r="J193"/>
  <c r="L193"/>
  <c r="M193"/>
  <c r="I187"/>
  <c r="N187"/>
  <c r="J187"/>
  <c r="L187"/>
  <c r="I202"/>
  <c r="N202"/>
  <c r="J202"/>
  <c r="L202"/>
  <c r="I197"/>
  <c r="N197"/>
  <c r="J197"/>
  <c r="L197"/>
  <c r="I198"/>
  <c r="N198"/>
  <c r="J198"/>
  <c r="L198"/>
  <c r="M198"/>
  <c r="I195"/>
  <c r="N195"/>
  <c r="J195"/>
  <c r="L195"/>
  <c r="I212"/>
  <c r="N212"/>
  <c r="J212"/>
  <c r="L212"/>
  <c r="I188"/>
  <c r="N188"/>
  <c r="J188"/>
  <c r="L188"/>
  <c r="I220"/>
  <c r="N220"/>
  <c r="J220"/>
  <c r="L220"/>
  <c r="I222"/>
  <c r="N222"/>
  <c r="J222"/>
  <c r="L222"/>
  <c r="I219"/>
  <c r="N219"/>
  <c r="J219"/>
  <c r="L219"/>
  <c r="I221"/>
  <c r="N221"/>
  <c r="J221"/>
  <c r="L221"/>
  <c r="I223"/>
  <c r="N223"/>
  <c r="J223"/>
  <c r="L223"/>
  <c r="I218"/>
  <c r="N218"/>
  <c r="J218"/>
  <c r="L218"/>
  <c r="I230"/>
  <c r="N230"/>
  <c r="J230"/>
  <c r="L230"/>
  <c r="I229"/>
  <c r="N229"/>
  <c r="J229"/>
  <c r="L229"/>
  <c r="I234"/>
  <c r="N234"/>
  <c r="J234"/>
  <c r="L234"/>
  <c r="M234"/>
  <c r="I231"/>
  <c r="N231"/>
  <c r="J231"/>
  <c r="L231"/>
  <c r="I233"/>
  <c r="N233"/>
  <c r="J233"/>
  <c r="L233"/>
  <c r="I232"/>
  <c r="N232"/>
  <c r="J232"/>
  <c r="L232"/>
  <c r="I244"/>
  <c r="N244"/>
  <c r="J244"/>
  <c r="L244"/>
  <c r="I242"/>
  <c r="N242"/>
  <c r="J242"/>
  <c r="L242"/>
  <c r="I241"/>
  <c r="N241"/>
  <c r="J241"/>
  <c r="L241"/>
  <c r="I243"/>
  <c r="N243"/>
  <c r="J243"/>
  <c r="L243"/>
  <c r="I245"/>
  <c r="N245"/>
  <c r="J245"/>
  <c r="L245"/>
  <c r="I240"/>
  <c r="N240"/>
  <c r="J240"/>
  <c r="L240"/>
  <c r="I262"/>
  <c r="N262"/>
  <c r="J262"/>
  <c r="L262"/>
  <c r="I263"/>
  <c r="N263"/>
  <c r="J263"/>
  <c r="L263"/>
  <c r="I264"/>
  <c r="N264"/>
  <c r="J264"/>
  <c r="L264"/>
  <c r="I261"/>
  <c r="N261"/>
  <c r="J261"/>
  <c r="L261"/>
  <c r="I265"/>
  <c r="N265"/>
  <c r="J265"/>
  <c r="L265"/>
  <c r="I260"/>
  <c r="N260"/>
  <c r="J260"/>
  <c r="L260"/>
  <c r="I268"/>
  <c r="N268"/>
  <c r="J268"/>
  <c r="L268"/>
  <c r="I288"/>
  <c r="N288"/>
  <c r="J288"/>
  <c r="L288"/>
  <c r="I286"/>
  <c r="N286"/>
  <c r="J286"/>
  <c r="L286"/>
  <c r="I289"/>
  <c r="N289"/>
  <c r="J289"/>
  <c r="L289"/>
  <c r="I287"/>
  <c r="N287"/>
  <c r="J287"/>
  <c r="L287"/>
  <c r="M287"/>
  <c r="I299"/>
  <c r="N299"/>
  <c r="J299"/>
  <c r="L299"/>
  <c r="I308"/>
  <c r="N308"/>
  <c r="J308"/>
  <c r="L308"/>
  <c r="I307"/>
  <c r="N307"/>
  <c r="J307"/>
  <c r="L307"/>
  <c r="I306"/>
  <c r="N306"/>
  <c r="J306"/>
  <c r="L306"/>
  <c r="M306"/>
  <c r="I312"/>
  <c r="N312"/>
  <c r="J312"/>
  <c r="L312"/>
  <c r="I313"/>
  <c r="N313"/>
  <c r="J313"/>
  <c r="L313"/>
  <c r="I318"/>
  <c r="N318"/>
  <c r="J318"/>
  <c r="L318"/>
  <c r="I316"/>
  <c r="N316"/>
  <c r="J316"/>
  <c r="L316"/>
  <c r="M316"/>
  <c r="I315"/>
  <c r="N315"/>
  <c r="J315"/>
  <c r="L315"/>
  <c r="I317"/>
  <c r="N317"/>
  <c r="J317"/>
  <c r="L317"/>
  <c r="I314"/>
  <c r="N314"/>
  <c r="J314"/>
  <c r="L314"/>
  <c r="I311"/>
  <c r="N311"/>
  <c r="J311"/>
  <c r="L311"/>
  <c r="I341"/>
  <c r="N341"/>
  <c r="J341"/>
  <c r="L341"/>
  <c r="I332"/>
  <c r="N332"/>
  <c r="J332"/>
  <c r="L332"/>
  <c r="I337"/>
  <c r="N337"/>
  <c r="J337"/>
  <c r="L337"/>
  <c r="I339"/>
  <c r="N339"/>
  <c r="J339"/>
  <c r="L339"/>
  <c r="M339"/>
  <c r="I340"/>
  <c r="N340"/>
  <c r="J340"/>
  <c r="L340"/>
  <c r="I331"/>
  <c r="N331"/>
  <c r="J331"/>
  <c r="L331"/>
  <c r="I338"/>
  <c r="N338"/>
  <c r="J338"/>
  <c r="L338"/>
  <c r="I330"/>
  <c r="N330"/>
  <c r="J330"/>
  <c r="L330"/>
  <c r="I329"/>
  <c r="N329"/>
  <c r="J329"/>
  <c r="L329"/>
  <c r="I333"/>
  <c r="N333"/>
  <c r="J333"/>
  <c r="L333"/>
  <c r="I336"/>
  <c r="N336"/>
  <c r="J336"/>
  <c r="L336"/>
  <c r="I342"/>
  <c r="N342"/>
  <c r="J342"/>
  <c r="L342"/>
  <c r="I334"/>
  <c r="N334"/>
  <c r="J334"/>
  <c r="L334"/>
  <c r="I335"/>
  <c r="N335"/>
  <c r="J335"/>
  <c r="L335"/>
  <c r="I365"/>
  <c r="N365"/>
  <c r="J365"/>
  <c r="L365"/>
  <c r="I366"/>
  <c r="N366"/>
  <c r="J366"/>
  <c r="L366"/>
  <c r="I378"/>
  <c r="N378"/>
  <c r="J378"/>
  <c r="L378"/>
  <c r="I379"/>
  <c r="N379"/>
  <c r="J379"/>
  <c r="L379"/>
  <c r="I403"/>
  <c r="N403"/>
  <c r="J403"/>
  <c r="L403"/>
  <c r="I397"/>
  <c r="N397"/>
  <c r="J397"/>
  <c r="L397"/>
  <c r="I404"/>
  <c r="N404"/>
  <c r="J404"/>
  <c r="L404"/>
  <c r="I393"/>
  <c r="N393"/>
  <c r="J393"/>
  <c r="L393"/>
  <c r="I405"/>
  <c r="N405"/>
  <c r="J405"/>
  <c r="L405"/>
  <c r="I400"/>
  <c r="N400"/>
  <c r="J400"/>
  <c r="L400"/>
  <c r="I396"/>
  <c r="N396"/>
  <c r="J396"/>
  <c r="L396"/>
  <c r="I395"/>
  <c r="N395"/>
  <c r="J395"/>
  <c r="L395"/>
  <c r="I402"/>
  <c r="N402"/>
  <c r="J402"/>
  <c r="L402"/>
  <c r="I401"/>
  <c r="N401"/>
  <c r="J401"/>
  <c r="L401"/>
  <c r="M401"/>
  <c r="I399"/>
  <c r="N399"/>
  <c r="J399"/>
  <c r="L399"/>
  <c r="I398"/>
  <c r="N398"/>
  <c r="L398"/>
  <c r="I394"/>
  <c r="N394"/>
  <c r="J394"/>
  <c r="L394"/>
  <c r="I408"/>
  <c r="N408"/>
  <c r="J408"/>
  <c r="L408"/>
  <c r="I409"/>
  <c r="N409"/>
  <c r="J409"/>
  <c r="L409"/>
  <c r="I407"/>
  <c r="N407"/>
  <c r="J407"/>
  <c r="L407"/>
  <c r="I412"/>
  <c r="N412"/>
  <c r="J412"/>
  <c r="L412"/>
  <c r="I418"/>
  <c r="N418"/>
  <c r="J418"/>
  <c r="L418"/>
  <c r="M418"/>
  <c r="I417"/>
  <c r="N417"/>
  <c r="J417"/>
  <c r="L417"/>
  <c r="I419"/>
  <c r="N419"/>
  <c r="J419"/>
  <c r="L419"/>
  <c r="I444"/>
  <c r="N444"/>
  <c r="J444"/>
  <c r="L444"/>
  <c r="I443"/>
  <c r="N443"/>
  <c r="J443"/>
  <c r="L443"/>
  <c r="I445"/>
  <c r="N445"/>
  <c r="J445"/>
  <c r="L445"/>
  <c r="I499"/>
  <c r="N499"/>
  <c r="J499"/>
  <c r="L499"/>
  <c r="I501"/>
  <c r="N501"/>
  <c r="J501"/>
  <c r="L501"/>
  <c r="I493"/>
  <c r="N493"/>
  <c r="J493"/>
  <c r="L493"/>
  <c r="M493"/>
  <c r="I495"/>
  <c r="N495"/>
  <c r="J495"/>
  <c r="L495"/>
  <c r="I497"/>
  <c r="N497"/>
  <c r="J497"/>
  <c r="L497"/>
  <c r="I498"/>
  <c r="N498"/>
  <c r="J498"/>
  <c r="L498"/>
  <c r="I500"/>
  <c r="N500"/>
  <c r="J500"/>
  <c r="L500"/>
  <c r="I496"/>
  <c r="N496"/>
  <c r="J496"/>
  <c r="L496"/>
  <c r="I494"/>
  <c r="N494"/>
  <c r="J494"/>
  <c r="L494"/>
  <c r="I514"/>
  <c r="N514"/>
  <c r="J514"/>
  <c r="L514"/>
  <c r="I515"/>
  <c r="N515"/>
  <c r="J515"/>
  <c r="L515"/>
  <c r="I511"/>
  <c r="N511"/>
  <c r="J511"/>
  <c r="L511"/>
  <c r="I508"/>
  <c r="N508"/>
  <c r="J508"/>
  <c r="L508"/>
  <c r="I509"/>
  <c r="N509"/>
  <c r="J509"/>
  <c r="L509"/>
  <c r="I510"/>
  <c r="N510"/>
  <c r="J510"/>
  <c r="L510"/>
  <c r="I512"/>
  <c r="N512"/>
  <c r="J512"/>
  <c r="L512"/>
  <c r="I513"/>
  <c r="N513"/>
  <c r="J513"/>
  <c r="L513"/>
  <c r="I519"/>
  <c r="N519"/>
  <c r="J519"/>
  <c r="L519"/>
  <c r="I518"/>
  <c r="N518"/>
  <c r="J518"/>
  <c r="L518"/>
  <c r="I520"/>
  <c r="N520"/>
  <c r="J520"/>
  <c r="L520"/>
  <c r="I525"/>
  <c r="N525"/>
  <c r="J525"/>
  <c r="L525"/>
  <c r="I543"/>
  <c r="N543"/>
  <c r="J543"/>
  <c r="L543"/>
  <c r="I541"/>
  <c r="N541"/>
  <c r="J541"/>
  <c r="L541"/>
  <c r="M541"/>
  <c r="I548"/>
  <c r="N548"/>
  <c r="J548"/>
  <c r="L548"/>
  <c r="I546"/>
  <c r="N546"/>
  <c r="J546"/>
  <c r="L546"/>
  <c r="I537"/>
  <c r="N537"/>
  <c r="J537"/>
  <c r="L537"/>
  <c r="I545"/>
  <c r="N545"/>
  <c r="J545"/>
  <c r="L545"/>
  <c r="I539"/>
  <c r="N539"/>
  <c r="J539"/>
  <c r="L539"/>
  <c r="I542"/>
  <c r="N542"/>
  <c r="J542"/>
  <c r="L542"/>
  <c r="I544"/>
  <c r="N544"/>
  <c r="J544"/>
  <c r="L544"/>
  <c r="I534"/>
  <c r="N534"/>
  <c r="J534"/>
  <c r="L534"/>
  <c r="I535"/>
  <c r="N535"/>
  <c r="J535"/>
  <c r="L535"/>
  <c r="I540"/>
  <c r="N540"/>
  <c r="J540"/>
  <c r="L540"/>
  <c r="I536"/>
  <c r="N536"/>
  <c r="J536"/>
  <c r="L536"/>
  <c r="I538"/>
  <c r="N538"/>
  <c r="J538"/>
  <c r="L538"/>
  <c r="I547"/>
  <c r="N547"/>
  <c r="J547"/>
  <c r="L547"/>
  <c r="I554"/>
  <c r="N554"/>
  <c r="J554"/>
  <c r="L554"/>
  <c r="I551"/>
  <c r="N551"/>
  <c r="J551"/>
  <c r="L551"/>
  <c r="I550"/>
  <c r="N550"/>
  <c r="J550"/>
  <c r="L550"/>
  <c r="I552"/>
  <c r="N552"/>
  <c r="J552"/>
  <c r="L552"/>
  <c r="I553"/>
  <c r="N553"/>
  <c r="J553"/>
  <c r="L553"/>
  <c r="I555"/>
  <c r="N555"/>
  <c r="J555"/>
  <c r="L555"/>
  <c r="I549"/>
  <c r="N549"/>
  <c r="J549"/>
  <c r="L549"/>
  <c r="I564"/>
  <c r="N564"/>
  <c r="J564"/>
  <c r="L564"/>
  <c r="I563"/>
  <c r="N563"/>
  <c r="J563"/>
  <c r="L563"/>
  <c r="I575"/>
  <c r="N575"/>
  <c r="J575"/>
  <c r="L575"/>
  <c r="I577"/>
  <c r="N577"/>
  <c r="J577"/>
  <c r="L577"/>
  <c r="I576"/>
  <c r="N576"/>
  <c r="J576"/>
  <c r="L576"/>
  <c r="I578"/>
  <c r="N578"/>
  <c r="J578"/>
  <c r="L578"/>
  <c r="I585"/>
  <c r="N585"/>
  <c r="J585"/>
  <c r="L585"/>
  <c r="I583"/>
  <c r="N583"/>
  <c r="J583"/>
  <c r="L583"/>
  <c r="I587"/>
  <c r="N587"/>
  <c r="J587"/>
  <c r="L587"/>
  <c r="I586"/>
  <c r="N586"/>
  <c r="J586"/>
  <c r="L586"/>
  <c r="I580"/>
  <c r="N580"/>
  <c r="J580"/>
  <c r="L580"/>
  <c r="I584"/>
  <c r="N584"/>
  <c r="J584"/>
  <c r="L584"/>
  <c r="M584"/>
  <c r="I581"/>
  <c r="N581"/>
  <c r="J581"/>
  <c r="L581"/>
  <c r="I582"/>
  <c r="N582"/>
  <c r="J582"/>
  <c r="L582"/>
  <c r="I614"/>
  <c r="N614"/>
  <c r="J614"/>
  <c r="L614"/>
  <c r="I613"/>
  <c r="N613"/>
  <c r="J613"/>
  <c r="L613"/>
  <c r="I610"/>
  <c r="N610"/>
  <c r="J610"/>
  <c r="L610"/>
  <c r="I609"/>
  <c r="N609"/>
  <c r="J609"/>
  <c r="L609"/>
  <c r="I608"/>
  <c r="N608"/>
  <c r="J608"/>
  <c r="L608"/>
  <c r="I612"/>
  <c r="N612"/>
  <c r="J612"/>
  <c r="L612"/>
  <c r="I611"/>
  <c r="N611"/>
  <c r="J611"/>
  <c r="L611"/>
  <c r="I607"/>
  <c r="N607"/>
  <c r="J607"/>
  <c r="L607"/>
  <c r="I624"/>
  <c r="N624"/>
  <c r="J624"/>
  <c r="L624"/>
  <c r="I619"/>
  <c r="N619"/>
  <c r="J619"/>
  <c r="L619"/>
  <c r="I620"/>
  <c r="N620"/>
  <c r="J620"/>
  <c r="L620"/>
  <c r="I623"/>
  <c r="N623"/>
  <c r="J623"/>
  <c r="L623"/>
  <c r="I617"/>
  <c r="N617"/>
  <c r="J617"/>
  <c r="L617"/>
  <c r="I622"/>
  <c r="N622"/>
  <c r="J622"/>
  <c r="L622"/>
  <c r="I618"/>
  <c r="N618"/>
  <c r="J618"/>
  <c r="L618"/>
  <c r="I625"/>
  <c r="N625"/>
  <c r="J625"/>
  <c r="L625"/>
  <c r="I621"/>
  <c r="N621"/>
  <c r="J621"/>
  <c r="L621"/>
  <c r="I632"/>
  <c r="N632"/>
  <c r="J632"/>
  <c r="L632"/>
  <c r="I629"/>
  <c r="N629"/>
  <c r="J629"/>
  <c r="L629"/>
  <c r="I630"/>
  <c r="N630"/>
  <c r="J630"/>
  <c r="L630"/>
  <c r="I631"/>
  <c r="N631"/>
  <c r="J631"/>
  <c r="L631"/>
  <c r="I643"/>
  <c r="N643"/>
  <c r="J643"/>
  <c r="L643"/>
  <c r="I644"/>
  <c r="N644"/>
  <c r="J644"/>
  <c r="L644"/>
  <c r="I642"/>
  <c r="N642"/>
  <c r="J642"/>
  <c r="L642"/>
  <c r="I641"/>
  <c r="N641"/>
  <c r="J641"/>
  <c r="L641"/>
  <c r="I640"/>
  <c r="N640"/>
  <c r="J640"/>
  <c r="L640"/>
  <c r="I645"/>
  <c r="N645"/>
  <c r="J645"/>
  <c r="L645"/>
  <c r="I655"/>
  <c r="N655"/>
  <c r="J655"/>
  <c r="L655"/>
  <c r="I654"/>
  <c r="N654"/>
  <c r="J654"/>
  <c r="L654"/>
  <c r="I656"/>
  <c r="N656"/>
  <c r="J656"/>
  <c r="L656"/>
  <c r="I657"/>
  <c r="N657"/>
  <c r="J657"/>
  <c r="L657"/>
  <c r="I658"/>
  <c r="N658"/>
  <c r="J658"/>
  <c r="L658"/>
  <c r="I2"/>
  <c r="N2"/>
  <c r="J2"/>
  <c r="L2"/>
  <c r="I3"/>
  <c r="N3"/>
  <c r="J3"/>
  <c r="L3"/>
  <c r="I4"/>
  <c r="J4"/>
  <c r="L4"/>
  <c r="I24"/>
  <c r="N24"/>
  <c r="J24"/>
  <c r="L24"/>
  <c r="I25"/>
  <c r="N25"/>
  <c r="J25"/>
  <c r="L25"/>
  <c r="I27"/>
  <c r="N27"/>
  <c r="J27"/>
  <c r="L27"/>
  <c r="I28"/>
  <c r="N28"/>
  <c r="J28"/>
  <c r="L28"/>
  <c r="I29"/>
  <c r="N29"/>
  <c r="J29"/>
  <c r="L29"/>
  <c r="I30"/>
  <c r="N30"/>
  <c r="J30"/>
  <c r="L30"/>
  <c r="I31"/>
  <c r="N31"/>
  <c r="J31"/>
  <c r="L31"/>
  <c r="I34"/>
  <c r="N34"/>
  <c r="J34"/>
  <c r="L34"/>
  <c r="I45"/>
  <c r="N45"/>
  <c r="J45"/>
  <c r="L45"/>
  <c r="I52"/>
  <c r="N52"/>
  <c r="J52"/>
  <c r="L52"/>
  <c r="I51"/>
  <c r="N51"/>
  <c r="J51"/>
  <c r="L51"/>
  <c r="C3" i="9"/>
  <c r="I3"/>
  <c r="C4"/>
  <c r="C18" i="10" s="1"/>
  <c r="I4" i="9"/>
  <c r="C5"/>
  <c r="C6"/>
  <c r="B1" i="4"/>
  <c r="B3"/>
  <c r="H25" s="1"/>
  <c r="B3" i="6"/>
  <c r="B4"/>
  <c r="B5"/>
  <c r="C15"/>
  <c r="N18" i="1"/>
  <c r="E83" i="4"/>
  <c r="H94"/>
  <c r="D28"/>
  <c r="A80" i="9" s="1"/>
  <c r="G51" i="4"/>
  <c r="B103" i="9" s="1"/>
  <c r="D92" i="4"/>
  <c r="A73"/>
  <c r="J73" s="1"/>
  <c r="H71"/>
  <c r="I46"/>
  <c r="C28"/>
  <c r="C78"/>
  <c r="H64"/>
  <c r="A18"/>
  <c r="D22"/>
  <c r="A74" i="9" s="1"/>
  <c r="D20" i="4"/>
  <c r="A72" i="9" s="1"/>
  <c r="G22" i="4"/>
  <c r="B74" i="9" s="1"/>
  <c r="C32" i="4"/>
  <c r="I17" i="9"/>
  <c r="C20" i="11"/>
  <c r="I80" i="9"/>
  <c r="D80"/>
  <c r="E22" i="4"/>
  <c r="K74" i="9" s="1"/>
  <c r="H20" i="4"/>
  <c r="D29"/>
  <c r="A81" i="9" s="1"/>
  <c r="G25" i="4"/>
  <c r="B77" i="9" s="1"/>
  <c r="G77" s="1"/>
  <c r="E74" i="4"/>
  <c r="C15"/>
  <c r="E79"/>
  <c r="I52"/>
  <c r="I59"/>
  <c r="I89"/>
  <c r="E23"/>
  <c r="K75" i="9" s="1"/>
  <c r="C24" i="4"/>
  <c r="D45"/>
  <c r="A97" i="9" s="1"/>
  <c r="H37" i="4"/>
  <c r="E77"/>
  <c r="D16"/>
  <c r="A68" i="9" s="1"/>
  <c r="E66" i="4"/>
  <c r="K118" i="9" s="1"/>
  <c r="H65" i="4"/>
  <c r="C46"/>
  <c r="A42"/>
  <c r="A86"/>
  <c r="D60"/>
  <c r="A112" i="9" s="1"/>
  <c r="D56" i="4"/>
  <c r="A108" i="9" s="1"/>
  <c r="G92" i="4"/>
  <c r="E78"/>
  <c r="I33"/>
  <c r="I83"/>
  <c r="H19"/>
  <c r="E36"/>
  <c r="K88" i="9" s="1"/>
  <c r="C87" i="4"/>
  <c r="D52"/>
  <c r="A104" i="9" s="1"/>
  <c r="H69" i="4"/>
  <c r="I32"/>
  <c r="G52"/>
  <c r="B104" i="9" s="1"/>
  <c r="G104" s="1"/>
  <c r="C57" i="4"/>
  <c r="A85"/>
  <c r="J85" s="1"/>
  <c r="C30"/>
  <c r="G42"/>
  <c r="B94" i="9" s="1"/>
  <c r="G75" i="4"/>
  <c r="G94"/>
  <c r="C92"/>
  <c r="E55"/>
  <c r="K107" i="9" s="1"/>
  <c r="A46" i="4"/>
  <c r="E16"/>
  <c r="K68" i="9" s="1"/>
  <c r="E25" i="4"/>
  <c r="K77" i="9"/>
  <c r="A84" i="4"/>
  <c r="H54"/>
  <c r="C79"/>
  <c r="D85"/>
  <c r="E88"/>
  <c r="A58"/>
  <c r="I14"/>
  <c r="A60"/>
  <c r="A54"/>
  <c r="A50"/>
  <c r="D39"/>
  <c r="A91" i="9"/>
  <c r="C35" i="4"/>
  <c r="G90"/>
  <c r="D94"/>
  <c r="E34"/>
  <c r="K86" i="9" s="1"/>
  <c r="A88" i="4"/>
  <c r="D82"/>
  <c r="A25"/>
  <c r="J25"/>
  <c r="I50"/>
  <c r="E69"/>
  <c r="I88"/>
  <c r="G89"/>
  <c r="I48"/>
  <c r="G59"/>
  <c r="B111" i="9" s="1"/>
  <c r="C29" i="4"/>
  <c r="C48"/>
  <c r="G87"/>
  <c r="I65"/>
  <c r="A28"/>
  <c r="G16"/>
  <c r="B68" i="9" s="1"/>
  <c r="A24" i="4"/>
  <c r="D70"/>
  <c r="D74"/>
  <c r="A90"/>
  <c r="I87"/>
  <c r="G62"/>
  <c r="B114" i="9" s="1"/>
  <c r="G19" i="4"/>
  <c r="B71" i="9" s="1"/>
  <c r="C55" i="4"/>
  <c r="C39"/>
  <c r="G35"/>
  <c r="B87" i="9"/>
  <c r="G60" i="4"/>
  <c r="B112" i="9" s="1"/>
  <c r="C91" i="4"/>
  <c r="E48"/>
  <c r="K100" i="9"/>
  <c r="D81" i="4"/>
  <c r="A74"/>
  <c r="H70"/>
  <c r="A17"/>
  <c r="J17"/>
  <c r="A15"/>
  <c r="J15" s="1"/>
  <c r="I30"/>
  <c r="I69"/>
  <c r="G82"/>
  <c r="A52"/>
  <c r="I22"/>
  <c r="A30"/>
  <c r="C14"/>
  <c r="E54"/>
  <c r="K106" i="9"/>
  <c r="G20" i="4"/>
  <c r="B72" i="9"/>
  <c r="C82" i="4"/>
  <c r="A70"/>
  <c r="H93"/>
  <c r="I36"/>
  <c r="C94"/>
  <c r="A47"/>
  <c r="J47" s="1"/>
  <c r="I80"/>
  <c r="E50"/>
  <c r="K102" i="9" s="1"/>
  <c r="E57" i="4"/>
  <c r="K109" i="9"/>
  <c r="D14" i="4"/>
  <c r="A66" i="9"/>
  <c r="G67" i="4"/>
  <c r="C45"/>
  <c r="E59"/>
  <c r="K111" i="9"/>
  <c r="G53" i="4"/>
  <c r="B105" i="9"/>
  <c r="A44" i="4"/>
  <c r="C21"/>
  <c r="I76"/>
  <c r="A71"/>
  <c r="J71" s="1"/>
  <c r="D76"/>
  <c r="H82"/>
  <c r="E65"/>
  <c r="K117" i="9"/>
  <c r="A66" i="4"/>
  <c r="E58"/>
  <c r="K110" i="9" s="1"/>
  <c r="E31" i="4"/>
  <c r="K83" i="9" s="1"/>
  <c r="D90" i="4"/>
  <c r="A76"/>
  <c r="C90"/>
  <c r="G49"/>
  <c r="B101" i="9" s="1"/>
  <c r="E41" i="4"/>
  <c r="K93" i="9" s="1"/>
  <c r="I47" i="4"/>
  <c r="H17"/>
  <c r="E32"/>
  <c r="K84" i="9"/>
  <c r="G83" i="4"/>
  <c r="G37"/>
  <c r="B89" i="9" s="1"/>
  <c r="C50" i="4"/>
  <c r="H86"/>
  <c r="G33"/>
  <c r="B85" i="9" s="1"/>
  <c r="A22" i="4"/>
  <c r="H57"/>
  <c r="H41"/>
  <c r="G69"/>
  <c r="H60"/>
  <c r="E43"/>
  <c r="K95" i="9" s="1"/>
  <c r="E90" i="4"/>
  <c r="E40"/>
  <c r="K92" i="9" s="1"/>
  <c r="D27" i="4"/>
  <c r="A79" i="9" s="1"/>
  <c r="H27" i="4"/>
  <c r="D30"/>
  <c r="A82" i="9" s="1"/>
  <c r="D38" i="4"/>
  <c r="A90" i="9"/>
  <c r="C66" i="4"/>
  <c r="I68"/>
  <c r="D83"/>
  <c r="G64"/>
  <c r="B116" i="9" s="1"/>
  <c r="C75" i="4"/>
  <c r="H29"/>
  <c r="H53"/>
  <c r="C63"/>
  <c r="H79"/>
  <c r="C89"/>
  <c r="D86"/>
  <c r="C37"/>
  <c r="G54"/>
  <c r="B106" i="9" s="1"/>
  <c r="H76" i="4"/>
  <c r="G93"/>
  <c r="E46"/>
  <c r="K98" i="9"/>
  <c r="D32" i="4"/>
  <c r="A84" i="9"/>
  <c r="G58" i="4"/>
  <c r="B110" i="9"/>
  <c r="A19" i="4"/>
  <c r="J19" s="1"/>
  <c r="G78"/>
  <c r="E45"/>
  <c r="K97" i="9" s="1"/>
  <c r="G81" i="4"/>
  <c r="C44"/>
  <c r="G43"/>
  <c r="B95" i="9" s="1"/>
  <c r="A27" i="4"/>
  <c r="J27"/>
  <c r="G71"/>
  <c r="A16"/>
  <c r="D79"/>
  <c r="E84"/>
  <c r="H75"/>
  <c r="D80"/>
  <c r="I84"/>
  <c r="E26"/>
  <c r="K78" i="9" s="1"/>
  <c r="D44" i="4"/>
  <c r="A96" i="9"/>
  <c r="H15" i="4"/>
  <c r="H61"/>
  <c r="A57"/>
  <c r="J57"/>
  <c r="C83"/>
  <c r="G24"/>
  <c r="B76" i="9" s="1"/>
  <c r="I15" i="4"/>
  <c r="H28"/>
  <c r="C51"/>
  <c r="A55"/>
  <c r="J55"/>
  <c r="G30"/>
  <c r="B82" i="9"/>
  <c r="G79" i="4"/>
  <c r="G45"/>
  <c r="B97" i="9" s="1"/>
  <c r="G97" s="1"/>
  <c r="I62" i="4"/>
  <c r="I93"/>
  <c r="I21"/>
  <c r="E28"/>
  <c r="K80" i="9"/>
  <c r="H45" i="4"/>
  <c r="A33"/>
  <c r="J33" s="1"/>
  <c r="D43"/>
  <c r="A95" i="9" s="1"/>
  <c r="G28" i="4"/>
  <c r="B80" i="9"/>
  <c r="I60" i="4"/>
  <c r="D89"/>
  <c r="G36"/>
  <c r="B88" i="9"/>
  <c r="G76" i="4"/>
  <c r="E68"/>
  <c r="C69"/>
  <c r="H44"/>
  <c r="C76"/>
  <c r="H16"/>
  <c r="G21"/>
  <c r="B73" i="9"/>
  <c r="G48" i="4"/>
  <c r="B100" i="9"/>
  <c r="C18" i="4"/>
  <c r="E39"/>
  <c r="K91" i="9" s="1"/>
  <c r="M91" s="1"/>
  <c r="C33" i="4"/>
  <c r="A62"/>
  <c r="E75"/>
  <c r="A75"/>
  <c r="J75" s="1"/>
  <c r="H36"/>
  <c r="H34"/>
  <c r="G47"/>
  <c r="B99" i="9" s="1"/>
  <c r="G17" i="4"/>
  <c r="B69" i="9" s="1"/>
  <c r="E61" i="4"/>
  <c r="K113" i="9" s="1"/>
  <c r="H87" i="4"/>
  <c r="E20"/>
  <c r="K72" i="9"/>
  <c r="A41" i="4"/>
  <c r="J41"/>
  <c r="A36"/>
  <c r="C85"/>
  <c r="G46"/>
  <c r="B98" i="9"/>
  <c r="H21" i="4"/>
  <c r="I71"/>
  <c r="D64"/>
  <c r="A116" i="9"/>
  <c r="H47" i="4"/>
  <c r="I27"/>
  <c r="D25"/>
  <c r="A77" i="9"/>
  <c r="C60" i="4"/>
  <c r="G88"/>
  <c r="D77"/>
  <c r="I57"/>
  <c r="D35"/>
  <c r="A87" i="9"/>
  <c r="I92" i="4"/>
  <c r="G68"/>
  <c r="C93"/>
  <c r="C25"/>
  <c r="I61"/>
  <c r="I67"/>
  <c r="I31"/>
  <c r="H85"/>
  <c r="C47"/>
  <c r="D26"/>
  <c r="A78" i="9" s="1"/>
  <c r="H26" i="4"/>
  <c r="C17"/>
  <c r="H92"/>
  <c r="A37"/>
  <c r="J37" s="1"/>
  <c r="I37"/>
  <c r="C53"/>
  <c r="D51"/>
  <c r="A103" i="9" s="1"/>
  <c r="A56" i="4"/>
  <c r="C71"/>
  <c r="I77"/>
  <c r="G86"/>
  <c r="G77"/>
  <c r="A1" i="10"/>
  <c r="A1" i="11"/>
  <c r="N4" i="1"/>
  <c r="L39" i="9"/>
  <c r="I19"/>
  <c r="I26"/>
  <c r="I31"/>
  <c r="H83" i="4"/>
  <c r="I19"/>
  <c r="A53"/>
  <c r="J53" s="1"/>
  <c r="D33"/>
  <c r="A85" i="9" s="1"/>
  <c r="C74" i="4"/>
  <c r="E44"/>
  <c r="K96" i="9" s="1"/>
  <c r="M96" s="1"/>
  <c r="A92" i="4"/>
  <c r="G80"/>
  <c r="C23"/>
  <c r="I86"/>
  <c r="A59"/>
  <c r="J59"/>
  <c r="C64"/>
  <c r="D46"/>
  <c r="A98" i="9" s="1"/>
  <c r="I24" i="4"/>
  <c r="D50"/>
  <c r="A102" i="9"/>
  <c r="H91" i="4"/>
  <c r="E47"/>
  <c r="K99" i="9" s="1"/>
  <c r="D21" i="4"/>
  <c r="A73" i="9" s="1"/>
  <c r="H30" i="4"/>
  <c r="E76"/>
  <c r="D49"/>
  <c r="A101" i="9"/>
  <c r="C26" i="4"/>
  <c r="E91"/>
  <c r="E19"/>
  <c r="K71" i="9"/>
  <c r="I34" i="4"/>
  <c r="E63"/>
  <c r="K115" i="9" s="1"/>
  <c r="I94" i="4"/>
  <c r="C54"/>
  <c r="H88"/>
  <c r="E49"/>
  <c r="K101" i="9"/>
  <c r="G34" i="4"/>
  <c r="B86" i="9"/>
  <c r="H59" i="4"/>
  <c r="H81"/>
  <c r="I90"/>
  <c r="C40"/>
  <c r="C31"/>
  <c r="C67"/>
  <c r="A61"/>
  <c r="J61"/>
  <c r="H48"/>
  <c r="H18"/>
  <c r="I42"/>
  <c r="I25"/>
  <c r="I63"/>
  <c r="C84"/>
  <c r="I38"/>
  <c r="A40"/>
  <c r="H80"/>
  <c r="E71"/>
  <c r="E33"/>
  <c r="K85" i="9"/>
  <c r="D87" i="4"/>
  <c r="G32"/>
  <c r="B84" i="9" s="1"/>
  <c r="G84" s="1"/>
  <c r="G27" i="4"/>
  <c r="B79" i="9" s="1"/>
  <c r="G79" s="1"/>
  <c r="I75" i="4"/>
  <c r="H43"/>
  <c r="D72"/>
  <c r="H49"/>
  <c r="E87"/>
  <c r="E64"/>
  <c r="K116" i="9"/>
  <c r="H62" i="4"/>
  <c r="C68"/>
  <c r="A94"/>
  <c r="I34" i="9"/>
  <c r="I27"/>
  <c r="I28"/>
  <c r="I18"/>
  <c r="I22"/>
  <c r="I33"/>
  <c r="C10"/>
  <c r="C12"/>
  <c r="I32"/>
  <c r="I23"/>
  <c r="C11"/>
  <c r="L38"/>
  <c r="B2" i="4"/>
  <c r="E8" s="1"/>
  <c r="K60" i="9" s="1"/>
  <c r="I24"/>
  <c r="I25"/>
  <c r="I21"/>
  <c r="I30"/>
  <c r="C14"/>
  <c r="C13"/>
  <c r="I29"/>
  <c r="I20"/>
  <c r="C72"/>
  <c r="E72"/>
  <c r="E11" i="4"/>
  <c r="K63" i="9" s="1"/>
  <c r="C2" i="4"/>
  <c r="G11"/>
  <c r="B63" i="9" s="1"/>
  <c r="G10" i="4"/>
  <c r="B62" i="9" s="1"/>
  <c r="D11" i="4"/>
  <c r="A63" i="9" s="1"/>
  <c r="D9" i="4"/>
  <c r="A61" i="9" s="1"/>
  <c r="A2" i="4"/>
  <c r="H2" s="1"/>
  <c r="D54" i="9" s="1"/>
  <c r="C5" i="4"/>
  <c r="G5"/>
  <c r="B57" i="9" s="1"/>
  <c r="C7" i="4"/>
  <c r="D10"/>
  <c r="A62" i="9" s="1"/>
  <c r="D2" i="4"/>
  <c r="A54" i="9"/>
  <c r="D74"/>
  <c r="F74"/>
  <c r="L72"/>
  <c r="M72" s="1"/>
  <c r="A8" i="4"/>
  <c r="E80" i="9"/>
  <c r="F80"/>
  <c r="C4" i="4"/>
  <c r="G9"/>
  <c r="B61" i="9"/>
  <c r="A12" i="4"/>
  <c r="H12" s="1"/>
  <c r="G2"/>
  <c r="B54" i="9"/>
  <c r="E10" i="4"/>
  <c r="K62" i="9" s="1"/>
  <c r="C6" i="4"/>
  <c r="E4"/>
  <c r="K56" i="9" s="1"/>
  <c r="C10" i="4"/>
  <c r="E12"/>
  <c r="K64" i="9" s="1"/>
  <c r="D13" i="4"/>
  <c r="A65" i="9"/>
  <c r="I74"/>
  <c r="D72"/>
  <c r="J72"/>
  <c r="D3" i="4"/>
  <c r="A55" i="9"/>
  <c r="L19" i="4"/>
  <c r="J18"/>
  <c r="L41" i="9"/>
  <c r="K40"/>
  <c r="L43"/>
  <c r="L46"/>
  <c r="K45"/>
  <c r="L102"/>
  <c r="C102"/>
  <c r="D102"/>
  <c r="I102"/>
  <c r="F102"/>
  <c r="E102"/>
  <c r="L3" i="4"/>
  <c r="L67"/>
  <c r="J66"/>
  <c r="J28"/>
  <c r="L29"/>
  <c r="I81" i="9"/>
  <c r="F81"/>
  <c r="L81"/>
  <c r="E81"/>
  <c r="C81"/>
  <c r="D81"/>
  <c r="L95" i="4"/>
  <c r="J94"/>
  <c r="C87" i="9"/>
  <c r="D87"/>
  <c r="I87"/>
  <c r="L87"/>
  <c r="E87"/>
  <c r="F87"/>
  <c r="L84"/>
  <c r="M84" s="1"/>
  <c r="E84"/>
  <c r="D84"/>
  <c r="F84"/>
  <c r="I84"/>
  <c r="C84"/>
  <c r="D90"/>
  <c r="C90"/>
  <c r="J90" s="1"/>
  <c r="F90"/>
  <c r="I90"/>
  <c r="E90"/>
  <c r="L90"/>
  <c r="J22" i="4"/>
  <c r="L23"/>
  <c r="J76"/>
  <c r="L77"/>
  <c r="L71"/>
  <c r="J70"/>
  <c r="L31"/>
  <c r="J30"/>
  <c r="J52"/>
  <c r="L53"/>
  <c r="J74"/>
  <c r="L75"/>
  <c r="J90"/>
  <c r="L91"/>
  <c r="L25"/>
  <c r="J24"/>
  <c r="J50"/>
  <c r="L51"/>
  <c r="L61"/>
  <c r="J60"/>
  <c r="J58"/>
  <c r="L59"/>
  <c r="J86"/>
  <c r="L87"/>
  <c r="L68" i="9"/>
  <c r="M68" s="1"/>
  <c r="C68"/>
  <c r="D68"/>
  <c r="E68"/>
  <c r="F68"/>
  <c r="I68"/>
  <c r="C54"/>
  <c r="L41" i="4"/>
  <c r="J40"/>
  <c r="F101" i="9"/>
  <c r="I101"/>
  <c r="L101"/>
  <c r="M101"/>
  <c r="C101"/>
  <c r="D101"/>
  <c r="J101"/>
  <c r="E101"/>
  <c r="F116"/>
  <c r="L116"/>
  <c r="M116" s="1"/>
  <c r="D116"/>
  <c r="C116"/>
  <c r="I116"/>
  <c r="E116"/>
  <c r="L96"/>
  <c r="E96"/>
  <c r="F96"/>
  <c r="D96"/>
  <c r="I96"/>
  <c r="C96"/>
  <c r="L17" i="4"/>
  <c r="J16"/>
  <c r="D1"/>
  <c r="A53" i="9"/>
  <c r="C79"/>
  <c r="E79"/>
  <c r="F79"/>
  <c r="L79"/>
  <c r="D79"/>
  <c r="J79"/>
  <c r="I79"/>
  <c r="L43" i="4"/>
  <c r="J42"/>
  <c r="I97" i="9"/>
  <c r="E97"/>
  <c r="C97"/>
  <c r="L97"/>
  <c r="M97" s="1"/>
  <c r="F97"/>
  <c r="D97"/>
  <c r="E1" i="4"/>
  <c r="K53" i="9" s="1"/>
  <c r="M53" s="1"/>
  <c r="J92" i="4"/>
  <c r="L93"/>
  <c r="J56"/>
  <c r="L57"/>
  <c r="G1"/>
  <c r="B53" i="9" s="1"/>
  <c r="J12" i="4"/>
  <c r="I12"/>
  <c r="L77" i="9"/>
  <c r="M77" s="1"/>
  <c r="D77"/>
  <c r="J77" s="1"/>
  <c r="C77"/>
  <c r="F77"/>
  <c r="I77"/>
  <c r="E77"/>
  <c r="J36" i="4"/>
  <c r="L37"/>
  <c r="J62"/>
  <c r="L63"/>
  <c r="I82" i="9"/>
  <c r="L82"/>
  <c r="C82"/>
  <c r="J82" s="1"/>
  <c r="E82"/>
  <c r="F82"/>
  <c r="D82"/>
  <c r="J44" i="4"/>
  <c r="L45"/>
  <c r="C66" i="9"/>
  <c r="F66"/>
  <c r="D66"/>
  <c r="I66"/>
  <c r="L66"/>
  <c r="E66"/>
  <c r="M102"/>
  <c r="C1" i="4"/>
  <c r="L89"/>
  <c r="J88"/>
  <c r="I91" i="9"/>
  <c r="D91"/>
  <c r="F91"/>
  <c r="L91"/>
  <c r="E91"/>
  <c r="C91"/>
  <c r="L55" i="4"/>
  <c r="J54"/>
  <c r="J84"/>
  <c r="L85"/>
  <c r="J46"/>
  <c r="L47"/>
  <c r="L104" i="9"/>
  <c r="D104"/>
  <c r="F104"/>
  <c r="E104"/>
  <c r="C104"/>
  <c r="I104"/>
  <c r="L55"/>
  <c r="C55"/>
  <c r="L13" i="4"/>
  <c r="C65" i="9"/>
  <c r="L54"/>
  <c r="J87"/>
  <c r="J2" i="4"/>
  <c r="I2"/>
  <c r="F54" i="9" s="1"/>
  <c r="J116"/>
  <c r="J8" i="4"/>
  <c r="I8" s="1"/>
  <c r="H8"/>
  <c r="L9"/>
  <c r="J91" i="9"/>
  <c r="J84"/>
  <c r="J40"/>
  <c r="I44"/>
  <c r="C44" s="1"/>
  <c r="J104"/>
  <c r="J81"/>
  <c r="L47"/>
  <c r="R47" s="1"/>
  <c r="F45" s="1"/>
  <c r="C45"/>
  <c r="C47" s="1"/>
  <c r="N46"/>
  <c r="L13"/>
  <c r="R46"/>
  <c r="P46"/>
  <c r="T46"/>
  <c r="L53"/>
  <c r="C53"/>
  <c r="J96"/>
  <c r="B38"/>
  <c r="I39"/>
  <c r="E39" s="1"/>
  <c r="E41" s="1"/>
  <c r="J66"/>
  <c r="J97"/>
  <c r="J68"/>
  <c r="J102"/>
  <c r="B43"/>
  <c r="P41"/>
  <c r="L11"/>
  <c r="R41"/>
  <c r="L42"/>
  <c r="L12" s="1"/>
  <c r="N41"/>
  <c r="T41"/>
  <c r="E44"/>
  <c r="E46" s="1"/>
  <c r="D39"/>
  <c r="C39"/>
  <c r="P47"/>
  <c r="E45"/>
  <c r="E47" s="1"/>
  <c r="T47"/>
  <c r="N47"/>
  <c r="D45"/>
  <c r="D47" s="1"/>
  <c r="L14"/>
  <c r="N42"/>
  <c r="D40" s="1"/>
  <c r="R42"/>
  <c r="F40" s="1"/>
  <c r="P42"/>
  <c r="E40"/>
  <c r="E42" s="1"/>
  <c r="T42"/>
  <c r="C40"/>
  <c r="G116"/>
  <c r="G82"/>
  <c r="G101"/>
  <c r="G72"/>
  <c r="G87"/>
  <c r="G68"/>
  <c r="E54" l="1"/>
  <c r="G54"/>
  <c r="I54" s="1"/>
  <c r="J54"/>
  <c r="I73"/>
  <c r="C73"/>
  <c r="D73"/>
  <c r="J73" s="1"/>
  <c r="F73"/>
  <c r="E73"/>
  <c r="L73"/>
  <c r="I85"/>
  <c r="D85"/>
  <c r="E85"/>
  <c r="L85"/>
  <c r="M85" s="1"/>
  <c r="C85"/>
  <c r="G85" s="1"/>
  <c r="F85"/>
  <c r="E103"/>
  <c r="L103"/>
  <c r="C103"/>
  <c r="G103" s="1"/>
  <c r="I103"/>
  <c r="D103"/>
  <c r="F103"/>
  <c r="E108"/>
  <c r="D108"/>
  <c r="I108"/>
  <c r="F108"/>
  <c r="C108"/>
  <c r="L108"/>
  <c r="C46"/>
  <c r="H39"/>
  <c r="H40"/>
  <c r="G40" s="1"/>
  <c r="I40" s="1"/>
  <c r="C62"/>
  <c r="L62"/>
  <c r="D78"/>
  <c r="I78"/>
  <c r="C78"/>
  <c r="L78"/>
  <c r="M78" s="1"/>
  <c r="F78"/>
  <c r="E78"/>
  <c r="I95"/>
  <c r="C95"/>
  <c r="E95"/>
  <c r="D95"/>
  <c r="J95" s="1"/>
  <c r="L95"/>
  <c r="M95" s="1"/>
  <c r="F95"/>
  <c r="D42"/>
  <c r="D41"/>
  <c r="L63"/>
  <c r="M63" s="1"/>
  <c r="C63"/>
  <c r="G63" s="1"/>
  <c r="L98"/>
  <c r="M98" s="1"/>
  <c r="D98"/>
  <c r="C98"/>
  <c r="G98" s="1"/>
  <c r="I98"/>
  <c r="E98"/>
  <c r="F98"/>
  <c r="M118"/>
  <c r="L61"/>
  <c r="C61"/>
  <c r="E112"/>
  <c r="C112"/>
  <c r="D112"/>
  <c r="J112" s="1"/>
  <c r="L112"/>
  <c r="I112"/>
  <c r="F112"/>
  <c r="M62"/>
  <c r="I72"/>
  <c r="F72"/>
  <c r="C80"/>
  <c r="L80"/>
  <c r="M80" s="1"/>
  <c r="C42"/>
  <c r="C41"/>
  <c r="A1" i="4"/>
  <c r="D7"/>
  <c r="A59" i="9" s="1"/>
  <c r="E5" i="4"/>
  <c r="K57" i="9" s="1"/>
  <c r="E9" i="4"/>
  <c r="K61" i="9" s="1"/>
  <c r="M61" s="1"/>
  <c r="A5" i="4"/>
  <c r="C9"/>
  <c r="D44" i="9"/>
  <c r="D46" s="1"/>
  <c r="L65"/>
  <c r="G13" i="4"/>
  <c r="B65" i="9" s="1"/>
  <c r="G3" i="4"/>
  <c r="B55" i="9" s="1"/>
  <c r="E6" i="4"/>
  <c r="K58" i="9" s="1"/>
  <c r="A6" i="4"/>
  <c r="A13"/>
  <c r="G6"/>
  <c r="B58" i="9" s="1"/>
  <c r="A4" i="4"/>
  <c r="A10"/>
  <c r="C8"/>
  <c r="G8"/>
  <c r="B60" i="9" s="1"/>
  <c r="E74"/>
  <c r="L74"/>
  <c r="M74" s="1"/>
  <c r="C74"/>
  <c r="A3" i="4"/>
  <c r="G4"/>
  <c r="B56" i="9" s="1"/>
  <c r="D6" i="4"/>
  <c r="A58" i="9" s="1"/>
  <c r="E2" i="4"/>
  <c r="K54" i="9" s="1"/>
  <c r="M54" s="1"/>
  <c r="G12" i="4"/>
  <c r="B64" i="9" s="1"/>
  <c r="E7" i="4"/>
  <c r="K59" i="9" s="1"/>
  <c r="C12" i="4"/>
  <c r="C3"/>
  <c r="A9"/>
  <c r="E3"/>
  <c r="K55" i="9" s="1"/>
  <c r="M55" s="1"/>
  <c r="A29" i="4"/>
  <c r="J29" s="1"/>
  <c r="I20"/>
  <c r="I72"/>
  <c r="E53"/>
  <c r="K105" i="9" s="1"/>
  <c r="A7" i="4"/>
  <c r="H56"/>
  <c r="C81"/>
  <c r="A83"/>
  <c r="J83" s="1"/>
  <c r="D55"/>
  <c r="A107" i="9" s="1"/>
  <c r="E37" i="4"/>
  <c r="K89" i="9" s="1"/>
  <c r="D78" i="4"/>
  <c r="D19"/>
  <c r="A71" i="9" s="1"/>
  <c r="H31" i="4"/>
  <c r="A77"/>
  <c r="J77" s="1"/>
  <c r="C65"/>
  <c r="A63"/>
  <c r="J63" s="1"/>
  <c r="E82"/>
  <c r="I66"/>
  <c r="A78"/>
  <c r="E56"/>
  <c r="K108" i="9" s="1"/>
  <c r="M108" s="1"/>
  <c r="G66" i="4"/>
  <c r="A26"/>
  <c r="E35"/>
  <c r="K87" i="9" s="1"/>
  <c r="M87" s="1"/>
  <c r="I78" i="4"/>
  <c r="I74"/>
  <c r="D48"/>
  <c r="A100" i="9" s="1"/>
  <c r="D54" i="4"/>
  <c r="A106" i="9" s="1"/>
  <c r="H38" i="4"/>
  <c r="H90"/>
  <c r="A20"/>
  <c r="E24"/>
  <c r="K76" i="9" s="1"/>
  <c r="A69" i="4"/>
  <c r="J69" s="1"/>
  <c r="E21"/>
  <c r="K73" i="9" s="1"/>
  <c r="M73" s="1"/>
  <c r="A11" i="4"/>
  <c r="J11" s="1"/>
  <c r="I11" s="1"/>
  <c r="F63" i="9" s="1"/>
  <c r="H40" i="4"/>
  <c r="G57"/>
  <c r="B109" i="9" s="1"/>
  <c r="C42" i="4"/>
  <c r="H4"/>
  <c r="H24"/>
  <c r="C77"/>
  <c r="C62"/>
  <c r="H66"/>
  <c r="G18"/>
  <c r="B70" i="9" s="1"/>
  <c r="E80" i="4"/>
  <c r="I28"/>
  <c r="H10"/>
  <c r="E85"/>
  <c r="C16"/>
  <c r="I64"/>
  <c r="D47"/>
  <c r="A99" i="9" s="1"/>
  <c r="G65" i="4"/>
  <c r="B117" i="9" s="1"/>
  <c r="D88" i="4"/>
  <c r="E38"/>
  <c r="K90" i="9" s="1"/>
  <c r="M90" s="1"/>
  <c r="H84" i="4"/>
  <c r="H58"/>
  <c r="G39"/>
  <c r="B91" i="9" s="1"/>
  <c r="G91" s="1"/>
  <c r="E30" i="4"/>
  <c r="K82" i="9" s="1"/>
  <c r="M82" s="1"/>
  <c r="D34" i="4"/>
  <c r="A86" i="9" s="1"/>
  <c r="I79" i="4"/>
  <c r="G56"/>
  <c r="B108" i="9" s="1"/>
  <c r="G108" s="1"/>
  <c r="G50" i="4"/>
  <c r="B102" i="9" s="1"/>
  <c r="G102" s="1"/>
  <c r="D61" i="4"/>
  <c r="A113" i="9" s="1"/>
  <c r="G23" i="4"/>
  <c r="B75" i="9" s="1"/>
  <c r="H23" i="4"/>
  <c r="A64"/>
  <c r="A39"/>
  <c r="J39" s="1"/>
  <c r="G29"/>
  <c r="B81" i="9" s="1"/>
  <c r="G81" s="1"/>
  <c r="G31" i="4"/>
  <c r="B83" i="9" s="1"/>
  <c r="E17" i="4"/>
  <c r="K69" i="9" s="1"/>
  <c r="C20" i="4"/>
  <c r="A23"/>
  <c r="J23" s="1"/>
  <c r="G41"/>
  <c r="B93" i="9" s="1"/>
  <c r="G74" i="4"/>
  <c r="I16"/>
  <c r="A82"/>
  <c r="I39"/>
  <c r="I40"/>
  <c r="H73"/>
  <c r="I51"/>
  <c r="G55"/>
  <c r="B107" i="9" s="1"/>
  <c r="D15" i="4"/>
  <c r="A67" i="9" s="1"/>
  <c r="C19" i="4"/>
  <c r="H52"/>
  <c r="E18"/>
  <c r="K70" i="9" s="1"/>
  <c r="G38" i="4"/>
  <c r="B90" i="9" s="1"/>
  <c r="G90" s="1"/>
  <c r="D93" i="4"/>
  <c r="D40"/>
  <c r="A92" i="9" s="1"/>
  <c r="H42" i="4"/>
  <c r="I85"/>
  <c r="C52"/>
  <c r="D18"/>
  <c r="A70" i="9" s="1"/>
  <c r="H89" i="4"/>
  <c r="D8"/>
  <c r="A60" i="9" s="1"/>
  <c r="H46" i="4"/>
  <c r="H50"/>
  <c r="I45"/>
  <c r="E86"/>
  <c r="E13"/>
  <c r="K65" i="9" s="1"/>
  <c r="M65" s="1"/>
  <c r="D69" i="4"/>
  <c r="A45"/>
  <c r="J45" s="1"/>
  <c r="G91"/>
  <c r="A48"/>
  <c r="A68"/>
  <c r="G40"/>
  <c r="B92" i="9" s="1"/>
  <c r="C43" i="4"/>
  <c r="I26"/>
  <c r="A49"/>
  <c r="J49" s="1"/>
  <c r="H78"/>
  <c r="D84"/>
  <c r="G70"/>
  <c r="C72"/>
  <c r="E73"/>
  <c r="D5"/>
  <c r="A57" i="9" s="1"/>
  <c r="I29" i="4"/>
  <c r="E51"/>
  <c r="K103" i="9" s="1"/>
  <c r="M103" s="1"/>
  <c r="H68" i="4"/>
  <c r="D58"/>
  <c r="A110" i="9" s="1"/>
  <c r="E95" i="4"/>
  <c r="E92"/>
  <c r="D66"/>
  <c r="A118" i="9" s="1"/>
  <c r="L118" s="1"/>
  <c r="C80" i="4"/>
  <c r="G85"/>
  <c r="C34"/>
  <c r="D42"/>
  <c r="A94" i="9" s="1"/>
  <c r="A51" i="4"/>
  <c r="J51" s="1"/>
  <c r="E27"/>
  <c r="K79" i="9" s="1"/>
  <c r="M79" s="1"/>
  <c r="A67" i="4"/>
  <c r="J67" s="1"/>
  <c r="I17"/>
  <c r="G26"/>
  <c r="B78" i="9" s="1"/>
  <c r="G78" s="1"/>
  <c r="H32" i="4"/>
  <c r="I44"/>
  <c r="E81"/>
  <c r="D12"/>
  <c r="A64" i="9" s="1"/>
  <c r="G84" i="4"/>
  <c r="D62"/>
  <c r="A114" i="9" s="1"/>
  <c r="C27" i="4"/>
  <c r="A43"/>
  <c r="J43" s="1"/>
  <c r="H55"/>
  <c r="D68"/>
  <c r="I35"/>
  <c r="I18"/>
  <c r="D31"/>
  <c r="A83" i="9" s="1"/>
  <c r="I53" i="4"/>
  <c r="I56"/>
  <c r="I70"/>
  <c r="A38"/>
  <c r="D36"/>
  <c r="A88" i="9" s="1"/>
  <c r="G61" i="4"/>
  <c r="B113" i="9" s="1"/>
  <c r="A87" i="4"/>
  <c r="J87" s="1"/>
  <c r="I23"/>
  <c r="H72"/>
  <c r="C13"/>
  <c r="H63"/>
  <c r="G44"/>
  <c r="B96" i="9" s="1"/>
  <c r="G96" s="1"/>
  <c r="A35" i="4"/>
  <c r="J35" s="1"/>
  <c r="D41"/>
  <c r="A93" i="9" s="1"/>
  <c r="A79" i="4"/>
  <c r="J79" s="1"/>
  <c r="I91"/>
  <c r="A31"/>
  <c r="J31" s="1"/>
  <c r="D4"/>
  <c r="A56" i="9" s="1"/>
  <c r="I81" i="4"/>
  <c r="A72"/>
  <c r="G14"/>
  <c r="B66" i="9" s="1"/>
  <c r="G66" s="1"/>
  <c r="H39" i="4"/>
  <c r="C41"/>
  <c r="C22"/>
  <c r="C86"/>
  <c r="D17"/>
  <c r="A69" i="9" s="1"/>
  <c r="D63" i="4"/>
  <c r="A115" i="9" s="1"/>
  <c r="D67" i="4"/>
  <c r="H74"/>
  <c r="H77"/>
  <c r="E93"/>
  <c r="E60"/>
  <c r="K112" i="9" s="1"/>
  <c r="M112" s="1"/>
  <c r="D53" i="4"/>
  <c r="A105" i="9" s="1"/>
  <c r="G72" i="4"/>
  <c r="E72"/>
  <c r="C38"/>
  <c r="G7"/>
  <c r="B59" i="9" s="1"/>
  <c r="D57" i="4"/>
  <c r="A109" i="9" s="1"/>
  <c r="C59" i="4"/>
  <c r="E67"/>
  <c r="A91"/>
  <c r="J91" s="1"/>
  <c r="E14"/>
  <c r="K66" i="9" s="1"/>
  <c r="M66" s="1"/>
  <c r="D91" i="4"/>
  <c r="E89"/>
  <c r="I43"/>
  <c r="A32"/>
  <c r="E70"/>
  <c r="H33"/>
  <c r="I41"/>
  <c r="H35"/>
  <c r="H11"/>
  <c r="D63" i="9" s="1"/>
  <c r="C49" i="4"/>
  <c r="H14"/>
  <c r="D73"/>
  <c r="E42"/>
  <c r="K94" i="9" s="1"/>
  <c r="C36" i="4"/>
  <c r="D23"/>
  <c r="A75" i="9" s="1"/>
  <c r="C73" i="4"/>
  <c r="A93"/>
  <c r="J93" s="1"/>
  <c r="C61"/>
  <c r="E62"/>
  <c r="K114" i="9" s="1"/>
  <c r="D65" i="4"/>
  <c r="A117" i="9" s="1"/>
  <c r="A65" i="4"/>
  <c r="J65" s="1"/>
  <c r="G63"/>
  <c r="B115" i="9" s="1"/>
  <c r="C56" i="4"/>
  <c r="A81"/>
  <c r="J81" s="1"/>
  <c r="I82"/>
  <c r="A80"/>
  <c r="D37"/>
  <c r="A89" i="9" s="1"/>
  <c r="A34" i="4"/>
  <c r="C11"/>
  <c r="H51"/>
  <c r="E94"/>
  <c r="C70"/>
  <c r="D59"/>
  <c r="A111" i="9" s="1"/>
  <c r="C58" i="4"/>
  <c r="A14"/>
  <c r="I73"/>
  <c r="G15"/>
  <c r="B67" i="9" s="1"/>
  <c r="D75" i="4"/>
  <c r="E29"/>
  <c r="K81" i="9" s="1"/>
  <c r="M81" s="1"/>
  <c r="I58" i="4"/>
  <c r="I55"/>
  <c r="D71"/>
  <c r="H67"/>
  <c r="I49"/>
  <c r="E15"/>
  <c r="K67" i="9" s="1"/>
  <c r="A21" i="4"/>
  <c r="J21" s="1"/>
  <c r="D24"/>
  <c r="A76" i="9" s="1"/>
  <c r="A89" i="4"/>
  <c r="J89" s="1"/>
  <c r="C88"/>
  <c r="H22"/>
  <c r="E52"/>
  <c r="K104" i="9" s="1"/>
  <c r="M104" s="1"/>
  <c r="I54" i="4"/>
  <c r="G73"/>
  <c r="J63" i="9" l="1"/>
  <c r="E63"/>
  <c r="I63" s="1"/>
  <c r="L33" i="4"/>
  <c r="J32"/>
  <c r="L109" i="9"/>
  <c r="M109" s="1"/>
  <c r="C109"/>
  <c r="F109"/>
  <c r="D109"/>
  <c r="J109" s="1"/>
  <c r="E109"/>
  <c r="I109"/>
  <c r="L69"/>
  <c r="F69"/>
  <c r="D69"/>
  <c r="E69"/>
  <c r="I69"/>
  <c r="C69"/>
  <c r="G69" s="1"/>
  <c r="C93"/>
  <c r="L93"/>
  <c r="M93" s="1"/>
  <c r="D93"/>
  <c r="I93"/>
  <c r="F93"/>
  <c r="E93"/>
  <c r="F64"/>
  <c r="L64"/>
  <c r="M64" s="1"/>
  <c r="D64"/>
  <c r="C64"/>
  <c r="E64" s="1"/>
  <c r="L57"/>
  <c r="C57"/>
  <c r="C59"/>
  <c r="L59"/>
  <c r="L111"/>
  <c r="M111" s="1"/>
  <c r="F111"/>
  <c r="I111"/>
  <c r="E111"/>
  <c r="C111"/>
  <c r="G111" s="1"/>
  <c r="D111"/>
  <c r="J111" s="1"/>
  <c r="I76"/>
  <c r="D76"/>
  <c r="J76" s="1"/>
  <c r="E76"/>
  <c r="F76"/>
  <c r="C76"/>
  <c r="G76" s="1"/>
  <c r="L76"/>
  <c r="J14" i="4"/>
  <c r="L15"/>
  <c r="L89" i="9"/>
  <c r="F89"/>
  <c r="D89"/>
  <c r="J89" s="1"/>
  <c r="I89"/>
  <c r="C89"/>
  <c r="G89" s="1"/>
  <c r="E89"/>
  <c r="I75"/>
  <c r="L75"/>
  <c r="M75" s="1"/>
  <c r="F75"/>
  <c r="D75"/>
  <c r="C75"/>
  <c r="E75"/>
  <c r="I105"/>
  <c r="C105"/>
  <c r="G105" s="1"/>
  <c r="D105"/>
  <c r="J105" s="1"/>
  <c r="F105"/>
  <c r="E105"/>
  <c r="L105"/>
  <c r="L94"/>
  <c r="I94"/>
  <c r="F94"/>
  <c r="C94"/>
  <c r="G94" s="1"/>
  <c r="E94"/>
  <c r="D94"/>
  <c r="E107"/>
  <c r="F107"/>
  <c r="C107"/>
  <c r="D107"/>
  <c r="I107"/>
  <c r="L107"/>
  <c r="M107" s="1"/>
  <c r="J7" i="4"/>
  <c r="I7" s="1"/>
  <c r="F59" i="9" s="1"/>
  <c r="H7" i="4"/>
  <c r="D59" i="9" s="1"/>
  <c r="J74"/>
  <c r="G74"/>
  <c r="J13" i="4"/>
  <c r="I13" s="1"/>
  <c r="F65" i="9" s="1"/>
  <c r="H13" i="4"/>
  <c r="J5"/>
  <c r="I5" s="1"/>
  <c r="F57" i="9" s="1"/>
  <c r="H5" i="4"/>
  <c r="D57" i="9" s="1"/>
  <c r="H1" i="4"/>
  <c r="D53" i="9" s="1"/>
  <c r="J1" i="4"/>
  <c r="I1" s="1"/>
  <c r="F53" i="9" s="1"/>
  <c r="M89"/>
  <c r="G64"/>
  <c r="I64" s="1"/>
  <c r="M94"/>
  <c r="G113"/>
  <c r="G107"/>
  <c r="G93"/>
  <c r="G83"/>
  <c r="G109"/>
  <c r="J78"/>
  <c r="H45"/>
  <c r="G45" s="1"/>
  <c r="I45" s="1"/>
  <c r="G73"/>
  <c r="H44"/>
  <c r="F115"/>
  <c r="L115"/>
  <c r="M115" s="1"/>
  <c r="D115"/>
  <c r="J115" s="1"/>
  <c r="E115"/>
  <c r="C115"/>
  <c r="I115"/>
  <c r="L39" i="4"/>
  <c r="J38"/>
  <c r="I83" i="9"/>
  <c r="D83"/>
  <c r="L83"/>
  <c r="M83" s="1"/>
  <c r="E83"/>
  <c r="C83"/>
  <c r="F83"/>
  <c r="J48" i="4"/>
  <c r="L49"/>
  <c r="D113" i="9"/>
  <c r="J113" s="1"/>
  <c r="C113"/>
  <c r="F113"/>
  <c r="L113"/>
  <c r="M113" s="1"/>
  <c r="I113"/>
  <c r="E113"/>
  <c r="L86"/>
  <c r="M86" s="1"/>
  <c r="D86"/>
  <c r="J86" s="1"/>
  <c r="I86"/>
  <c r="C86"/>
  <c r="F86"/>
  <c r="E86"/>
  <c r="F99"/>
  <c r="C99"/>
  <c r="L99"/>
  <c r="M99" s="1"/>
  <c r="D99"/>
  <c r="J99" s="1"/>
  <c r="E99"/>
  <c r="I99"/>
  <c r="L21" i="4"/>
  <c r="J20"/>
  <c r="L100" i="9"/>
  <c r="M100" s="1"/>
  <c r="F100"/>
  <c r="I100"/>
  <c r="E100"/>
  <c r="D100"/>
  <c r="J100" s="1"/>
  <c r="C100"/>
  <c r="J26" i="4"/>
  <c r="L27"/>
  <c r="L79"/>
  <c r="J78"/>
  <c r="J9"/>
  <c r="I9" s="1"/>
  <c r="F61" i="9" s="1"/>
  <c r="H9" i="4"/>
  <c r="J4"/>
  <c r="I4" s="1"/>
  <c r="L5"/>
  <c r="J80" i="9"/>
  <c r="G80"/>
  <c r="F39"/>
  <c r="H41"/>
  <c r="H42"/>
  <c r="M59"/>
  <c r="M57"/>
  <c r="G112"/>
  <c r="J98"/>
  <c r="J108"/>
  <c r="J85"/>
  <c r="J34" i="4"/>
  <c r="L35"/>
  <c r="D117" i="9"/>
  <c r="J117" s="1"/>
  <c r="F117"/>
  <c r="L117"/>
  <c r="M117" s="1"/>
  <c r="I117"/>
  <c r="E117"/>
  <c r="C117"/>
  <c r="F56"/>
  <c r="D56"/>
  <c r="J56" s="1"/>
  <c r="C56"/>
  <c r="L56"/>
  <c r="M56" s="1"/>
  <c r="I110"/>
  <c r="C110"/>
  <c r="G110" s="1"/>
  <c r="D110"/>
  <c r="L110"/>
  <c r="M110" s="1"/>
  <c r="F110"/>
  <c r="E110"/>
  <c r="D60"/>
  <c r="C60"/>
  <c r="G60" s="1"/>
  <c r="L60"/>
  <c r="M60" s="1"/>
  <c r="F60"/>
  <c r="D67"/>
  <c r="J67" s="1"/>
  <c r="E67"/>
  <c r="C67"/>
  <c r="I67"/>
  <c r="F67"/>
  <c r="L67"/>
  <c r="M67" s="1"/>
  <c r="L65" i="4"/>
  <c r="J64"/>
  <c r="J3"/>
  <c r="I3" s="1"/>
  <c r="F55" i="9" s="1"/>
  <c r="H3" i="4"/>
  <c r="L81"/>
  <c r="J80"/>
  <c r="L73"/>
  <c r="J72"/>
  <c r="D88" i="9"/>
  <c r="L88"/>
  <c r="M88" s="1"/>
  <c r="I88"/>
  <c r="C88"/>
  <c r="G88" s="1"/>
  <c r="E88"/>
  <c r="F88"/>
  <c r="I114"/>
  <c r="F114"/>
  <c r="L114"/>
  <c r="M114" s="1"/>
  <c r="E114"/>
  <c r="C114"/>
  <c r="G114" s="1"/>
  <c r="D114"/>
  <c r="J68" i="4"/>
  <c r="L69"/>
  <c r="F70" i="9"/>
  <c r="C70"/>
  <c r="L70"/>
  <c r="M70" s="1"/>
  <c r="I70"/>
  <c r="E70"/>
  <c r="D70"/>
  <c r="J70" s="1"/>
  <c r="I92"/>
  <c r="L92"/>
  <c r="M92" s="1"/>
  <c r="C92"/>
  <c r="G92" s="1"/>
  <c r="D92"/>
  <c r="E92"/>
  <c r="F92"/>
  <c r="L83" i="4"/>
  <c r="J82"/>
  <c r="F106" i="9"/>
  <c r="E106"/>
  <c r="C106"/>
  <c r="G106" s="1"/>
  <c r="D106"/>
  <c r="I106"/>
  <c r="L106"/>
  <c r="M106" s="1"/>
  <c r="L71"/>
  <c r="M71" s="1"/>
  <c r="F71"/>
  <c r="C71"/>
  <c r="E71"/>
  <c r="D71"/>
  <c r="J71" s="1"/>
  <c r="I71"/>
  <c r="L58"/>
  <c r="M58" s="1"/>
  <c r="D58"/>
  <c r="J58" s="1"/>
  <c r="C58"/>
  <c r="G58" s="1"/>
  <c r="J10" i="4"/>
  <c r="I10" s="1"/>
  <c r="F62" i="9" s="1"/>
  <c r="L11" i="4"/>
  <c r="H6"/>
  <c r="J6"/>
  <c r="I6" s="1"/>
  <c r="F58" i="9" s="1"/>
  <c r="L7" i="4"/>
  <c r="M69" i="9"/>
  <c r="G115"/>
  <c r="G75"/>
  <c r="G117"/>
  <c r="G70"/>
  <c r="M76"/>
  <c r="M105"/>
  <c r="G95"/>
  <c r="J103"/>
  <c r="J57" l="1"/>
  <c r="E57"/>
  <c r="J59"/>
  <c r="E59"/>
  <c r="G59"/>
  <c r="D55"/>
  <c r="C118"/>
  <c r="J93"/>
  <c r="F41"/>
  <c r="F42"/>
  <c r="G39"/>
  <c r="J106"/>
  <c r="J92"/>
  <c r="J114"/>
  <c r="G71"/>
  <c r="J88"/>
  <c r="J60"/>
  <c r="J110"/>
  <c r="G56"/>
  <c r="I56" s="1"/>
  <c r="E58"/>
  <c r="I58" s="1"/>
  <c r="E60"/>
  <c r="I60" s="1"/>
  <c r="E56"/>
  <c r="G100"/>
  <c r="G99"/>
  <c r="G86"/>
  <c r="J83"/>
  <c r="J75"/>
  <c r="J53"/>
  <c r="E53"/>
  <c r="G67"/>
  <c r="J69"/>
  <c r="H46"/>
  <c r="F44"/>
  <c r="H47"/>
  <c r="D61"/>
  <c r="D118" s="1"/>
  <c r="J118" s="1"/>
  <c r="F118"/>
  <c r="D65"/>
  <c r="J107"/>
  <c r="J94"/>
  <c r="G57"/>
  <c r="I57" s="1"/>
  <c r="D62"/>
  <c r="I59" l="1"/>
  <c r="G42"/>
  <c r="I42" s="1"/>
  <c r="G41"/>
  <c r="J61"/>
  <c r="E61"/>
  <c r="G61"/>
  <c r="I61" s="1"/>
  <c r="J62"/>
  <c r="E62"/>
  <c r="G62"/>
  <c r="J65"/>
  <c r="E65"/>
  <c r="E118" s="1"/>
  <c r="G65"/>
  <c r="I65" s="1"/>
  <c r="F47"/>
  <c r="F46"/>
  <c r="G44"/>
  <c r="E55"/>
  <c r="J55"/>
  <c r="G55"/>
  <c r="I55" s="1"/>
  <c r="I62" l="1"/>
  <c r="G46"/>
  <c r="G47"/>
  <c r="I47" s="1"/>
  <c r="I41"/>
  <c r="K41" s="1"/>
  <c r="K42"/>
  <c r="G53" s="1"/>
  <c r="E10" l="1"/>
  <c r="D10" s="1"/>
  <c r="E12"/>
  <c r="D12" s="1"/>
  <c r="I46"/>
  <c r="K46" s="1"/>
  <c r="J41" s="1"/>
  <c r="K47"/>
  <c r="J42" s="1"/>
  <c r="I53"/>
  <c r="I118" s="1"/>
  <c r="G118"/>
  <c r="E11"/>
  <c r="D11" s="1"/>
  <c r="E13" l="1"/>
  <c r="D13"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<sst xmlns="http://schemas.openxmlformats.org/spreadsheetml/2006/main" count="7524" uniqueCount="3024">
  <si>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</si>
  <si>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</si>
  <si>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</si>
  <si>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</si>
  <si>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</si>
  <si>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</si>
  <si>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</si>
  <si>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</si>
  <si>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</si>
  <si>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</si>
  <si>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</si>
  <si>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</si>
  <si>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</si>
  <si>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</si>
  <si>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</si>
  <si>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</si>
  <si>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</si>
  <si>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</si>
  <si>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</si>
  <si>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</si>
  <si>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</si>
  <si>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</si>
  <si>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</si>
  <si>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</si>
  <si>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</si>
  <si>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</si>
  <si>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</si>
  <si>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</si>
  <si>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</si>
  <si>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</si>
  <si>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</si>
  <si>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</si>
  <si>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</si>
  <si>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</si>
  <si>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</si>
  <si>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</si>
  <si>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</si>
  <si>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</si>
  <si>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</si>
  <si>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</si>
  <si>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</si>
  <si>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</si>
  <si>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</si>
  <si>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</si>
  <si>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</si>
  <si>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</si>
  <si>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</si>
  <si>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</si>
  <si>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</si>
  <si>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</si>
  <si>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</si>
  <si>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</si>
  <si>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</si>
  <si>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</si>
  <si>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</si>
  <si>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</si>
  <si>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</si>
  <si>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</si>
  <si>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</si>
  <si>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</si>
  <si>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</si>
  <si>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</si>
  <si>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</si>
  <si>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</si>
  <si>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</si>
  <si>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</si>
  <si>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</si>
  <si>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</si>
  <si>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</si>
  <si>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</si>
  <si>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</si>
  <si>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</si>
  <si>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</si>
  <si>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</si>
  <si>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</si>
  <si>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</si>
  <si>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</si>
  <si>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</si>
  <si>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</si>
  <si>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</si>
  <si>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</si>
  <si>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</si>
  <si>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</si>
  <si>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</si>
  <si>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</si>
  <si>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</si>
  <si>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</si>
  <si>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</si>
  <si>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</si>
  <si>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</si>
  <si>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</si>
  <si>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</si>
  <si>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</si>
  <si>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</si>
  <si>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</si>
  <si>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</si>
  <si>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</si>
  <si>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</si>
  <si>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</si>
  <si>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</si>
  <si>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</si>
  <si>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</si>
  <si>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</si>
  <si>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</si>
  <si>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</si>
  <si>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</si>
  <si>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</si>
  <si>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</si>
  <si>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</si>
  <si>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</si>
  <si>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</si>
  <si>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</si>
  <si>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</si>
  <si>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</si>
  <si>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</si>
  <si>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</si>
  <si>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</si>
  <si>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</si>
  <si>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</si>
  <si>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</si>
  <si>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</si>
  <si>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</si>
  <si>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</si>
  <si>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</si>
  <si>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</si>
  <si>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</si>
  <si>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</si>
  <si>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</si>
  <si>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</si>
  <si>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</si>
  <si>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</si>
  <si>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</si>
  <si>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</si>
  <si>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</si>
  <si>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</si>
  <si>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</si>
  <si>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</si>
  <si>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</si>
  <si>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</si>
  <si>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</si>
  <si>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</si>
  <si>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</si>
  <si>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</si>
  <si>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</si>
  <si>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</si>
  <si>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</si>
  <si>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</si>
  <si>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</si>
  <si>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</si>
  <si>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</si>
  <si>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</si>
  <si>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</si>
  <si>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</si>
  <si>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</si>
  <si>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</si>
  <si>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</si>
  <si>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</si>
  <si>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</si>
  <si>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</si>
  <si>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</si>
  <si>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</si>
  <si>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</si>
  <si>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</si>
  <si>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</si>
  <si>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</si>
  <si>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</si>
  <si>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</si>
  <si>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</si>
  <si>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</si>
  <si>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</si>
  <si>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</si>
  <si>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</si>
  <si>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</si>
  <si>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</si>
  <si>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</si>
  <si>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</si>
  <si>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</si>
  <si>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</si>
  <si>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</si>
  <si>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</si>
  <si>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</si>
  <si>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</si>
  <si>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</si>
  <si>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</si>
  <si>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</si>
  <si>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</si>
  <si>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</si>
  <si>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</si>
  <si>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</si>
  <si>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</si>
  <si>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</si>
  <si>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</si>
  <si>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</si>
  <si>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</si>
  <si>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</si>
  <si>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</si>
  <si>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</si>
  <si>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</si>
  <si>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</si>
  <si>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</si>
  <si>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</si>
  <si>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</si>
  <si>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</si>
  <si>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</si>
  <si>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</si>
  <si>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</si>
  <si>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</si>
  <si>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</si>
  <si>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</si>
  <si>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</si>
  <si>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</si>
  <si>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</si>
  <si>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</si>
  <si>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</si>
  <si>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</si>
  <si>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</si>
  <si>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</si>
  <si>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</si>
  <si>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</si>
  <si>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</si>
  <si>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</si>
  <si>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</si>
  <si>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</si>
  <si>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</si>
  <si>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</si>
  <si>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</si>
  <si>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</si>
  <si>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</si>
  <si>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</si>
  <si>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</si>
  <si>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</si>
  <si>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</si>
  <si>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</si>
  <si>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</si>
  <si>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</si>
  <si>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</si>
  <si>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</si>
  <si>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</si>
  <si>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</si>
  <si>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</si>
  <si>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</si>
  <si>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</si>
  <si>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</si>
  <si>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</si>
  <si>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</si>
  <si>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</si>
  <si>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</si>
  <si>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</si>
  <si>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</si>
  <si>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</si>
  <si>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</si>
  <si>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</si>
  <si>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</si>
  <si>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</si>
  <si>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</si>
  <si>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</si>
  <si>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</si>
  <si>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</si>
  <si>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</si>
  <si>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</si>
  <si>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</si>
  <si>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</si>
  <si>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</si>
  <si>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</si>
  <si>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</si>
  <si>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</si>
  <si>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</si>
  <si>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</si>
  <si>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</si>
  <si>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</si>
  <si>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</si>
  <si>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</si>
  <si>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</si>
  <si>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</si>
  <si>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</si>
  <si>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</si>
  <si>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</si>
  <si>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</si>
  <si>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</si>
  <si>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</si>
  <si>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</si>
  <si>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</si>
  <si>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</si>
  <si>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</si>
  <si>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</si>
  <si>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</si>
  <si>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</si>
  <si>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</si>
  <si>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</si>
  <si>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</si>
  <si>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</si>
  <si>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</si>
  <si>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</si>
  <si>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</si>
  <si>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</si>
  <si>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</si>
  <si>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</si>
  <si>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</si>
  <si>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</si>
  <si>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</si>
  <si>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</si>
  <si>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</si>
  <si>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</si>
  <si>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</si>
  <si>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</si>
  <si>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</si>
  <si>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</si>
  <si>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</si>
  <si>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</si>
  <si>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</si>
  <si>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</si>
  <si>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</si>
  <si>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</si>
  <si>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</si>
  <si>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</si>
  <si>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</si>
  <si>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</si>
  <si>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</si>
  <si>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</si>
  <si>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</si>
  <si>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</si>
  <si>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</si>
  <si>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</si>
  <si>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</si>
  <si>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</si>
  <si>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</si>
  <si>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</si>
  <si>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</si>
  <si>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</si>
  <si>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</si>
  <si>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</si>
  <si>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</si>
  <si>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</si>
  <si>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</si>
  <si>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</si>
  <si>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</si>
  <si>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</si>
  <si>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</si>
  <si>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</si>
  <si>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</si>
  <si>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</si>
  <si>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</si>
  <si>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</si>
  <si>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</si>
  <si>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</si>
  <si>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</si>
  <si>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</si>
  <si>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</si>
  <si>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</si>
  <si>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</si>
  <si>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</si>
  <si>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</si>
  <si>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</si>
  <si>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</si>
  <si>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</si>
  <si>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</si>
  <si>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</si>
  <si>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</si>
  <si>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</si>
  <si>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</si>
  <si>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</si>
  <si>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</si>
  <si>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</si>
  <si>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</si>
  <si>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</si>
  <si>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</si>
  <si>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</si>
  <si>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</si>
  <si>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</si>
  <si>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</si>
  <si>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</si>
  <si>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</si>
  <si>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</si>
  <si>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</si>
  <si>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</si>
  <si>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</si>
  <si>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</si>
  <si>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</si>
  <si>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</si>
  <si>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</si>
  <si>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</si>
  <si>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</si>
  <si>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</si>
  <si>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</si>
  <si>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</si>
  <si>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</si>
  <si>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</si>
  <si>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</si>
  <si>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</si>
  <si>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</si>
  <si>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</si>
  <si>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</si>
  <si>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</si>
  <si>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</si>
  <si>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</si>
  <si>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</si>
  <si>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</si>
  <si>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</si>
  <si>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</si>
  <si>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</si>
  <si>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</si>
  <si>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</si>
  <si>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</si>
  <si>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</si>
  <si>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</si>
  <si>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</si>
  <si>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</si>
  <si>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</si>
  <si>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</si>
  <si>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</si>
  <si>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</si>
  <si>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</si>
  <si>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</si>
  <si>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</si>
  <si>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</si>
  <si>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</si>
  <si>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</si>
  <si>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</si>
  <si>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</si>
  <si>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</si>
  <si>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</si>
  <si>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</si>
  <si>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</si>
  <si>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</si>
  <si>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</si>
  <si>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</si>
  <si>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</si>
  <si>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</si>
  <si>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</si>
  <si>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</si>
  <si>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</si>
  <si>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</si>
  <si>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</si>
  <si>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</si>
  <si>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</si>
  <si>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</si>
  <si>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</si>
  <si>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</si>
  <si>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</si>
  <si>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</si>
  <si>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</si>
  <si>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</si>
  <si>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</si>
  <si>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</si>
  <si>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</si>
  <si>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</si>
  <si>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</si>
  <si>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</si>
  <si>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</si>
  <si>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</si>
  <si>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</si>
  <si>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</si>
  <si>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</si>
  <si>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</si>
  <si>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</si>
  <si>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</si>
  <si>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</si>
  <si>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</si>
  <si>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</si>
  <si>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</si>
  <si>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</si>
  <si>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</si>
  <si>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</si>
  <si>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</si>
  <si>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</si>
  <si>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</si>
  <si>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</si>
  <si>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</si>
  <si>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</si>
  <si>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</si>
  <si>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</si>
  <si>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</si>
  <si>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</si>
  <si>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</si>
  <si>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</si>
  <si>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</si>
  <si>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</si>
  <si>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</si>
  <si>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</si>
  <si>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</si>
  <si>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</si>
  <si>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</si>
  <si>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</si>
  <si>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</si>
  <si>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</si>
  <si>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</si>
  <si>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</si>
  <si>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</si>
  <si>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</si>
  <si>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</si>
  <si>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</si>
  <si>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</si>
  <si>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</si>
  <si>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</si>
  <si>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</si>
  <si>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</si>
  <si>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</si>
  <si>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</si>
  <si>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</si>
  <si>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</si>
  <si>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</si>
  <si>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</si>
  <si>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</si>
  <si>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</si>
  <si>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</si>
  <si>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</si>
  <si>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</si>
  <si>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</si>
  <si>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</si>
  <si>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</si>
  <si>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</si>
  <si>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</si>
  <si>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</si>
  <si>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</si>
  <si>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</si>
  <si>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</si>
  <si>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</si>
  <si>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</si>
  <si>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</si>
  <si>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</si>
  <si>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</si>
  <si>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</si>
  <si>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</si>
  <si>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</si>
  <si>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</si>
  <si>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</si>
  <si>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</si>
  <si>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</si>
  <si>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</si>
  <si>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</si>
  <si>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</si>
  <si>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</si>
  <si>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</si>
  <si>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</si>
  <si>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</si>
  <si>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</si>
  <si>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</si>
  <si>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</si>
  <si>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</si>
  <si>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</si>
  <si>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</si>
  <si>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</si>
  <si>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</si>
  <si>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</si>
  <si>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</si>
  <si>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</si>
  <si>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</si>
  <si>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</si>
  <si>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</si>
  <si>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</si>
  <si>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</si>
  <si>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</si>
  <si>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</si>
  <si>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</si>
  <si>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</si>
  <si>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</si>
  <si>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</si>
  <si>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</si>
  <si>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</si>
  <si>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</si>
  <si>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</si>
  <si>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</si>
  <si>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</si>
  <si>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</si>
  <si>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</si>
  <si>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</si>
  <si>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</si>
  <si>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</si>
  <si>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</si>
  <si>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</si>
  <si>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</si>
  <si>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</si>
  <si>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</si>
  <si>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</si>
  <si>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</si>
  <si>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</si>
  <si>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</si>
  <si>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</si>
  <si>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</si>
  <si>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</si>
  <si>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</si>
  <si>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</si>
  <si>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</si>
  <si>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</si>
  <si>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</si>
  <si>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</si>
  <si>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</si>
  <si>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</si>
  <si>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</si>
  <si>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</si>
  <si>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</si>
  <si>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</si>
  <si>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</si>
  <si>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</si>
  <si>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</si>
  <si>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</si>
  <si>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</si>
  <si>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</si>
  <si>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</si>
  <si>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</si>
  <si>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</si>
  <si>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</si>
  <si>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</si>
  <si>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</si>
  <si>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</si>
  <si>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</si>
  <si>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</si>
  <si>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</si>
  <si>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</si>
  <si>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</si>
  <si>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</si>
  <si>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</si>
  <si>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</si>
  <si>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</si>
  <si>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</si>
  <si>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</si>
  <si>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</si>
  <si>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</si>
  <si>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</si>
  <si>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</si>
  <si>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</si>
  <si>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</si>
  <si>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</si>
  <si>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</si>
  <si>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</si>
  <si>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</si>
  <si>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</si>
  <si>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</si>
  <si>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</si>
  <si>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</si>
  <si>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</si>
  <si>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</si>
  <si>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</si>
  <si>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</si>
  <si>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</si>
  <si>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</si>
  <si>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</si>
  <si>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</si>
  <si>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</si>
  <si>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</si>
  <si>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</si>
  <si>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</si>
  <si>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</si>
  <si>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</si>
  <si>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</si>
  <si>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</si>
  <si>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</si>
  <si>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</si>
  <si>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</si>
  <si>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</si>
  <si>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</si>
  <si>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</si>
  <si>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</si>
  <si>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</si>
  <si>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</si>
  <si>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</si>
  <si>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</si>
  <si>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</si>
  <si>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</si>
  <si>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</si>
  <si>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</si>
  <si>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</si>
  <si>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</si>
  <si>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</si>
  <si>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</si>
  <si>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</si>
  <si>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</si>
  <si>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</si>
  <si>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</si>
  <si>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</si>
  <si>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</si>
  <si>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</si>
  <si>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</si>
  <si>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</si>
  <si>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</si>
  <si>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</si>
  <si>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</si>
  <si>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</si>
  <si>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</si>
  <si>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</si>
  <si>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</si>
  <si>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</si>
  <si>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</si>
  <si>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</si>
  <si>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</si>
  <si>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</si>
  <si>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</si>
  <si>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</si>
  <si>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</si>
  <si>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</si>
  <si>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</si>
  <si>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</si>
  <si>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</si>
  <si>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</si>
  <si>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</si>
  <si>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</si>
  <si>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</si>
  <si>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</si>
  <si>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</si>
  <si>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</si>
  <si>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</si>
  <si>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</si>
  <si>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</si>
  <si>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</si>
  <si>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</si>
  <si>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</si>
  <si>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</si>
  <si>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</si>
  <si>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</si>
  <si>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</si>
  <si>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</si>
  <si>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</si>
  <si>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</si>
  <si>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</si>
  <si>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</si>
  <si>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</si>
  <si>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</si>
  <si>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</si>
  <si>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</si>
  <si>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</si>
  <si>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</si>
  <si>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</si>
  <si>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</si>
  <si>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</si>
  <si>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</si>
  <si>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</si>
  <si>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</si>
  <si>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</si>
  <si>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</si>
  <si>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</si>
  <si>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</si>
  <si>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</si>
  <si>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</si>
  <si>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</si>
  <si>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</si>
  <si>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</si>
  <si>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</si>
  <si>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</si>
  <si>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</si>
  <si>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</si>
  <si>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</si>
  <si>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</si>
  <si>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</si>
  <si>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</si>
  <si>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</si>
  <si>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</si>
  <si>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</si>
  <si>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</si>
  <si>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</si>
  <si>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</si>
  <si>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</si>
  <si>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</si>
  <si>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</si>
  <si>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</si>
  <si>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</si>
  <si>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</si>
  <si>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</si>
  <si>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</si>
  <si>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</si>
  <si>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</si>
  <si>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</si>
  <si>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</si>
  <si>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</si>
  <si>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</si>
  <si>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</si>
  <si>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</si>
  <si>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</si>
  <si>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</si>
  <si>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</si>
  <si>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</si>
  <si>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</si>
  <si>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</si>
  <si>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</si>
  <si>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</si>
  <si>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</si>
  <si>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</si>
  <si>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</si>
  <si>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</si>
  <si>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</si>
  <si>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</si>
  <si>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</si>
  <si>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</si>
  <si>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</si>
  <si>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</si>
  <si>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</si>
  <si>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</si>
  <si>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</si>
  <si>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</si>
  <si>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</si>
  <si>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</si>
  <si>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</si>
  <si>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</si>
  <si>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</si>
  <si>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</si>
  <si>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</si>
  <si>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</si>
  <si>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</si>
  <si>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</si>
  <si>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</si>
  <si>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</si>
  <si>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</si>
  <si>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</si>
  <si>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</si>
  <si>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</si>
  <si>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</si>
  <si>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</si>
  <si>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</si>
  <si>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</si>
  <si>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</si>
  <si>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</si>
  <si>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</si>
  <si>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</si>
  <si>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</si>
  <si>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</si>
  <si>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</si>
  <si>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</si>
  <si>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</si>
  <si>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</si>
  <si>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</si>
  <si>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</si>
  <si>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</si>
  <si>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</si>
  <si>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</si>
  <si>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</si>
  <si>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</si>
  <si>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</si>
  <si>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</si>
  <si>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</si>
  <si>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</si>
  <si>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</si>
  <si>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</si>
  <si>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</si>
  <si>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</si>
  <si>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</si>
  <si>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</si>
  <si>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</si>
  <si>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</si>
  <si>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</si>
  <si>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</si>
  <si>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</si>
  <si>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</si>
  <si>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</si>
  <si>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</si>
  <si>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</si>
  <si>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</si>
  <si>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</si>
  <si>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</si>
  <si>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</si>
  <si>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</si>
  <si>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</si>
  <si>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</si>
  <si>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</si>
  <si>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</si>
  <si>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</si>
  <si>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</si>
  <si>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</si>
  <si>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</si>
  <si>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</si>
  <si>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</si>
  <si>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</si>
  <si>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</si>
  <si>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</si>
  <si>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</si>
  <si>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</si>
  <si>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</si>
  <si>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</si>
  <si>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</si>
  <si>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</si>
  <si>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</si>
  <si>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</si>
  <si>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</si>
  <si>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</si>
  <si>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</si>
  <si>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</si>
  <si>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</si>
  <si>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</si>
  <si>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</si>
  <si>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</si>
  <si>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</si>
  <si>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</si>
  <si>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</si>
  <si>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</si>
  <si>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</si>
  <si>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</si>
  <si>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</si>
  <si>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</si>
  <si>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</si>
  <si>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</si>
  <si>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</si>
  <si>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</si>
  <si>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</si>
  <si>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</si>
  <si>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</si>
  <si>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</si>
  <si>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</si>
  <si>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</si>
  <si>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</si>
  <si>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</si>
  <si>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</si>
  <si>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</si>
  <si>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</si>
  <si>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</si>
  <si>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</si>
  <si>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</si>
  <si>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</si>
  <si>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</si>
  <si>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</si>
  <si>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</si>
  <si>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</si>
  <si>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</si>
  <si>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</si>
  <si>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</si>
  <si>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</si>
  <si>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</si>
  <si>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</si>
  <si>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</si>
  <si>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</si>
  <si>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</si>
  <si>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</si>
  <si>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</si>
  <si>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</si>
  <si>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</si>
  <si>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</si>
  <si>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</si>
  <si>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</si>
  <si>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</si>
  <si>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</si>
  <si>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</si>
  <si>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</si>
  <si>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</si>
  <si>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</si>
  <si>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</si>
  <si>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</si>
  <si>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</si>
  <si>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</si>
  <si>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</si>
  <si>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</si>
  <si>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</si>
  <si>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</si>
  <si>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</si>
  <si>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</si>
  <si>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</si>
  <si>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</si>
  <si>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</si>
  <si>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</si>
  <si>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</si>
  <si>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</si>
  <si>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</si>
  <si>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</si>
  <si>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</si>
  <si>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</si>
  <si>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</si>
  <si>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</si>
  <si>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</si>
  <si>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</si>
  <si>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</si>
  <si>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</si>
  <si>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</si>
  <si>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</si>
  <si>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</si>
  <si>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</si>
  <si>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</si>
  <si>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</si>
  <si>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</si>
  <si>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</si>
  <si>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</si>
  <si>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</si>
  <si>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</si>
  <si>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</si>
  <si>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</si>
  <si>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</si>
  <si>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</si>
  <si>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</si>
  <si>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</si>
  <si>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</si>
  <si>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</si>
  <si>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</si>
  <si>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</si>
  <si>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</si>
  <si>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</si>
  <si>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</si>
  <si>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</si>
  <si>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</si>
  <si>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</si>
  <si>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</si>
  <si>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</si>
  <si>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</si>
  <si>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</si>
  <si>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</si>
  <si>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</si>
  <si>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</si>
  <si>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</si>
  <si>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</si>
  <si>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</si>
  <si>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</si>
  <si>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</si>
  <si>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</si>
  <si>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</si>
  <si>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</si>
  <si>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</si>
  <si>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</si>
  <si>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</si>
  <si>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</si>
  <si>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</si>
  <si>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</si>
  <si>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</si>
  <si>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</si>
  <si>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</si>
  <si>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</si>
  <si>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</si>
  <si>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</si>
  <si>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</si>
  <si>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</si>
  <si>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</si>
  <si>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</si>
  <si>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</si>
  <si>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</si>
  <si>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</si>
  <si>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</si>
  <si>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</si>
  <si>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</si>
  <si>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</si>
  <si>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</si>
  <si>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</si>
  <si>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</si>
  <si>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</si>
  <si>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</si>
  <si>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</si>
  <si>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</si>
  <si>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</si>
  <si>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</si>
  <si>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</si>
  <si>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</si>
  <si>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</si>
  <si>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</si>
  <si>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</si>
  <si>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</si>
  <si>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</si>
  <si>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</si>
  <si>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</si>
  <si>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</si>
  <si>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</si>
  <si>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</si>
  <si>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</si>
  <si>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</si>
  <si>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</si>
  <si>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</si>
  <si>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</si>
  <si>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</si>
  <si>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</si>
  <si>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</si>
  <si>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</si>
  <si>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</si>
  <si>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</si>
  <si>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</si>
  <si>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</si>
  <si>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</si>
  <si>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</si>
  <si>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</si>
  <si>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</si>
  <si>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</si>
  <si>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</si>
  <si>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</si>
  <si>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</si>
  <si>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</si>
  <si>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</si>
  <si>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</si>
  <si>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</si>
  <si>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</si>
  <si>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</si>
  <si>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</si>
  <si>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</si>
  <si>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</si>
  <si>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</si>
  <si>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</si>
  <si>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</si>
  <si>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</si>
  <si>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</si>
  <si>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</si>
  <si>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</si>
  <si>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</si>
  <si>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</si>
  <si>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</si>
  <si>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</si>
  <si>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</si>
  <si>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</si>
  <si>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</si>
  <si>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</si>
  <si>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</si>
  <si>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</si>
  <si>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</si>
  <si>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</si>
  <si>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</si>
  <si>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</si>
  <si>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</si>
  <si>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</si>
  <si>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</si>
  <si>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</si>
  <si>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</si>
  <si>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</si>
  <si>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</si>
  <si>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</si>
  <si>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</si>
  <si>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</si>
  <si>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</si>
  <si>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</si>
  <si>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</si>
  <si>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</si>
  <si>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</si>
  <si>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</si>
  <si>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</si>
  <si>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</si>
  <si>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</si>
  <si>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</si>
  <si>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</si>
  <si>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</si>
  <si>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</si>
  <si>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</si>
  <si>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</si>
  <si>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</si>
  <si>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</si>
  <si>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</si>
  <si>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</si>
  <si>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</si>
  <si>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</si>
  <si>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</si>
  <si>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</si>
  <si>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</si>
  <si>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</si>
  <si>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</si>
  <si>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</si>
  <si>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</si>
  <si>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</si>
  <si>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</si>
  <si>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</si>
  <si>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</si>
  <si>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</si>
  <si>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</si>
  <si>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</si>
  <si>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</si>
  <si>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</si>
  <si>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</si>
  <si>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</si>
  <si>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</si>
  <si>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</si>
  <si>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</si>
  <si>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</si>
  <si>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</si>
  <si>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</si>
  <si>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</si>
  <si>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</si>
  <si>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</si>
  <si>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</si>
  <si>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</si>
  <si>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</si>
  <si>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</si>
  <si>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</si>
  <si>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</si>
  <si>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</si>
  <si>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</si>
  <si>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</si>
  <si>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</si>
  <si>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</si>
  <si>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</si>
  <si>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</si>
  <si>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</si>
  <si>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</si>
  <si>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</si>
  <si>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</si>
  <si>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</si>
  <si>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</si>
  <si>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</si>
  <si>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</si>
  <si>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</si>
  <si>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</si>
  <si>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</si>
  <si>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</si>
  <si>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</si>
  <si>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</si>
  <si>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</si>
  <si>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</si>
  <si>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</si>
  <si>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</si>
  <si>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</si>
  <si>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</si>
  <si>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</si>
  <si>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</si>
  <si>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</si>
  <si>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</si>
  <si>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</si>
  <si>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</si>
  <si>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</si>
  <si>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</si>
  <si>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</si>
  <si>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</si>
  <si>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</si>
  <si>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</si>
  <si>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</si>
  <si>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</si>
  <si>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</si>
  <si>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</si>
  <si>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</si>
  <si>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</si>
  <si>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</si>
  <si>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</si>
  <si>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</si>
  <si>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</si>
  <si>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</si>
  <si>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</si>
  <si>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</si>
  <si>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</si>
  <si>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</si>
  <si>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</si>
  <si>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</si>
  <si>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</si>
  <si>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</si>
  <si>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</si>
  <si>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</si>
  <si>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</si>
  <si>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</si>
  <si>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</si>
  <si>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</si>
  <si>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</si>
  <si>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</si>
  <si>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</si>
  <si>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</si>
  <si>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</si>
  <si>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</si>
  <si>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</si>
  <si>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</si>
  <si>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</si>
  <si>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</si>
  <si>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</si>
  <si>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</si>
  <si>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</si>
  <si>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</si>
  <si>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</si>
  <si>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</si>
  <si>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</si>
  <si>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</si>
  <si>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</si>
  <si>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</si>
  <si>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</si>
  <si>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</si>
  <si>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</si>
  <si>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</si>
  <si>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</si>
  <si>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</si>
  <si>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</si>
  <si>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</si>
  <si>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</si>
  <si>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</si>
  <si>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</si>
  <si>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</si>
  <si>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</si>
  <si>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</si>
  <si>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</si>
  <si>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</si>
  <si>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</si>
  <si>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</si>
  <si>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</si>
  <si>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</si>
  <si>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</si>
  <si>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</si>
  <si>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</si>
  <si>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</si>
  <si>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</si>
  <si>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</si>
  <si>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</si>
  <si>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</si>
  <si>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</si>
  <si>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</si>
  <si>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</si>
  <si>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</si>
  <si>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</si>
  <si>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</si>
  <si>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</si>
  <si>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</si>
  <si>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</si>
  <si>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</si>
  <si>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</si>
  <si>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</si>
  <si>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</si>
  <si>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</si>
  <si>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</si>
  <si>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</si>
  <si>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</si>
  <si>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</si>
  <si>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</si>
  <si>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</si>
  <si>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</si>
  <si>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</si>
  <si>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</si>
  <si>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</si>
  <si>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</si>
  <si>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</si>
  <si>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</si>
  <si>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</si>
  <si>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</si>
  <si>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</si>
  <si>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</si>
  <si>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</si>
  <si>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</si>
  <si>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</si>
  <si>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</si>
  <si>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</si>
  <si>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</si>
  <si>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</si>
  <si>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</si>
  <si>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</si>
  <si>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</si>
  <si>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</si>
  <si>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</si>
  <si>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</si>
  <si>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</si>
  <si>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</si>
  <si>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</si>
  <si>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</si>
  <si>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</si>
  <si>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</si>
  <si>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</si>
  <si>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</si>
  <si>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</si>
  <si>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</si>
  <si>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</si>
  <si>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</si>
  <si>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</si>
  <si>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</si>
  <si>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</si>
  <si>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</si>
  <si>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</si>
  <si>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</si>
  <si>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</si>
  <si>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</si>
  <si>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</si>
  <si>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</si>
  <si>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</si>
  <si>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</si>
  <si>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</si>
  <si>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</si>
  <si>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</si>
  <si>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</si>
  <si>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</si>
  <si>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</si>
  <si>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</si>
  <si>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</si>
  <si>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</si>
  <si>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</si>
  <si>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</si>
  <si>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</si>
  <si>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</si>
  <si>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</si>
  <si>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</si>
  <si>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</si>
  <si>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</si>
  <si>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</si>
  <si>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</si>
  <si>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</si>
  <si>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</si>
  <si>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</si>
  <si>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</si>
  <si>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</si>
  <si>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</si>
  <si>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</si>
  <si>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</si>
  <si>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</si>
  <si>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</si>
  <si>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</si>
  <si>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</si>
  <si>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</si>
  <si>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</si>
  <si>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</si>
  <si>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</si>
  <si>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</si>
  <si>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</si>
  <si>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</si>
  <si>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</si>
  <si>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</si>
  <si>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</si>
  <si>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</si>
  <si>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</si>
  <si>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</si>
  <si>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</si>
  <si>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</si>
  <si>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</si>
  <si>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</si>
  <si>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</si>
  <si>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</si>
  <si>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</si>
  <si>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</si>
  <si>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</si>
  <si>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</si>
  <si>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</si>
  <si>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</si>
  <si>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</si>
  <si>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</si>
  <si>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</si>
  <si>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</si>
  <si>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</si>
  <si>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</si>
  <si>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</si>
  <si>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</si>
  <si>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</si>
  <si>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</si>
  <si>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</si>
  <si>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</si>
  <si>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</si>
  <si>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</si>
  <si>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</si>
  <si>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</si>
  <si>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</si>
  <si>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</si>
  <si>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</si>
  <si>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</si>
  <si>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</si>
  <si>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</si>
  <si>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</si>
  <si>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</si>
  <si>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</si>
  <si>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</si>
  <si>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</si>
  <si>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</si>
  <si>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</si>
  <si>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Jakub Sýkora</t>
  </si>
  <si>
    <t>Leoš Drmola</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</si>
  <si>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</si>
  <si>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</si>
  <si>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</si>
  <si>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</si>
  <si>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</si>
  <si>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</si>
  <si>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</si>
  <si>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</si>
  <si>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</si>
  <si>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</si>
  <si>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</si>
  <si>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</si>
  <si>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</si>
  <si>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</si>
  <si>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</si>
  <si>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</si>
  <si>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</si>
  <si>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</si>
  <si>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</si>
  <si>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</si>
  <si>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</si>
  <si>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</si>
  <si>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</si>
  <si>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</si>
  <si>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</si>
  <si>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</si>
  <si>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</si>
  <si>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</si>
  <si>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</si>
  <si>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</si>
  <si>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</si>
  <si>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</si>
  <si>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</si>
  <si>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</si>
  <si>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</si>
  <si>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</si>
  <si>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</si>
  <si>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</si>
  <si>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</si>
  <si>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</si>
  <si>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</si>
  <si>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</si>
  <si>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</si>
  <si>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</si>
  <si>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</si>
  <si>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</si>
  <si>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</si>
  <si>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</si>
  <si>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</si>
  <si>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</si>
  <si>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</si>
  <si>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</si>
  <si>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</si>
  <si>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</si>
  <si>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</si>
  <si>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</si>
  <si>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</si>
  <si>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</si>
  <si>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</si>
  <si>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</si>
  <si>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</si>
  <si>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</si>
  <si>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</si>
  <si>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</si>
  <si>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</si>
  <si>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</si>
  <si>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</si>
  <si>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</si>
  <si>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</si>
  <si>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</si>
  <si>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</si>
  <si>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</si>
  <si>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</si>
  <si>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</si>
  <si>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</si>
  <si>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</si>
  <si>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</si>
  <si>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</si>
  <si>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</si>
  <si>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</si>
  <si>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</si>
  <si>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</si>
  <si>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</si>
  <si>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</si>
  <si>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</si>
  <si>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</si>
  <si>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</si>
  <si>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</si>
  <si>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</si>
  <si>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</si>
  <si>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</si>
  <si>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</si>
  <si>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</si>
  <si>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</si>
  <si>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</si>
  <si>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</si>
  <si>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</si>
  <si>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</si>
  <si>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</si>
  <si>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</si>
  <si>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</si>
  <si>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</si>
  <si>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</si>
  <si>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</si>
  <si>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</si>
  <si>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</si>
  <si>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</si>
  <si>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</si>
  <si>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</si>
  <si>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</si>
  <si>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</si>
  <si>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</si>
  <si>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</si>
  <si>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</si>
  <si>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</si>
  <si>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</si>
  <si>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</si>
  <si>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</si>
  <si>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</si>
  <si>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</si>
  <si>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</si>
  <si>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</si>
  <si>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</si>
  <si>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</si>
  <si>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</si>
  <si>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</si>
  <si>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01 - organizovanie významných medzinárodných a tradičných športových podujatí na území Slovenskej republiky, konaných od 01.01.2020 do 31.12.2020</t>
  </si>
  <si>
    <t>02 - reštart športu po epidémii Covid-19</t>
  </si>
  <si>
    <t>Bratislava</t>
  </si>
  <si>
    <t>851 04</t>
  </si>
  <si>
    <t>štatutár</t>
  </si>
  <si>
    <t>štatutárny zástupca</t>
  </si>
  <si>
    <t>36478369</t>
  </si>
  <si>
    <t>4 SPORT s.r.o.</t>
  </si>
  <si>
    <t>spoločnosť s ručením obmedzeným</t>
  </si>
  <si>
    <t>Jazdecká 1/A</t>
  </si>
  <si>
    <t>www.4sport.sk</t>
  </si>
  <si>
    <t>4sport@4sport.sk</t>
  </si>
  <si>
    <t>Ing. Daniela Basalová</t>
  </si>
  <si>
    <t>konateľ</t>
  </si>
  <si>
    <t>42384320</t>
  </si>
  <si>
    <t>Šport pre všetkých Kežmarok, občianske združenie</t>
  </si>
  <si>
    <t>Pod lesom 1010/18</t>
  </si>
  <si>
    <t>Kežmarok</t>
  </si>
  <si>
    <t>060 01</t>
  </si>
  <si>
    <t>www.sportprevsetkych.sk</t>
  </si>
  <si>
    <t>sportprevsetkychkk@gmail.com</t>
  </si>
  <si>
    <t>Ing. Filip Kormoš</t>
  </si>
  <si>
    <t>predseda oz</t>
  </si>
  <si>
    <t>Ing. Zuzana Petreková, MBA</t>
  </si>
  <si>
    <t>37911147</t>
  </si>
  <si>
    <t>Nová škola S. Bíroša Bytča</t>
  </si>
  <si>
    <t>Eliáša Lániho 261/7</t>
  </si>
  <si>
    <t>Bytča</t>
  </si>
  <si>
    <t>014 01</t>
  </si>
  <si>
    <t>https://www.zselaniho.sk/index.php/obcianske-zdruzenie</t>
  </si>
  <si>
    <t>novaskolasbirosa@gmail.com</t>
  </si>
  <si>
    <t>Ľubica Slotíková</t>
  </si>
  <si>
    <t>Mgr. Lenka HULÍNOVÁ</t>
  </si>
  <si>
    <t>00630616</t>
  </si>
  <si>
    <t>Maratón klub Rajec</t>
  </si>
  <si>
    <t>Mudrochova 909/4</t>
  </si>
  <si>
    <t>Rajec</t>
  </si>
  <si>
    <t>015 01</t>
  </si>
  <si>
    <t>www.rajeckymaraton.sk</t>
  </si>
  <si>
    <t>pavol.uhlarik@gmail.com</t>
  </si>
  <si>
    <t>Pavol Uhlárik</t>
  </si>
  <si>
    <t>52293581</t>
  </si>
  <si>
    <t>Wannado Slovensko</t>
  </si>
  <si>
    <t>Ružová 175/8</t>
  </si>
  <si>
    <t>Skalica</t>
  </si>
  <si>
    <t>909 01</t>
  </si>
  <si>
    <t>machacek@mediainvestcompany.com</t>
  </si>
  <si>
    <t>Dušan Macháček</t>
  </si>
  <si>
    <t>42362563</t>
  </si>
  <si>
    <t>Bratislavský zväz malého futbalu, o.z.</t>
  </si>
  <si>
    <t>Jašíková 24</t>
  </si>
  <si>
    <t>821 03</t>
  </si>
  <si>
    <t>www.bzmf.sk</t>
  </si>
  <si>
    <t>kralik.peter@gmail.com</t>
  </si>
  <si>
    <t>Ing. Peter Králik</t>
  </si>
  <si>
    <t>37802411</t>
  </si>
  <si>
    <t>Slovenský cykloklub CYKLO TOUR Súľov - Hradná</t>
  </si>
  <si>
    <t>Kotešová 541</t>
  </si>
  <si>
    <t>Kotešová</t>
  </si>
  <si>
    <t>013 61</t>
  </si>
  <si>
    <t>www.cyklotour.sk</t>
  </si>
  <si>
    <t>cyklotour@cyklotour.sk</t>
  </si>
  <si>
    <t>Ing. Slavomír Strečanský</t>
  </si>
  <si>
    <t>040 11</t>
  </si>
  <si>
    <t>31825443</t>
  </si>
  <si>
    <t>Slovenský Futsal</t>
  </si>
  <si>
    <t>Trnavská cesta 100/A</t>
  </si>
  <si>
    <t>www.futsalslovakia.sk</t>
  </si>
  <si>
    <t>marek.kovacik@futbalsfz.sk</t>
  </si>
  <si>
    <t>Dušan Dobšovič</t>
  </si>
  <si>
    <t>Prezident SF</t>
  </si>
  <si>
    <t>Marek Kováčik</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</si>
  <si>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</si>
  <si>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</si>
  <si>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</si>
  <si>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</si>
  <si>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</si>
  <si>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</si>
  <si>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</si>
  <si>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</si>
  <si>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</si>
  <si>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</si>
  <si>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</si>
  <si>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</si>
  <si>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</si>
  <si>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</si>
  <si>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</si>
  <si>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</si>
  <si>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</si>
  <si>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50897152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</si>
  <si>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</si>
  <si>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</si>
  <si>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</si>
  <si>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</si>
  <si>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</si>
  <si>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</si>
  <si>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</si>
  <si>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</si>
  <si>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</si>
  <si>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</si>
  <si>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</si>
  <si>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</si>
  <si>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</si>
  <si>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</si>
  <si>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</si>
  <si>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</si>
  <si>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</si>
  <si>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</si>
  <si>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00681482</t>
  </si>
  <si>
    <t>51223864</t>
  </si>
  <si>
    <t>42264545</t>
  </si>
  <si>
    <t>45014132</t>
  </si>
  <si>
    <t>17067065</t>
  </si>
  <si>
    <t>00595209</t>
  </si>
  <si>
    <t>31813283</t>
  </si>
  <si>
    <t>30845688</t>
  </si>
  <si>
    <t>42323479</t>
  </si>
  <si>
    <t>42065631</t>
  </si>
  <si>
    <t>37978331</t>
  </si>
  <si>
    <t>rugby - kapitálové  transfery</t>
  </si>
  <si>
    <t>Aktivity a úlohy Slovenskej asociácie športu na školách v roku 2019</t>
  </si>
  <si>
    <t>in line zjazd družstvo</t>
  </si>
  <si>
    <t>Romana Čišovská</t>
  </si>
  <si>
    <t>dvojskif LV</t>
  </si>
  <si>
    <t>Ján Surgáč - celoživotná práca s mládežou a životné jubileum - 60 rokov</t>
  </si>
  <si>
    <t>Ema Štetková za  3. miesto na ME v športe (disciplíne) stolný tenis-štvorhra</t>
  </si>
  <si>
    <t>Ivana Krištofičová za  3. miesto na ME v športe (disciplíne) atletika-vrh guľou</t>
  </si>
  <si>
    <t>Marek Tutura za  1. miesto na ME v športe (disciplíne) stolný tenis-štvorhra</t>
  </si>
  <si>
    <t xml:space="preserve">Eva Jurková za  1. miesto na ME v športe (disciplíne) stolný tenis-dvojhra </t>
  </si>
  <si>
    <t xml:space="preserve">Thomas Keinath za  1. miesto na ME v športe (disciplíne) stolný tenis-dvojhra </t>
  </si>
  <si>
    <t>značenie turistických a cykloturistických trás</t>
  </si>
  <si>
    <t>družstvo (12 čl.) za  2. miesto na ME v športe (disciplíne) bandy hokej</t>
  </si>
  <si>
    <t>Viliam Kopilec za  2. miesto na MSJ v športe (disciplíne) crossminton</t>
  </si>
  <si>
    <t>Ján Štiavnický ml. za  1. miesto na MSJ v športe (disciplíne) crossminton</t>
  </si>
  <si>
    <t>Henrieta Syč- Kriváňová za  3. miesto na MS v športe (disciplíne) crossminton</t>
  </si>
  <si>
    <t>Jozef Gibala za  3. miesto na MS v športe (disciplíne) crossminton</t>
  </si>
  <si>
    <t>Ján Štiavnický st. za  2. miesto na MS v športe (disciplíne) crossminton</t>
  </si>
  <si>
    <t>Stanislav Urbaník - celoživotná práca s mládežou a životné jubileum - 60 rokov</t>
  </si>
  <si>
    <t>Jakub Bartek  za  3. miesto na MEJ v športe (disciplíne) Mr. Physique</t>
  </si>
  <si>
    <t>Marianna Mikušová  za  3. miesto na MEJ v športe (disciplíne) bikini diva´s</t>
  </si>
  <si>
    <t>Silvia Řeháková za  2. miesto na MSJ v športe (disciplíne) bikini diva´s</t>
  </si>
  <si>
    <t>Nikola Šalíková za  1. miesto na MSJ v športe (disciplíne) bikini diva´s</t>
  </si>
  <si>
    <t>Kitti Babošová  za  3. miesto na ME v športe (disciplíne) sport model</t>
  </si>
  <si>
    <t>Margita Zvaríková  za  2. miesto na ME v športe (disciplíne) figura</t>
  </si>
  <si>
    <t>Marek Štefanička za  2. miesto na ME v športe (disciplíne) classic Physique</t>
  </si>
  <si>
    <t>Natália Trgová  za  2. miesto na ME v športe (disciplíne) bikini diva´s</t>
  </si>
  <si>
    <t>Renáta Zamastilová  za  2. miesto na ME v športe (disciplíne) bikini diva´s</t>
  </si>
  <si>
    <t>Mária Levická za  3. miesto na MS v športe (disciplíne) figura</t>
  </si>
  <si>
    <t>Koloman Tóth  za  1. miesto na ME v športe (disciplíne) kulturistika</t>
  </si>
  <si>
    <t>Štefan Kanich  za  1. miesto na ME v športe (disciplíne) kulturistika</t>
  </si>
  <si>
    <t>Mária Chiara Nedomová  za  1. miesto na ME v športe (disciplíne) bikini diva´s</t>
  </si>
  <si>
    <t>Michaela Mošovská  za  1. miesto na ME v športe (disciplíne) bikini diva´s</t>
  </si>
  <si>
    <t>Soňa Stránska za  2. miesto na MS v športe (disciplíne) sport model</t>
  </si>
  <si>
    <t>Alex Lukáč  za  2. miesto na MS v športe (disciplíne) kulturistika</t>
  </si>
  <si>
    <t>Erik Tóth  za  2. miesto na MS v športe (disciplíne) kulturistika</t>
  </si>
  <si>
    <t>Veronika Rebryová  za  2. miesto na MS v športe (disciplíne) bikini diva´s</t>
  </si>
  <si>
    <t>Peter Winkler za  1. miesto na MS v športe (disciplíne) kulturistika</t>
  </si>
  <si>
    <t>Dagmar Liptáková za  1. miesto na MS v športe (disciplíne) figura</t>
  </si>
  <si>
    <t>Dana Vizárová za  1. miesto na MS v športe (disciplíne) sport model</t>
  </si>
  <si>
    <t>Zuzana Chmelovocsová za  1. miesto na MS v športe (disciplíne) sport model</t>
  </si>
  <si>
    <t>Katarína Žemberyová  za  1. miesto na MEJ v športe (disciplíne) kata</t>
  </si>
  <si>
    <t>Kateřina Foltánová  za  1. miesto na MEJ v športe (disciplíne) kata</t>
  </si>
  <si>
    <t>František Komora - celoživotná práca s mládežou a životné jubileum - 60 rokov</t>
  </si>
  <si>
    <t>Dominika Šalamonová  za  3. miesto na ME v športe (disciplíne) kata</t>
  </si>
  <si>
    <t>Filip Scholz  za  1. miesto na MSJ v športe (disciplíne) kata</t>
  </si>
  <si>
    <t>Nina Szomolányiová za  1. miesto na MSJ v športe (disciplíne) kata</t>
  </si>
  <si>
    <t>Adam Musil  za  1. miesto na MSJ v športe (disciplíne) kata</t>
  </si>
  <si>
    <t>Ema Kasanová  za  1. miesto na MSJ v športe (disciplíne) kata</t>
  </si>
  <si>
    <t>Martin Hačko  za  1. miesto na MSJ v športe (disciplíne) kumite</t>
  </si>
  <si>
    <t>Ľudovít Kocsis  za  3. miesto na MS v športe (disciplíne) kata</t>
  </si>
  <si>
    <t>Martin Tomaškovič  za  3. miesto na MS v športe (disciplíne) kumite</t>
  </si>
  <si>
    <t>Peter Zelinka za  3. miesto na MS v športe (disciplíne) kumite</t>
  </si>
  <si>
    <t>René Kubovič  za  3. miesto na MS v športe (disciplíne) kata</t>
  </si>
  <si>
    <t>Martina Valentíková  za  2. miesto na MS v športe (disciplíne) kumite</t>
  </si>
  <si>
    <t>Linda Ondrejková  za  1. miesto na MS v športe (disciplíne) kata</t>
  </si>
  <si>
    <t>Tamara Szomolányiová  za  1. miesto na MS v športe (disciplíne) kata</t>
  </si>
  <si>
    <t>Zuzana Revická  za  1. miesto na MS v športe (disciplíne) kumite</t>
  </si>
  <si>
    <t>Tomáš Valentík, Marco Uhrín, Róbert Roth za  1. miesto na MS v športe (disciplíne) kumite team</t>
  </si>
  <si>
    <t>družstvo (11 čl.) za  3. miesto na ME v športe (disciplíne) družstvo</t>
  </si>
  <si>
    <t xml:space="preserve">Tomáš Bartko - </t>
  </si>
  <si>
    <t>družstvo (25 čl.) za  1. miesto na MS v športe (disciplíne) družstvo</t>
  </si>
  <si>
    <t>Matúš Jedinák za  2. miesto na MEUmax v športe (disciplíne) K 4 M 500 m</t>
  </si>
  <si>
    <t>Eliška Mintálová za  3. miesto na MEUmax v športe (disciplíne) K 1 Ž</t>
  </si>
  <si>
    <t>Krisína Ďurecová za  3. miesto na MEJ v športe (disciplíne) 3 x K 1 Ž</t>
  </si>
  <si>
    <t>Marko Mirgorodský za  2. miesto na MEUmax v športe (disciplíne) C 1 M</t>
  </si>
  <si>
    <t>Gabriela Ladičová za  2. miesto na MEUmax v športe (disciplíne) C 1 Ž 200 m</t>
  </si>
  <si>
    <t>Peter Mráz - 1 x 3. m. MSUmax - Škáchová (C1 Ž)</t>
  </si>
  <si>
    <t>Roman Vajs - 1 x 2. m. MSUmax - Mirgorodský, Dodok, Macúš (3xC1 M)</t>
  </si>
  <si>
    <t>Tomáš Mráz - 1 x 2. m. MEUmax - Mirgorodský (3xC1 M)</t>
  </si>
  <si>
    <t>Peter Cibák ml. - 1 x 3. m. MEUmax - Mintálová (K1 Ž)</t>
  </si>
  <si>
    <t>Stanislav Gejdoš - 1 x 1. m. MEUmax - Grigar (K1 M)</t>
  </si>
  <si>
    <t>Peter Cibák st. - 1 x 2. m. MEUmax - Mintálová, Stanovská, Maceková (3xK1 Ž)</t>
  </si>
  <si>
    <t>Miroslav Stanovský - 1 x 3. m. MEUmax - Stanovská, Škáchová, Maceková (3xC1 Ž)</t>
  </si>
  <si>
    <t>Patrik Gajarský - 1 x 2. m. MSJ - Luknárová, Chlebová, Paňková (3xC1 Ž)</t>
  </si>
  <si>
    <t>Jozef Uram  - 1 x 1. m. MEJ - Macúš, Mráz, Dieška (3xC1 M)</t>
  </si>
  <si>
    <t>Pavel Ostrovský - 1 x 3. m. MEJ - Paňková, Ďuricová, Chlebová (3xK1 Ž)</t>
  </si>
  <si>
    <t>Matúš Hujsa - 1 x 2. m. MEJ - Štaffen, Blaščík, Buran (3xK1 M)</t>
  </si>
  <si>
    <t>Peter Murcko - 1 x 3. m. MEJ - Luknárová, Chlebová, Paňková (3xC1 Ž)</t>
  </si>
  <si>
    <t>Arpás Sándor - 1 x 2. m. MEUmax - Ladičová (C1 200m)</t>
  </si>
  <si>
    <t>Soňa Stanovská, Simona Maceková za  2. miesto na MEUmax v športe (disciplíne) 3 x K 1 Ž</t>
  </si>
  <si>
    <t>Emanuela Luknárová, Zuzana Paňková, Ivana Chlebová za  3. miesto na MEJ v športe (disciplíne) 3 x C 1 Ž</t>
  </si>
  <si>
    <t>Monika Škáchová za  3. miesto na MSUmax v športe (disciplíne) C 1 Ž</t>
  </si>
  <si>
    <t>Jakub Grigar za  1. miesto na MEUmax v športe (disciplíne) K 1 M</t>
  </si>
  <si>
    <t>Alexander Slafkovský - celoživotná práca s mládežou a životné jubileum - 70 rokov</t>
  </si>
  <si>
    <t>Matúš Štaffen, Matej Blaščík, Ilja Buran za  2. miesto na MEJ v športe (disciplíne) 3 x K 1 M</t>
  </si>
  <si>
    <t>Ľudovít Macúš, Juraj Mráz, Juraj Dieška za  1. miesto na MEJ v športe (disciplíne) 3 x C 1 M</t>
  </si>
  <si>
    <t>Mariana Petrušová za  3. miesto na ME v športe (disciplíne) K 1 Ž 5 000 m</t>
  </si>
  <si>
    <t>Katarína Pecsuková, Karolína Seregiová za  3. miesto na ME v športe (disciplíne) K 2 Ž maratón</t>
  </si>
  <si>
    <t>Samuel Baláž, Erik Vlček, Csaba Zalka, Adam Botek za  3. miesto na MS v športe (disciplíne) K 4 M 500 m</t>
  </si>
  <si>
    <t>Alexander Slafkovský, Matej Beňuš, Michal Martikán za  1. miesto na MS v športe (disciplíne) 3 x C 1 M</t>
  </si>
  <si>
    <t>Ladislav Kiss za  3. miesto na ME v športe (disciplíne) HU</t>
  </si>
  <si>
    <t>Monika Krasňanská za  2. miesto na ME v športe (disciplíne) TRLB</t>
  </si>
  <si>
    <t>Ladislav Darázs za  2. miesto na ME v športe (disciplíne) TRLB</t>
  </si>
  <si>
    <t>Ľubomír Králik za  1. miesto na ME v športe (disciplíne) PBHB</t>
  </si>
  <si>
    <t>Peter Málek, Marián Chudík, Ladislav Kajma, Benjamín Kun  za  1. miesto na ME v športe (disciplíne) družstvo</t>
  </si>
  <si>
    <t>Matej Matys - 1 x 2. m. MSJ - Jaroš (snowboarding, slopestyle)</t>
  </si>
  <si>
    <t>Ľubomír Masár - 1 x 2. m. MSJ - Fričová (lyžovanie na tráve, superkombinácia)</t>
  </si>
  <si>
    <t>Stanislav Holienčík - 1 x 3. m. MSJ - Sivoková, Mazúrová (kolieskové lyže, tím šprint)</t>
  </si>
  <si>
    <t>Pavel Ševčík - celoživotná práca s mládežou a životné jubileum - 70 rokov</t>
  </si>
  <si>
    <t>Samuel Jaroš za  2. miesto na MSJ v športe (disciplíne) snowboarding</t>
  </si>
  <si>
    <t>Petra Vlhová za  1. miesto na MS v športe (disciplíne) obrovský slalom</t>
  </si>
  <si>
    <t>Marián Mihok - 3 x 3. m. MSJ - jednotlivci, dvojice, trojice</t>
  </si>
  <si>
    <t>Igor Zubák za  3. miesto na MSJ v športe (disciplíne) jednotlivci</t>
  </si>
  <si>
    <t>Gabriel Viňanský - celoživotná práca s mládežou a životné jubileum - 60 rokov</t>
  </si>
  <si>
    <t>Jakub Baka, Roman Samko, Mário Mušuka za  3. miesto na MSJ v športe (disciplíne) trojice</t>
  </si>
  <si>
    <t>Matej Prachar, Samuel Novák za  3. miesto na MSJ v športe (disciplíne) dvojice</t>
  </si>
  <si>
    <t>Margaréta Bičanová za  2. miesto na MEJ v športe (disciplíne) kros triatlon</t>
  </si>
  <si>
    <t>Sylvia Tureková - 1 x 1. m. MEJ - Michaličková (kros triatlon)</t>
  </si>
  <si>
    <t>Tomáš Jurkovič - 1 x 2. m. MEJ - Bičanová (kros triatlon)</t>
  </si>
  <si>
    <t>Marek Vojník - 1 x 1. m. MEJ - Hazuchová (duatlon)</t>
  </si>
  <si>
    <t>Zuzana Michaličková za  1. miesto na MEJ v športe (disciplíne) kros triatlon</t>
  </si>
  <si>
    <t>Líza Hazuchová za  1. miesto na MEJ v športe (disciplíne) duatlon</t>
  </si>
  <si>
    <t>Ľudmila Zapletalová - celoživotná práca s mládežou a životné jubileum - 70 rokov</t>
  </si>
  <si>
    <t>Matej Baluch za  3. miesto na MEJ v športe (disciplíne) 400 m prek.</t>
  </si>
  <si>
    <t>Edmund Kováč - 1 x 3. m. MEJ - Baluch (400 m prek.)</t>
  </si>
  <si>
    <t>Viliam Lendel - celoživotná práca s mládežou a životné jubileum - 80 rokov</t>
  </si>
  <si>
    <t>Ján Volko za  1. miesto na ME v športe (disciplíne) 60 m</t>
  </si>
  <si>
    <t>Vanda Michalková za  3. miesto na MEJ v športe (disciplíne) bouldering</t>
  </si>
  <si>
    <t>Juraj Michalka - 1 x 3. m MEJ - Michalková (bouldering)</t>
  </si>
  <si>
    <t>Igor Kollár - 1 x 3. m. MEJ - Kuric (combined)</t>
  </si>
  <si>
    <t>Bystrík Vadovič - 1 x 1. m. MSJ - Gallo (jednotlivci)</t>
  </si>
  <si>
    <t>Daniel Móc - 1 x 2. m. MSJ - Vávrová (kombinácia)</t>
  </si>
  <si>
    <t>Vladimíra Vávrová  za  2. miesto na MSJ v športe (disciplíne) kombinácia</t>
  </si>
  <si>
    <t>Ján Hochel - celoživotná práca s mládežou a životné jubileum - 60 rokov</t>
  </si>
  <si>
    <t>Filip Bánik  za  2. miesto na MSJ v športe (disciplíne) šprint</t>
  </si>
  <si>
    <t>Lukáš Nesteš, Matúš Kotula, Richard Kucko za  3. miesto na MSJ v športe (disciplíne) družstvo</t>
  </si>
  <si>
    <t>Erik Gallo za  1. miesto na MSJ v športe (disciplíne) jednotlivci</t>
  </si>
  <si>
    <t>Vasil Pavljuk - 2 x 1. m. MEJ - Fecek (S 8D), Galko (S 5B), 1 x 2. m a 1 x 3. m. MEJ - družstvá (S 36A + S 5B)</t>
  </si>
  <si>
    <t>Ján Gašpar - 1 x 2. m. MEJ - Dolobáč (F 2B)</t>
  </si>
  <si>
    <t>Pavol Polonec - 1 x 2. m. a 1 x 3. m. MEJ - Ema a Laura Kožuchová (F 1E), 1 x 1. m. MEJ - družstvo (F 1E)</t>
  </si>
  <si>
    <t>Roland Ševce, Maroš Fecek, Marek Brezáni za  2. miesto na MEJ v športe (disciplíne) S 3A - družstvo</t>
  </si>
  <si>
    <t>Štefan Buraj za  3. miesto na ME v športe (disciplíne) S 6A - družstvo</t>
  </si>
  <si>
    <t>Ivan Tréger za  1. miesto na ME v športe (disciplíne) F 1D</t>
  </si>
  <si>
    <t>Pavol Polonec, Milan Polonec za  2. miesto na ME v športe (disciplíne) F 1 D - družstvo</t>
  </si>
  <si>
    <t>Igor Burger za  1. miesto na ME v športe (disciplíne) F 2B</t>
  </si>
  <si>
    <t>Alexander Schrek, Patrik Dolobáč za  2. miesto na ME v športe (disciplíne) F 2B - družstvo</t>
  </si>
  <si>
    <t>Ján Koťuha za  1. miesto na ME v športe (disciplíne) S 5C</t>
  </si>
  <si>
    <t>Michal Žitňan, ml. za  1. miesto na ME v športe (disciplíne) S 9A</t>
  </si>
  <si>
    <t>Vasil Pavljuk, Michal Žitňan, st. za  2. miesto na ME v športe (disciplíne) S 9A - družstvo</t>
  </si>
  <si>
    <t>Ján Šabľa, ml. za  2. miesto na MS v športe (disciplíne) Presné lietanie</t>
  </si>
  <si>
    <t>Martin Nevidzan, Milan Mrázik za  2. miesto na MS v športe (disciplíne) Air Navigation Race</t>
  </si>
  <si>
    <t>Radoslav Malenovský za  2. miesto na MS v športe (disciplíne) športová streľba - dr.</t>
  </si>
  <si>
    <t>Veronika Vadovičová za  1. miesto na MS v športe (disciplíne) športová streľba</t>
  </si>
  <si>
    <t>Jaromír Truksa - 1 x 2. m. MEUmax - Špánik + Brat (štvorhra)</t>
  </si>
  <si>
    <t>Tibor Špánik, Adam Brat za  2. miesto na MEUmax v športe (disciplíne) štvorhra</t>
  </si>
  <si>
    <t>Štefan Zemko - 1 x 2. m. MEJ - Hocková (skeet)</t>
  </si>
  <si>
    <t>František Liptai - celoživotná práca s mládežou a životné jubileum - 70 rokov</t>
  </si>
  <si>
    <t>Vanesa Hocková za  2. miesto na MEJ v športe (disciplíne) skeet</t>
  </si>
  <si>
    <t>Adrián Drobný za  3. miesto na SU v športe (disciplíne) trap</t>
  </si>
  <si>
    <t xml:space="preserve">Vladimír Karel za  2. miesto na ME v športe (disciplíne) Forsyth </t>
  </si>
  <si>
    <t>Matej Medveď, Štefan Šulek za  3. miesto na SU v športe (disciplíne) VzPu 60 - družstvo</t>
  </si>
  <si>
    <t>Filip Marinov za  2. miesto na SU v športe (disciplíne) trap</t>
  </si>
  <si>
    <t>Danka Barteková za  1. miesto na ME v športe (disciplíne) skeet</t>
  </si>
  <si>
    <t>Štefan Ernst za  1. miesto na ME v športe (disciplíne) mariette</t>
  </si>
  <si>
    <t>Patrik Jány za  1. miesto na SU v športe (disciplíne) VzPu 60</t>
  </si>
  <si>
    <t>Marián Lenhard, Tomáš Šramek za  2. miesto na ME v športe (disciplíne) Enfield</t>
  </si>
  <si>
    <t>Hubert Andrzej Olejnik za  2. miesto na MS v športe (disciplíne) double trap</t>
  </si>
  <si>
    <t>Daniela Andrejková, Vladimír Jurza, Lajos Szalai za  2. miesto na ME v športe (disciplíne) Pforzheim - družstvo</t>
  </si>
  <si>
    <t>Ľubomír Ftáčnik - 1 x 1. m. MEUmax - Kostolanský</t>
  </si>
  <si>
    <t>Lukáš Sebastián Kostolanský za  1. miesto na MEUmax v športe (disciplíne) šach - jednotlivci</t>
  </si>
  <si>
    <t>František Zelovič - celoživotná práca s mládežou a životné jubileum - 70 rokov</t>
  </si>
  <si>
    <t>Krisztián Forgách - celoživotná práca s mládežou a životné jubileum - 70 rokov</t>
  </si>
  <si>
    <t>Ján Sabovčík - 1 x 2. m. MEJ - družstvo</t>
  </si>
  <si>
    <t>František Horváth - celoživotná práca s mládežou a životné jubileum - 50 rokov</t>
  </si>
  <si>
    <t>Romana Čisovská, Viktória Morvayová, Michaela Kadlečková za  2. miesto na MEJ v športe (disciplíne) družstvo</t>
  </si>
  <si>
    <t>Jozef Molent - celoživotná práca s mládežou a životné jubileum - 50 rokov</t>
  </si>
  <si>
    <t>Anastasia Kuzmina za  1. miesto na MS v športe (disciplíne) rýchlostné preteky</t>
  </si>
  <si>
    <t>Martin Otčenáš za  1. miesto na MS v športe (disciplíne) stíhacie preteky</t>
  </si>
  <si>
    <t>Laura Pálinkašová za  3. miesto na MEJ v športe (disciplíne) kumite - 59 kg</t>
  </si>
  <si>
    <t>Tomáš Kósa za  3. miesto na MEJ v športe (disciplíne) kumite + 76 kg</t>
  </si>
  <si>
    <t>Adi Gyurik za  2. miesto na MEJ v športe (disciplíne) kumite - 84 kg</t>
  </si>
  <si>
    <t>Ján Longa - 1 x 2. m. MEJ - Gyurík (kumite - 84 kg)</t>
  </si>
  <si>
    <t>Klaudio Farmadín - 2 x 3. m. MEJ - Pálinkášová a Kósa (kumite)</t>
  </si>
  <si>
    <t>Kristína Macková - 1 x 3. m. MEJ - kata družstvo</t>
  </si>
  <si>
    <t>Roman Hrčka, Richard Šlehofer, Matej Rebro za  3. miesto na MEJ v športe (disciplíne) kata - družstvo</t>
  </si>
  <si>
    <t>Jaroslav Javorský - celoživotná práca s mládežou a životné jubileum - 50 rokov</t>
  </si>
  <si>
    <t>Ingrida Suchánková za  3. miesto na ME v športe (disciplíne) kumite - 61 kg</t>
  </si>
  <si>
    <t>Patrik Nitecki za  2. miesto na MEJ v športe (disciplíne) K1 do 60 kg</t>
  </si>
  <si>
    <t>Pavol Trajlinek - 1 x 1. m. MEJ - Dériková (LC nad 70 kg)</t>
  </si>
  <si>
    <t>Karin Dériková za  1. miesto na MEJ v športe (disciplíne) LC nad 70 kg</t>
  </si>
  <si>
    <t>Barbora Mayerová za  3. miesto na MS v športe (disciplíne) LK - 52 kg</t>
  </si>
  <si>
    <t>Dominika Karchová za  3. miesto na MS v športe (disciplíne) KL - 50 kg</t>
  </si>
  <si>
    <t>Jaroslav Paľa za  3. miesto na MS v športe (disciplíne) KL nad 94 kg</t>
  </si>
  <si>
    <t>Marek Karlík za  1. miesto na MS v športe (disciplíne) KL - 74 kg</t>
  </si>
  <si>
    <t>Monika Chochlíková za  1. miesto na MS v športe (disciplíne) K1 - 52 kg</t>
  </si>
  <si>
    <t>Jozef Frűhauf - celoživotná práca s mládežou a životné jubileum - 70 rokov</t>
  </si>
  <si>
    <t>družstvo (23 čl.) za  2. miesto na SU v športe (disciplíne) družstvo</t>
  </si>
  <si>
    <t>Medard Féder - celoživotná práca s mládežou a životné jubileum - 70 rokov</t>
  </si>
  <si>
    <t>Monika Pašmiková za  3. miesto na MEJ v športe (disciplíne) Canicross wom.1 dog</t>
  </si>
  <si>
    <t>Michaela Ivančová za  1. miesto na MEJ v športe (disciplíne) Canicross wom.1 dog</t>
  </si>
  <si>
    <t>Viktor Hájek za  2. miesto na ME v športe (disciplíne) BKJ men 2 dogs</t>
  </si>
  <si>
    <t>Tamara Ivančová za  2. miesto na ME v športe (disciplíne) Canicross wom.1 dog</t>
  </si>
  <si>
    <t>Jakub Reguli za  3. miesto na MS v športe (disciplíne) DL1 6 dogs</t>
  </si>
  <si>
    <t>Roman Reistetter za  2. miesto na MS v športe (disciplíne) SKJ men 1 dog</t>
  </si>
  <si>
    <t>Lenka Bičkošová za  2. miesto na MS v športe (disciplíne) SKJ women 1 dog</t>
  </si>
  <si>
    <t>Michal Ivančo za  2. miesto na MS v športe (disciplíne) SKJ men 2 dogs</t>
  </si>
  <si>
    <t>Patrik Lučanský za  1. miesto na MS v športe (disciplíne) SKJ men 1 dog</t>
  </si>
  <si>
    <t>Carla Reistetterová za  1. miesto na MS v športe (disciplíne) SKJ women 1 dog</t>
  </si>
  <si>
    <t>Igor Pribula za  1. miesto na MS v športe (disciplíne) D1 2 dogs</t>
  </si>
  <si>
    <t>Maroš Litvaj za  1. miesto na MS v športe (disciplíne) DL1 6 dogs</t>
  </si>
  <si>
    <t>Igor Štefan za  1. miesto na MS v športe (disciplíne) SKJmen 2 dogs</t>
  </si>
  <si>
    <t>Ján Neger za  1. miesto na MS v športe (disciplíne) SKJ men 1 dog</t>
  </si>
  <si>
    <t>Tomáš Hockicko za  1. miesto na MS v športe (disciplíne) Scooter 1 dog</t>
  </si>
  <si>
    <t>Peter Jurčík - 1 x 1. m. MSUmax - Jurčík (šprint)</t>
  </si>
  <si>
    <t>Anna Šimečková - 1 x 2. m. MSUmax - Cuninková (klasika 144 MHz)</t>
  </si>
  <si>
    <t>Adriana Kurucová za  3. miesto na MSUmax v športe (disciplíne) šprint</t>
  </si>
  <si>
    <t>Jozef Šimeček - celoživotná práca s mládežou a životné jubileum - 60 rokov</t>
  </si>
  <si>
    <t>Katarína Cuninková za  2. miesto na MSUmax v športe (disciplíne) klasika 144 MHz</t>
  </si>
  <si>
    <t>Tomáš Jurčík za  1. miesto na MSUmax v športe (disciplíne) šprint</t>
  </si>
  <si>
    <t>Juraj Mészáros - celoživotná práca s mládežou a životné jubileum - 70 rokov</t>
  </si>
  <si>
    <t>Jan Mészáros za  2. miesto na MS v športe (disciplíne) D 3</t>
  </si>
  <si>
    <t>Kristián Šveda za  3. miesto na MS v športe (disciplíne) lru mucha</t>
  </si>
  <si>
    <t>Peter Horňák za  3. miesto na MS v športe (disciplíne) lru prívlač</t>
  </si>
  <si>
    <t>Lukáš Hollý, Juraj Smatana, Marek Rojtáš, Peter Marcin za  2. miesto na MS v športe (disciplíne) lru prívlač</t>
  </si>
  <si>
    <t>Miroslav Frolo - 1 x 1. m. MSJ - Tropp (disco dance)</t>
  </si>
  <si>
    <t>Maša Machatsová za  3. miesto na MSJ v športe (disciplíne) show dance</t>
  </si>
  <si>
    <t>Petr Horáček - celoživotná práca s mládežou a životné jubileum - 50 rokov</t>
  </si>
  <si>
    <t>Natália Remeková za  2. miesto na MSJ v športe (disciplíne) street show</t>
  </si>
  <si>
    <t>Adriana Mazuchová, Ema Grigerová za  3. miesto na MSJ v športe (disciplíne) street show duo</t>
  </si>
  <si>
    <t>Matúš Tropp za  1. miesto na MSJ v športe (disciplíne) disco dance</t>
  </si>
  <si>
    <t>Andrea Vavreková za  3. miesto na ME v športe (disciplíne) street show</t>
  </si>
  <si>
    <t>Martine Georgette Ganse za  2. miesto na ME v športe (disciplíne) street show</t>
  </si>
  <si>
    <t>Vladimír Majerčák - celoživotná práca s mládežou a životné jubileum - 70 rokov</t>
  </si>
  <si>
    <t>Tomáš Král za  3. miesto na ME v športe (disciplíne) boccia - BC 1</t>
  </si>
  <si>
    <t>Miroslav Jambor za  3. miesto na ME v športe (disciplíne) stolný tenis - TT7</t>
  </si>
  <si>
    <t>Michaela Balcová za  1. miesto na ME v športe (disciplíne) boccia - BC 4 pár</t>
  </si>
  <si>
    <t>Martin Strehársky za  1. miesto na ME v športe (disciplíne) boccia - BC 4 pár</t>
  </si>
  <si>
    <t>Samuel Andrejčík za  1. miesto na ME v športe (disciplíne) boccia - BC 4</t>
  </si>
  <si>
    <t>Patrik Kuril za  3. miesto na MS v športe (disciplíne) cykl. cestné pret. - C 4</t>
  </si>
  <si>
    <t>Jozef Metelka za  1. miesto na MS v športe (disciplíne) cykl. časovka - C 4</t>
  </si>
  <si>
    <t>Tobias Zambory  za  3. miesto na MEUmax v športe (disciplíne) družstvo</t>
  </si>
  <si>
    <t>Daniel Vaško  za  3. miesto na MEUmax v športe (disciplíne) skoky</t>
  </si>
  <si>
    <t>Ella Pokorná za  2. miesto na MEJ v športe (disciplíne) slalom</t>
  </si>
  <si>
    <t>Temenujka Csokasová - 1 x 2. m. MEUmax - Bořikova (slalom)</t>
  </si>
  <si>
    <t>Alexander Vaško - 1 x 2. m. MEJ - Pokorna (slalom)</t>
  </si>
  <si>
    <t>Patricia Luptakova, Zuzana Csokasova, Alexander Ochotnícky, Roland Pokorný za  3. miesto na MEJ v športe (disciplíne) družstvo</t>
  </si>
  <si>
    <t>Alexander Vaško za  2. miesto na ME v športe (disciplíne) slalom</t>
  </si>
  <si>
    <t>Zuzana Vráblová za  1. miesto na ME v športe (disciplíne) wakeskate</t>
  </si>
  <si>
    <t>Nikolas Wolf, Samuel Saxa, Juraj Kerpčár, Karin Bořikova, Lucia Fedorova za  2. miesto na ME v športe (disciplíne) družstvo</t>
  </si>
  <si>
    <t>Róbert Hencz za  3. miesto na ME v športe (disciplíne) F500</t>
  </si>
  <si>
    <t>Jaroslav Baláž za  1. miesto na ME v športe (disciplíne) Formula S</t>
  </si>
  <si>
    <t>Marian Jung za  2. miesto na MS v športe (disciplíne) F500</t>
  </si>
  <si>
    <t>Mario Lámy za  2. miesto na MS v športe (disciplíne) Amateur Runabout ss</t>
  </si>
  <si>
    <t>Sebastián Cabala za  3. miesto na MEUmax v športe (disciplíne) dvojboj</t>
  </si>
  <si>
    <t>Štefan Korpa - 1 x 2. m. MEJ - Seničová (dvojboj)</t>
  </si>
  <si>
    <t>Rudolf Lukáč - 1 x 3. m. MEUmax - Cabala (dvojboj)</t>
  </si>
  <si>
    <t>Miroslav Škrobian - 1 x 2. m. MEUmax - Macura (trh)</t>
  </si>
  <si>
    <t>Milan Kováč - celoživotná práca s mládežou a životné jubileum - 70 rokov</t>
  </si>
  <si>
    <t>Yvetta Macejková - celoživotná práca s mládežou a životné jubileum - 70 rokov</t>
  </si>
  <si>
    <t>Sara Suba za  2. miesto na MSJ v športe (disciplíne) 50 m PP</t>
  </si>
  <si>
    <t>Radka Rutsch za  2. miesto na ME v športe (disciplíne) 5 - tyčí</t>
  </si>
  <si>
    <t>Zuzana Hrašková za  1. miesto na ME v športe (disciplíne) 400 m BF</t>
  </si>
  <si>
    <t>FRAGARIA CUP, Prešov, 26.08.2020 - 30.08.2020, 0 športovcov do 20 rokov, 1500 športovcov do 15 rokov, 0 športovcov nad 60 rokov</t>
  </si>
  <si>
    <t>...ideme hrať ping-poooooong..., Košice , 11.10.2020 - 15.10.2020, 800 športovcov do 20 rokov, 600 športovcov do 15 rokov, 50 športovcov nad 60 rokov</t>
  </si>
  <si>
    <t>Detský šampionát v malom futbale, Bratislava, 25.09.2020, 0 športovcov do 20 rokov, 500 športovcov do 15 rokov, 0 športovcov nad 60 rokov</t>
  </si>
  <si>
    <t>International FIT KIDS BODVA Cup 2020, Košice, 17.10.2020, 0 športovcov do 20 rokov, 800 športovcov do 15 rokov, 0 športovcov nad 60 rokov</t>
  </si>
  <si>
    <t>UNIHRY 2020, športový areál Mladá Garda STU v Bratislave, 15.09.2020, 400 športovcov do 20 rokov, 350 športovcov do 15 rokov, 150 športovcov nad 60 rokov</t>
  </si>
  <si>
    <t>Vyboxuj si svoj sen - 2. etapa, celé SR - vybrané základné školy, 12.10.2020 - 23.10.2020, 0 športovcov do 20 rokov, 6000 športovcov do 15 rokov, 0 športovcov nad 60 rokov</t>
  </si>
  <si>
    <t>Otvorené Majstrovstvá Slovenskej republiky v paraglidingu (TŠP), Martin, počet krajín: 15, počet športovcov: 100, ročník podujatia: 16, termín: 25.07.2020 - 01.08.2020</t>
  </si>
  <si>
    <t>Rajecký maratón, Rajec - Námestie SNP, 08.08.2020, 400 športovcov do 20 rokov, 321 športovcov do 15 rokov, 183 športovcov nad 60 rokov</t>
  </si>
  <si>
    <t>Medzinárodný maratón mieru v Košiciach (TŠP), Košice, počet krajín: 61, počet športovcov: 10 000, ročník podujatia: 97, termín: 02.10.2020 - 04.10.2020</t>
  </si>
  <si>
    <t>Postavme sa novodobým chorobám behom    , Bytča, 09.10.2020, 200 športovcov do 20 rokov, 700 športovcov do 15 rokov, 100 športovcov nad 60 rokov</t>
  </si>
  <si>
    <t>Pohyb, zdravie, Flag Futbal! , Bratislava, Zvolen, 12.11.2020 - 22.11.2020, 10 športovcov do 20 rokov, 100 športovcov do 15 rokov, 0 športovcov nad 60 rokov</t>
  </si>
  <si>
    <t xml:space="preserve"> Majstrovstvá Slovenska v Crossmintone, Prešov, 12.11.2020 - 13.11.2020, 110 športovcov do 20 rokov, 80 športovcov do 15 rokov, 25 športovcov nad 60 rokov</t>
  </si>
  <si>
    <t>SADS AA IPSC, Košice a Nitra, 16.10.2020 - 23.10.2020, 400 športovcov do 20 rokov, 500 športovcov do 15 rokov, 40 športovcov nad 60 rokov</t>
  </si>
  <si>
    <t>Majstrovstvá Slovenska  (TŠP), Komárno, počet krajín: 23, počet športovcov: 447, ročník podujatia: 25, termín: 03.09.2020 - 06.09.2020</t>
  </si>
  <si>
    <t>Silná ruka stredných škôl, Námestovo, 08.12.2020 - 17.12.2020, 200 športovcov do 20 rokov, 120 športovcov do 15 rokov, 0 športovcov nad 60 rokov</t>
  </si>
  <si>
    <t>Hanmadang - Slovensky festival Taekwonda, Aréna Liptov, Liptovský Mikuláš, 16.10.2020 - 18.10.2020, 350 športovcov do 20 rokov, 300 športovcov do 15 rokov, 0 športovcov nad 60 rokov</t>
  </si>
  <si>
    <t>Majstrovstvá Slovenska mládeže 2020, Košice, 03.07.2020 - 26.07.2020, 288 športovcov do 20 rokov, 1440 športovcov do 15 rokov, 0 športovcov nad 60 rokov</t>
  </si>
  <si>
    <t>XXIII. Slovakia open - WUKF Európsky pohár v karate a kobudo, Bratislava, 17.10.2020 - 18.10.2020, 540 športovcov do 20 rokov, 450 športovcov do 15 rokov, 10 športovcov nad 60 rokov</t>
  </si>
  <si>
    <t>Majstrovstvá Európy tímov junioriek (MEJ), Hrubá Borša, počet krajín: 20, počet športovcov: 80, ročník podujatia: 26, termín: 23.09.2020 - 26.09.2020</t>
  </si>
  <si>
    <t>Slovenský pohár v športovej a modernej gymnastike , Trnava a Bratislava, 30.10.2020 - 01.11.2020 / 06.11.2020 - 07.11.2020, 220 športovcov do 20 rokov, 0 športovcov do 15 rokov, 0 športovcov nad 60 rokov</t>
  </si>
  <si>
    <t>Novácka päťstovka, Nováky, 01.08.2020 - 02.08.2020, 350 športovcov do 20 rokov, 70 športovcov do 15 rokov, 4 športovcov nad 60 rokov</t>
  </si>
  <si>
    <t>Tatranský pohár v behu na lyžiach (TŠP), Štrbské Pleso, počet krajín: 10, počet športovcov: 125, ročník podujatia: 48, termín: 12.12.2020 - 13.12.2020</t>
  </si>
  <si>
    <t>Európsky pohár do 19 rokov - FINÁLE (EPJ), Žarnovica, počet krajín: 10, počet športovcov: 18, ročník podujatia: 4, termín: 16.08.2020 - 16.08.2020</t>
  </si>
  <si>
    <t>Veľká cena Slovenska 2020 (TŠP), Bratislava, Plaváreň Pasienky, počet krajín: 15, počet športovcov: 517, ročník podujatia: 58, termín: 06.03.2020 - 08.03.2020</t>
  </si>
  <si>
    <t>Rope skipping workshop, BRATISLAVA  , 23.09.2020 - 30.09.2020, 500 športovcov do 20 rokov, 500 športovcov do 15 rokov, 100 športovcov nad 60 rokov</t>
  </si>
  <si>
    <t>PSA IMET OPEN (WEEK) (TŠP), IMET SQUASH-RELAX CENTRUM BRATISLAVA, počet krajín: 20, počet športovcov: 110, ročník podujatia: 12, termín: 09.12.2020 - 13.12.2020</t>
  </si>
  <si>
    <t>Pohár mládeže SVF, Piešťany, 22.08.2002 - 23.08.2020, 220 športovcov do 20 rokov, 0 športovcov do 15 rokov, 0 športovcov nad 60 rokov</t>
  </si>
  <si>
    <t>CEV Snow Volleyball European Tour (EP), Donovaly, počet krajín: 10, počet športovcov: 110, ročník podujatia: 3, termín: 21.02.2020 - 23.02.2020</t>
  </si>
  <si>
    <t>Detská P-T-S, Šamorín, X-Bionic Sphere, 11.09.2020, 200 športovcov do 20 rokov, 0 športovcov do 15 rokov, 0 športovcov nad 60 rokov</t>
  </si>
  <si>
    <t>Míting P-T-S (TŠP), Šamorín, X-Bionic Sphere, počet krajín: 20, počet športovcov: 250, ročník podujatia: 55, termín: 11.09.2020 - 11.09.2020</t>
  </si>
  <si>
    <t>Majstrovstvá SR SBS v behu na ceste a M-SR SBS v krose Račiansky kros, Bratislava, 25.10.2020, 320 športovcov do 20 rokov, 150 športovcov do 15 rokov, 360 športovcov nad 60 rokov</t>
  </si>
  <si>
    <t>Slovensko žije bowlingom , Bratislava, Žilina, Košice, 09.11.2020 - 19.11.2020, 300 športovcov do 20 rokov, 150 športovcov do 15 rokov, 0 športovcov nad 60 rokov</t>
  </si>
  <si>
    <t>Pohár majstrov (TŠP), Pezinok, počet krajín: 11, počet športovcov: 66, ročník podujatia: 19, termín: 12.11.2020 - 14.11.2020</t>
  </si>
  <si>
    <t>Mini Champions Liga  Slovensko 2020, Púchov, 20.10.2020 - 21.10.2020, 0 športovcov do 20 rokov, 190 športovcov do 15 rokov, 0 športovcov nad 60 rokov</t>
  </si>
  <si>
    <t>Európsky pohár v drytoolingu (EP), Žilina, počet krajín: 15, počet športovcov: 100, ročník podujatia: 6, termín: 05.12.2020 - 05.12.2020</t>
  </si>
  <si>
    <t>Majstrovstvá Slovenska v športovom lezení detí, mládeže a dospelých, LA SKALA lezecké centrum, Žilina, 25.09.2020 - 04.10.2020, 300 športovcov do 20 rokov, 200 športovcov do 15 rokov, 30 športovcov nad 60 rokov</t>
  </si>
  <si>
    <t>Slovak Junior &amp; Cadet Open 2020 (SPJ), Senec, počet krajín: 20, počet športovcov: 170, ročník podujatia: 24, termín: 11.11.2020 - 15.11.2020</t>
  </si>
  <si>
    <t>Majstrovstvá Slovenska mládeže, Stará Ľubovňa, 15.08.2020 - 22.08.2020, 240 športovcov do 20 rokov, 140 športovcov do 15 rokov, 0 športovcov nad 60 rokov</t>
  </si>
  <si>
    <t>Grand Prix Bratislava 2020 (SPJ), Bratislava, počet krajín: 40, počet športovcov: 200, ročník podujatia: 10, termín: 01.02.2020 - 02.02.2020</t>
  </si>
  <si>
    <t>ATP Slovak  Open  - medzinárodné majstrovstvá Slovenska v tenise mužov (TŠP), Bratislava, počet krajín: 31, počet športovcov: 40, ročník podujatia: 22, termín: 31.10.2020 - 08.11.2020</t>
  </si>
  <si>
    <t>IBU CUP  5. kolo (EP), NBC Osrblie, počet krajín: 37, počet športovcov: 188, ročník podujatia: 12, termín: 15.01.2020 - 18.01.2020</t>
  </si>
  <si>
    <t>Okolo Slovenska  (TŠP), Slovensko, počet krajín: 25, počet športovcov: 140, ročník podujatia: 64, termín: 16.09.2020 - 19.09.2020</t>
  </si>
  <si>
    <t>European judo open women  Bratislava 2020 (SP), EUROVIA ARÉNA  BRATISLAVA, počet krajín: 29, počet športovcov: 154, ročník podujatia: 1, termín: 15.02.2020 - 15.02.2020</t>
  </si>
  <si>
    <t>Majstrovstvá Slovenska v malom futbale, Piešťany, 18.07.2020 - 19.07.2020, 290 športovcov do 20 rokov, 0 športovcov do 15 rokov, 10 športovcov nad 60 rokov</t>
  </si>
  <si>
    <t>ME mládež do 18 rokov, Košice, 22.11.2020 - 23.11.2020, 0 športovcov do 20 rokov, 210 športovcov do 15 rokov, 0 športovcov nad 60 rokov</t>
  </si>
  <si>
    <t>Detská atletika 2020, Kežmarok, Futbalový štadion, 18.09.2020, 800 športovcov do 20 rokov, 800 športovcov do 15 rokov, 0 športovcov nad 60 rokov</t>
  </si>
  <si>
    <t>REBELS CAMP, Košice a Prešov, 06.11.2020 - 13.11.2020, 400 športovcov do 20 rokov, 500 športovcov do 15 rokov, 30 športovcov nad 60 rokov</t>
  </si>
  <si>
    <t>Veľká cena Demanovských jaskýň (TŠP), Lyžiarske stredisko Jasná  Chopok, počet krajín: 18, počet športovcov: 85, ročník podujatia: 81, termín: 20.02.2020 - 21.02.2020</t>
  </si>
  <si>
    <t>WANNADO festival športu Skalica 2020, Skalica, 22.08.2020, 800 športovcov do 20 rokov, 500 športovcov do 15 rokov, 0 športovcov nad 60 rokov</t>
  </si>
  <si>
    <t>Európsky pohár v para-cyklistike zdravotne postihnutých (TŠP), Púchov, počet krajín: 15, počet športovcov: 80, ročník podujatia: 25, termín: 12.09.2020 - 13.09.2020</t>
  </si>
  <si>
    <t>Olympijský odznak všestrannosti 2020</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</si>
  <si>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</si>
  <si>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</si>
  <si>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</si>
  <si>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</si>
  <si>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</si>
  <si>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</si>
  <si>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</si>
  <si>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</si>
  <si>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</si>
  <si>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</si>
  <si>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</si>
  <si>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</si>
  <si>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</si>
  <si>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</si>
  <si>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</si>
  <si>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</si>
  <si>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</si>
  <si>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</si>
  <si>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</si>
  <si>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Bandy, skrátený názov SAB</t>
  </si>
  <si>
    <t>Gen. M. R. Štefánika  611/2</t>
  </si>
  <si>
    <t>Trenčianske Teplice</t>
  </si>
  <si>
    <t>914 51</t>
  </si>
  <si>
    <t>www.slovakbandy.sk</t>
  </si>
  <si>
    <t>slovakbandy@gmail.com</t>
  </si>
  <si>
    <t>Lukáš Vepy</t>
  </si>
  <si>
    <t>Ľudovít Vepy</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</si>
  <si>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</si>
  <si>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</si>
  <si>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</si>
  <si>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</si>
  <si>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</si>
  <si>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</si>
  <si>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</si>
  <si>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</si>
  <si>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</si>
  <si>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</si>
  <si>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</si>
  <si>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</si>
  <si>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</si>
  <si>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</si>
  <si>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</si>
  <si>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</si>
  <si>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</si>
  <si>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</si>
  <si>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</si>
  <si>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</si>
  <si>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</si>
  <si>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</si>
  <si>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</si>
  <si>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</si>
  <si>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</si>
  <si>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www.cyklotrial.sk</t>
  </si>
  <si>
    <t>stefan@blackmail.sk</t>
  </si>
  <si>
    <t>Štefan Pčola</t>
  </si>
  <si>
    <t>Slovenská federácia karate a bojových umení</t>
  </si>
  <si>
    <t>Pajštúnska 1</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</si>
  <si>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</si>
  <si>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</si>
  <si>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</si>
  <si>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</si>
  <si>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</si>
  <si>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</si>
  <si>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</si>
  <si>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</si>
  <si>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</si>
  <si>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</si>
  <si>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</si>
  <si>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</si>
  <si>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</si>
  <si>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</si>
  <si>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</si>
  <si>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</si>
  <si>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</si>
  <si>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</si>
  <si>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</si>
  <si>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</si>
  <si>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</si>
  <si>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</si>
  <si>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</si>
  <si>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</si>
  <si>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</si>
  <si>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</si>
  <si>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</si>
  <si>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</si>
  <si>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</si>
  <si>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</si>
  <si>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</si>
  <si>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</si>
  <si>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</si>
  <si>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</si>
  <si>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</si>
  <si>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</si>
  <si>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</si>
  <si>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</si>
  <si>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</si>
  <si>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</si>
  <si>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</si>
  <si>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</si>
  <si>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</si>
  <si>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</si>
  <si>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</si>
  <si>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</si>
  <si>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</si>
  <si>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</si>
  <si>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</si>
  <si>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</si>
  <si>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</si>
  <si>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</si>
  <si>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</si>
  <si>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</si>
  <si>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</si>
  <si>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</si>
  <si>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</si>
  <si>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</si>
  <si>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</si>
  <si>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</si>
  <si>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</si>
  <si>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www.nohejbal-sk.sk</t>
  </si>
  <si>
    <t>sna@nohejbal-sk.sk</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</si>
  <si>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</si>
  <si>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</si>
  <si>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</si>
  <si>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</si>
  <si>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</si>
  <si>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</si>
  <si>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</si>
  <si>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</si>
  <si>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</si>
  <si>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</si>
  <si>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</si>
  <si>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</si>
  <si>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Asociácia športu pre všetkých Slovenskej republiky</t>
  </si>
  <si>
    <t>www.aspv.sk</t>
  </si>
  <si>
    <t>aspv@aspv.sk</t>
  </si>
  <si>
    <t>Ján Holko</t>
  </si>
  <si>
    <t>FANYGYM</t>
  </si>
  <si>
    <t>Brigádnická 216/3</t>
  </si>
  <si>
    <t>www.fanygym.sk</t>
  </si>
  <si>
    <t>fanygymfitness@gmail.com</t>
  </si>
  <si>
    <t>Františka Nemcová</t>
  </si>
  <si>
    <t>Integrácia študentov</t>
  </si>
  <si>
    <t>Staré Grunty 211/36</t>
  </si>
  <si>
    <t>unihry.sk</t>
  </si>
  <si>
    <t>tomase.kizak@gmail.com</t>
  </si>
  <si>
    <t>Tomáš Kizak</t>
  </si>
  <si>
    <t>KO Box Club Galanta</t>
  </si>
  <si>
    <t>Stavbárska 1044/1</t>
  </si>
  <si>
    <t>Galanta</t>
  </si>
  <si>
    <t>924 01</t>
  </si>
  <si>
    <t>https://www.tomikid.com/ko-box-club/</t>
  </si>
  <si>
    <t>jozanhorvath@gmail.com, tomi@tomikid.com</t>
  </si>
  <si>
    <t>Tomáš Kovács</t>
  </si>
  <si>
    <t>viceprezident</t>
  </si>
  <si>
    <t>Letecká amatérska asociácia Slovenskej republiky</t>
  </si>
  <si>
    <t>Jánošíkova 264</t>
  </si>
  <si>
    <t>www.laa.sk</t>
  </si>
  <si>
    <t>sekretariat@laa.sk</t>
  </si>
  <si>
    <t>Miroslav Jančiar</t>
  </si>
  <si>
    <t>Dagmar Sekerková</t>
  </si>
  <si>
    <t>Maratónsky klub Košice</t>
  </si>
  <si>
    <t>Pri Jazdiarni 1</t>
  </si>
  <si>
    <t>043 04</t>
  </si>
  <si>
    <t>www.kosicemarathon.com</t>
  </si>
  <si>
    <t>klub@kosicemarathon.com</t>
  </si>
  <si>
    <t>Ján Sudzina</t>
  </si>
  <si>
    <t>Ján Dvonč</t>
  </si>
  <si>
    <t>Slovenská rope skippingová asociácia</t>
  </si>
  <si>
    <t>www.srsa.sk</t>
  </si>
  <si>
    <t>srsa@srsa.sk</t>
  </si>
  <si>
    <t>Martin Kolčák</t>
  </si>
  <si>
    <t xml:space="preserve">Pavlína Hadová </t>
  </si>
  <si>
    <t>Slovenský bežecký spolok</t>
  </si>
  <si>
    <t>www.behy.online</t>
  </si>
  <si>
    <t>sbs@zoznam.sk</t>
  </si>
  <si>
    <t>Jozef Baráth</t>
  </si>
  <si>
    <t>Stanislav Moravčík</t>
  </si>
  <si>
    <t>Športovo strelecký klub Rebels</t>
  </si>
  <si>
    <t>Skautská 2</t>
  </si>
  <si>
    <t>www.rebelszone.com</t>
  </si>
  <si>
    <t>rebelszone@rebelszone.com</t>
  </si>
  <si>
    <t>Športový klub ESL</t>
  </si>
  <si>
    <t>Hlavná 10</t>
  </si>
  <si>
    <t>Závažná Poruba</t>
  </si>
  <si>
    <t>032 02</t>
  </si>
  <si>
    <t>www.europacupjasna.sk</t>
  </si>
  <si>
    <t>esl@esl.sk</t>
  </si>
  <si>
    <t>Vladimír Mlynček</t>
  </si>
  <si>
    <t>Žilinský športový klub</t>
  </si>
  <si>
    <t>Radničná 4</t>
  </si>
  <si>
    <t>paraski.sk</t>
  </si>
  <si>
    <t>mihokkarol@gmail.com</t>
  </si>
  <si>
    <t>Karol Mihok</t>
  </si>
  <si>
    <t>V2</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</si>
  <si>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28.08.2020</t>
    </r>
    <r>
      <rPr>
        <b/>
        <sz val="10"/>
        <color indexed="10"/>
        <rFont val="Arial"/>
        <family val="2"/>
        <charset val="238"/>
      </rPr>
      <t>.</t>
    </r>
  </si>
  <si>
    <t>Taimuraz Salkazanov</t>
  </si>
  <si>
    <t>a - biatlon - bežné transfery</t>
  </si>
  <si>
    <t>BU2-02-003</t>
  </si>
  <si>
    <t>TM/2019/2</t>
  </si>
  <si>
    <t>Zmluva o príprave talentovaného športovca - odmena za obdobie január 2020</t>
  </si>
  <si>
    <t>Veronika Machyniaková</t>
  </si>
  <si>
    <t>BU2-02-004</t>
  </si>
  <si>
    <t>TM/2019/1</t>
  </si>
  <si>
    <t>Matej Baloga</t>
  </si>
  <si>
    <t>IDV20200001</t>
  </si>
  <si>
    <t>PŠ/2019/3</t>
  </si>
  <si>
    <t>Zmluva o profesionálnom vykonávaní športu - odmena za obdobie január 2020</t>
  </si>
  <si>
    <t>Aneta Smerčiaková</t>
  </si>
  <si>
    <t>PŠ/2019/2</t>
  </si>
  <si>
    <t>Bc. Michal Šima</t>
  </si>
  <si>
    <t>PŠ/2019/1</t>
  </si>
  <si>
    <t>Bc. Šimon Bartko</t>
  </si>
  <si>
    <t>205017</t>
  </si>
  <si>
    <t>13834</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</si>
  <si>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</si>
  <si>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E449215963</t>
  </si>
  <si>
    <t>HOTEL ALBULA &amp; JULIER AG</t>
  </si>
  <si>
    <t>Hrubé mzdy vyplatené osobám (zamestnancom) vrátane odvodov zamestnávateľa
počet fyzických osôb: 12
obdobie: január</t>
  </si>
  <si>
    <t>osoba 1-12</t>
  </si>
  <si>
    <t>DF20200068</t>
  </si>
  <si>
    <t>02/2020</t>
  </si>
  <si>
    <t>údržba prevádzky NBC Osrblie za obdobie január 2020</t>
  </si>
  <si>
    <t>52035778</t>
  </si>
  <si>
    <t>Miroslav Leitner</t>
  </si>
  <si>
    <t>DF20200069</t>
  </si>
  <si>
    <t>2020/01</t>
  </si>
  <si>
    <t>41274083</t>
  </si>
  <si>
    <t>Peter Strelec</t>
  </si>
  <si>
    <t>205015</t>
  </si>
  <si>
    <t>08/20-06</t>
  </si>
  <si>
    <t>licencia vysielačky ME Minsk</t>
  </si>
  <si>
    <t>UNP100325912</t>
  </si>
  <si>
    <t>Republican Unitary Enterprise of Telecommunications surveillance</t>
  </si>
  <si>
    <t>BU2-02-013</t>
  </si>
  <si>
    <t>00151653</t>
  </si>
  <si>
    <t>Slovenská sporiteľňa, a.s</t>
  </si>
  <si>
    <t>205014</t>
  </si>
  <si>
    <t>2020/219</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</si>
  <si>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</si>
  <si>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00384260212</t>
  </si>
  <si>
    <t>ALPENHOF KG DER ANNA LISA PREINDL &amp; CO.</t>
  </si>
  <si>
    <t>DF20200058</t>
  </si>
  <si>
    <t>8251754766</t>
  </si>
  <si>
    <t>poplatky za telekomunikačne služby za obdobie január 2020</t>
  </si>
  <si>
    <t>35763469</t>
  </si>
  <si>
    <t>Slovak Telekom, a.s.</t>
  </si>
  <si>
    <t>DF20200074</t>
  </si>
  <si>
    <t>8251869312</t>
  </si>
  <si>
    <t>DF20200073</t>
  </si>
  <si>
    <t>2020/001</t>
  </si>
  <si>
    <t>trénerska činnosť za obdobie január 2020</t>
  </si>
  <si>
    <t>41863038</t>
  </si>
  <si>
    <t>Peter Vranský</t>
  </si>
  <si>
    <t>DF20200106</t>
  </si>
  <si>
    <t>2007006035</t>
  </si>
  <si>
    <t>havarijné poistenie</t>
  </si>
  <si>
    <t>00653501</t>
  </si>
  <si>
    <t>UNIQA poisťovňa, a.s.</t>
  </si>
  <si>
    <t>DF20200104</t>
  </si>
  <si>
    <t>18/TZ/2019/10</t>
  </si>
  <si>
    <t>52017907</t>
  </si>
  <si>
    <t>Jozef Černák</t>
  </si>
  <si>
    <t>DF20200060</t>
  </si>
  <si>
    <t>20200003</t>
  </si>
  <si>
    <t>trénerske služby za obdobie január 2020</t>
  </si>
  <si>
    <t>47694114</t>
  </si>
  <si>
    <t>Juraj Valenta</t>
  </si>
  <si>
    <t>DF20200056</t>
  </si>
  <si>
    <t>2020002</t>
  </si>
  <si>
    <t>servis športových potrieb za obdobie január 2020</t>
  </si>
  <si>
    <t>52158853</t>
  </si>
  <si>
    <t>René Bevelaqua</t>
  </si>
  <si>
    <t>DF20200061</t>
  </si>
  <si>
    <t>20200002</t>
  </si>
  <si>
    <t>servis lyží za obdobie január 2020</t>
  </si>
  <si>
    <t>52740498</t>
  </si>
  <si>
    <t>Róbert Valenta</t>
  </si>
  <si>
    <t>DF20200084</t>
  </si>
  <si>
    <t>12020</t>
  </si>
  <si>
    <t>činnosť reprezentačného trénera za obdobie január 2020</t>
  </si>
  <si>
    <t>51205769</t>
  </si>
  <si>
    <t>Mgr. Lukáš Daubner</t>
  </si>
  <si>
    <t>205001</t>
  </si>
  <si>
    <t>01/20</t>
  </si>
  <si>
    <t>187-6712311650</t>
  </si>
  <si>
    <t>Tomáš Kos</t>
  </si>
  <si>
    <t>DF20200064</t>
  </si>
  <si>
    <t>18/1/2020</t>
  </si>
  <si>
    <t>výkon trénerskej činnosti za obdobie január 2020</t>
  </si>
  <si>
    <t>51974932</t>
  </si>
  <si>
    <t>Filip Kramla</t>
  </si>
  <si>
    <t>DF20200004</t>
  </si>
  <si>
    <t>20200014</t>
  </si>
  <si>
    <t>Poskytovanie služieb zodpovednej osoby podľa z.č. 18/2018 Z.z. o ochrane osobných údajov za obdobie január 2020</t>
  </si>
  <si>
    <t>51297876</t>
  </si>
  <si>
    <t>Personal Data, s.r.o.</t>
  </si>
  <si>
    <t>DF20200107</t>
  </si>
  <si>
    <t>VF20/001</t>
  </si>
  <si>
    <t>náklady spojené s organizovaním Veissmann pohára konaného dňa 25.1.-26.1.2020</t>
  </si>
  <si>
    <t>17060117</t>
  </si>
  <si>
    <t>Športový klub polície Banská Bystrica</t>
  </si>
  <si>
    <t>DF20200105</t>
  </si>
  <si>
    <t>2020/02/01</t>
  </si>
  <si>
    <t>doprava, obsluha a prevádzkovanie časomiery počas podujatia Viessmann pohár konaného v dňoch 25.-26.1.2020</t>
  </si>
  <si>
    <t>43223672</t>
  </si>
  <si>
    <t>Rastislav Hrbáček HRDO ŠPORT</t>
  </si>
  <si>
    <t>DF20200078</t>
  </si>
  <si>
    <t>200100001</t>
  </si>
  <si>
    <t xml:space="preserve">organizácia podujatia Viessmann pohár v Osrblí v dňoch 1.2.-2.2.2020 </t>
  </si>
  <si>
    <t>51007096</t>
  </si>
  <si>
    <t>klub biatlonu MAGNEZIT Revúca</t>
  </si>
  <si>
    <t>DF20200076</t>
  </si>
  <si>
    <t>časomeračské služby na 2. kole Slovenského pohára v biatlone v Osrblí 1.-2.2.2020</t>
  </si>
  <si>
    <t>42317002</t>
  </si>
  <si>
    <t>ŠK Biathlon Mania</t>
  </si>
  <si>
    <t>BU2-02-031</t>
  </si>
  <si>
    <t>BU2-02-032</t>
  </si>
  <si>
    <t>205022</t>
  </si>
  <si>
    <t>8</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</si>
  <si>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</si>
  <si>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100267108</t>
  </si>
  <si>
    <t>State Establishment "Belsportobespechenie"</t>
  </si>
  <si>
    <t>BU2-03-003</t>
  </si>
  <si>
    <t>DF20200082</t>
  </si>
  <si>
    <t>001/2020</t>
  </si>
  <si>
    <t>vykonávanie trénerskych služieb pre SZB - CTM Podbrezová za obdobie január 2020</t>
  </si>
  <si>
    <t>44445041</t>
  </si>
  <si>
    <t>Mgr. Peter Kazár</t>
  </si>
  <si>
    <t>IDX03003</t>
  </si>
  <si>
    <t>poplatok za komunálne odpady na rok 2020</t>
  </si>
  <si>
    <t>00313271</t>
  </si>
  <si>
    <t>Mesto Banská Bystrica</t>
  </si>
  <si>
    <t>DF20200062</t>
  </si>
  <si>
    <t>20203001</t>
  </si>
  <si>
    <t>lieky na MS v Anterselve</t>
  </si>
  <si>
    <t>36022829</t>
  </si>
  <si>
    <t>ARTMED, spol. s r.o.</t>
  </si>
  <si>
    <t>205026</t>
  </si>
  <si>
    <t>10027</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</si>
  <si>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</si>
  <si>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292681338</t>
  </si>
  <si>
    <t>ARBERLAND REGio GmbH, Bayerischer Wald</t>
  </si>
  <si>
    <t>205023</t>
  </si>
  <si>
    <t>9</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</si>
  <si>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</si>
  <si>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BU2-03-009</t>
  </si>
  <si>
    <t>BU2-03-010</t>
  </si>
  <si>
    <t>DF20200070</t>
  </si>
  <si>
    <t>20VF00002</t>
  </si>
  <si>
    <t>doleštenie nábojovej komory, úprava zásobníka, vyčistenie zbrane, úprava čistiacej rúry</t>
  </si>
  <si>
    <t>47929049</t>
  </si>
  <si>
    <t>PELC-puškárstvo, s.r.o.</t>
  </si>
  <si>
    <t>DF20200063</t>
  </si>
  <si>
    <t>20200030</t>
  </si>
  <si>
    <t>Poskytovanie služieb zodpovednej osoby podľa z.č. 18/2018 Z.z. o ochrane osobných údajov za obdobie február 2020</t>
  </si>
  <si>
    <t>DF20200097</t>
  </si>
  <si>
    <t>medaile na Majstrovstvá SR</t>
  </si>
  <si>
    <t>36059714</t>
  </si>
  <si>
    <t>MIŠIAK ŠPORT s.r.o.</t>
  </si>
  <si>
    <t>DF20200102</t>
  </si>
  <si>
    <t>2020037</t>
  </si>
  <si>
    <t>Opravy a udržiavanie - motorové vozidlo - EČV: BB447EG</t>
  </si>
  <si>
    <t>45666601</t>
  </si>
  <si>
    <t>GALA servis, s.r.o.</t>
  </si>
  <si>
    <t>DF20200077</t>
  </si>
  <si>
    <t>10200001</t>
  </si>
  <si>
    <t>služby športového odborníka za obdobie január 2020</t>
  </si>
  <si>
    <t>51989816</t>
  </si>
  <si>
    <t>Jaroslav Kamenský</t>
  </si>
  <si>
    <t>205013</t>
  </si>
  <si>
    <t>2020051</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</si>
  <si>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</si>
  <si>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U55455402</t>
  </si>
  <si>
    <t>Langlauf- u. Biathlonzentrum Osttirol Ges.m.b.H.</t>
  </si>
  <si>
    <t>IDV20200002</t>
  </si>
  <si>
    <t>Zmluva o profesionálnom vykonávaní športu - odmena za obdobie február 2020</t>
  </si>
  <si>
    <t>Dohoda o brigádnickej práci študentov za obdobie február 2020</t>
  </si>
  <si>
    <t>Samuel Závalec</t>
  </si>
  <si>
    <t>205028</t>
  </si>
  <si>
    <t>159</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</si>
  <si>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</si>
  <si>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RZTIAT22263</t>
  </si>
  <si>
    <t>Ferienwohnung Untertenn</t>
  </si>
  <si>
    <t>DF20200135</t>
  </si>
  <si>
    <t>8254007825</t>
  </si>
  <si>
    <t>poplatky za telekomunikačne služby za obdobie február 2020</t>
  </si>
  <si>
    <t>DF20200136</t>
  </si>
  <si>
    <t>8254121585</t>
  </si>
  <si>
    <t>205018</t>
  </si>
  <si>
    <t>241</t>
  </si>
  <si>
    <t>licencia vysielačky MS Antersleva</t>
  </si>
  <si>
    <t>00910680214</t>
  </si>
  <si>
    <t>BIATHLON WELTCUP KOMITEE</t>
  </si>
  <si>
    <t>BU2-03-026</t>
  </si>
  <si>
    <t>Zmluva o príprave talentovaného športovca - odmena za obdobie február 2020</t>
  </si>
  <si>
    <t>BU2-03-027</t>
  </si>
  <si>
    <t>DF20200121</t>
  </si>
  <si>
    <t>2020089</t>
  </si>
  <si>
    <t>letenky na Otvorené Majstrovstvá Európy a IBU Cup 8, Minsk - Raubiči, Bielorusko</t>
  </si>
  <si>
    <t>50257421</t>
  </si>
  <si>
    <t>Airline Travel s. r. o.</t>
  </si>
  <si>
    <t>205021</t>
  </si>
  <si>
    <t>4800036006</t>
  </si>
  <si>
    <t>licencia vysielačky IBU Biatlon World Cup Kontiolahti</t>
  </si>
  <si>
    <t>29247533</t>
  </si>
  <si>
    <t>Liikenne- ja viestintävirasto</t>
  </si>
  <si>
    <t>DF20200113</t>
  </si>
  <si>
    <t>20200005</t>
  </si>
  <si>
    <t>časomeračské služby na Majstrovstvách SR v biatlone v Osrbli 15. - 16.2.2020</t>
  </si>
  <si>
    <t>DF20200138</t>
  </si>
  <si>
    <t>20200006</t>
  </si>
  <si>
    <t>časomeračské služby na Majstrovstvách SR a 3. kola Slovenského pohára v biatlone v Osrblí 29.2. - 1.3.2020</t>
  </si>
  <si>
    <t>DF20200108</t>
  </si>
  <si>
    <t>20200001</t>
  </si>
  <si>
    <t>51833115</t>
  </si>
  <si>
    <t>FAN TEAM občianske združenie</t>
  </si>
  <si>
    <t>DF20200115</t>
  </si>
  <si>
    <t>9127001961</t>
  </si>
  <si>
    <t>poistenie priemyselných rizík za obdobie 24.03.2020 - 24.09.2020</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</si>
  <si>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</si>
  <si>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</si>
  <si>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</si>
  <si>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</si>
  <si>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</si>
  <si>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</si>
  <si>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</si>
  <si>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</si>
  <si>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</si>
  <si>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</si>
  <si>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</si>
  <si>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organizovanie podujatia MSR a 3. kolo Viessmann pohár v biatlone, 29.2.-1.3.2020</t>
  </si>
  <si>
    <t>31936938</t>
  </si>
  <si>
    <t>Klub biatlonu Valaská - Osrblie</t>
  </si>
  <si>
    <t>DF20200180</t>
  </si>
  <si>
    <t>oganizácia podujatia Majstrovstvá SR v biatlone s medzinárodnou účasťou, miesto konania NBC Osrblie v termíne 15. - 16.02.2020</t>
  </si>
  <si>
    <t>45028630</t>
  </si>
  <si>
    <t>Klub BIATLONU Predajná</t>
  </si>
  <si>
    <t>DF20200161</t>
  </si>
  <si>
    <t>DF20200162</t>
  </si>
  <si>
    <t>trénerska činnosť za obdobie február 2020</t>
  </si>
  <si>
    <t>DF20200165</t>
  </si>
  <si>
    <t>19/TZ/2019/10</t>
  </si>
  <si>
    <t>BU2-03-042</t>
  </si>
  <si>
    <t>BU2-03-043</t>
  </si>
  <si>
    <t>DF20200197</t>
  </si>
  <si>
    <t>20OVF1000012</t>
  </si>
  <si>
    <t>Pracovná cesta
Názov: Sústredenie Osrblie
Termín: 2.-6.1.2020
Miesto - mesto a štát: Osrblie/SVK
Spôsob dopravy: auto SZB
Počet všetkých osôb na pracovnej ceste: 7
z toho:
- športovci (+ navádzači): 5
- tréneri: 2
- ostatné osoby: 0  , ubytovanie pre 7 osôb</t>
  </si>
  <si>
    <t>50021915</t>
  </si>
  <si>
    <t>Zerrenpach s.r.o.</t>
  </si>
  <si>
    <t>IDV20200003</t>
  </si>
  <si>
    <t>Zmluva o profesionálnom vykonávaní športu - odmena za obdobie marec 2020</t>
  </si>
  <si>
    <t>BU2-04-004</t>
  </si>
  <si>
    <t>Zmluva o príprave talentovaného športovca - odmena za obdobie marec 2020</t>
  </si>
  <si>
    <t>BU2-04-005</t>
  </si>
  <si>
    <t>BU2-04-006</t>
  </si>
  <si>
    <t>BU2-04-007</t>
  </si>
  <si>
    <t>DF20200148</t>
  </si>
  <si>
    <t>9127002225</t>
  </si>
  <si>
    <t>poistenie priemyselných rizík za obdobie 20.04.2020 - 20.07.2020</t>
  </si>
  <si>
    <t>DF20200166</t>
  </si>
  <si>
    <t>trénerská činnosť za obdobie marec 2020</t>
  </si>
  <si>
    <t>DF20200182</t>
  </si>
  <si>
    <t>2020/03</t>
  </si>
  <si>
    <t>údržba prevádzky NBC Osrblie za obdobie marec 2020</t>
  </si>
  <si>
    <t>DF20200178</t>
  </si>
  <si>
    <t>22020</t>
  </si>
  <si>
    <t>činnosť reprezentačného trénera družstva IBU pohára a trénera reprezentačného družstva žien B za obdobie február 2020</t>
  </si>
  <si>
    <t>DF20200176</t>
  </si>
  <si>
    <t>32020</t>
  </si>
  <si>
    <t>činnosť reprezentačného trénera družstva IBU pohára a trénera reprezentačného družstva žien B za obdobie marec 2020</t>
  </si>
  <si>
    <t>DF20200179</t>
  </si>
  <si>
    <t>2020004</t>
  </si>
  <si>
    <t>Servis športových potrieb za obdobie marec 2020</t>
  </si>
  <si>
    <t>DF20200193</t>
  </si>
  <si>
    <t>04/2020</t>
  </si>
  <si>
    <t>DF20200194</t>
  </si>
  <si>
    <t>20200007</t>
  </si>
  <si>
    <t>trénerské služby za obdobie marec 2020</t>
  </si>
  <si>
    <t>DF20200191</t>
  </si>
  <si>
    <t>20/3/2020</t>
  </si>
  <si>
    <t>výkon trénerskej činnosti za obdobie marec 2020</t>
  </si>
  <si>
    <t>DF20200168</t>
  </si>
  <si>
    <t>200302</t>
  </si>
  <si>
    <t>za mediálnu spoluprácu v zimnej sezóne 2020 na stránkach Biatlon-Info.sk</t>
  </si>
  <si>
    <t>45870578</t>
  </si>
  <si>
    <t>Sports-Info Media, s. r. o.</t>
  </si>
  <si>
    <t>DF20200195</t>
  </si>
  <si>
    <t>20200062</t>
  </si>
  <si>
    <t>Poskytovanie služieb zodpovednej osoby podľa z.č. 18/2018 Z.z. o ochrane osobných údajov za obdobie apríl 2020</t>
  </si>
  <si>
    <t>DF20200181</t>
  </si>
  <si>
    <t>2020058</t>
  </si>
  <si>
    <t>servis výťahov za obdobie marec 2020</t>
  </si>
  <si>
    <t>31574581</t>
  </si>
  <si>
    <t>LiftMont, spol. s r.o.</t>
  </si>
  <si>
    <t>DF20200192</t>
  </si>
  <si>
    <t>1200325</t>
  </si>
  <si>
    <t>BOZP a OPP za obdobie 1.Q.2020</t>
  </si>
  <si>
    <t>36644048</t>
  </si>
  <si>
    <t>PYROBOSS, s.r.o.</t>
  </si>
  <si>
    <t>DF20200185</t>
  </si>
  <si>
    <t>8/2020</t>
  </si>
  <si>
    <t>Zdravotnícke služby za obdobie marec 2020</t>
  </si>
  <si>
    <t>45018553</t>
  </si>
  <si>
    <t>MUDr. Ernest Caban</t>
  </si>
  <si>
    <t>DF20200203</t>
  </si>
  <si>
    <t>Poskytovanie služieb na realizáciu verejného obstáravania</t>
  </si>
  <si>
    <t>45604738</t>
  </si>
  <si>
    <t>V.O.V.S., s.r.o.</t>
  </si>
  <si>
    <t>DF20200189</t>
  </si>
  <si>
    <t>10200003</t>
  </si>
  <si>
    <t>Služby športového odborníka za obdobie marec 2020</t>
  </si>
  <si>
    <t>DF20200200</t>
  </si>
  <si>
    <t>004/2020</t>
  </si>
  <si>
    <t>Vykonávanie trénerských služieb pre SZB - CTM Podbrezová za obdobie február, marec 2020</t>
  </si>
  <si>
    <t>DF20200204</t>
  </si>
  <si>
    <t>202003128</t>
  </si>
  <si>
    <t>tonery do tlačiarní</t>
  </si>
  <si>
    <t>36617661</t>
  </si>
  <si>
    <t>Magic Print s.r.o.</t>
  </si>
  <si>
    <t>DF20200207</t>
  </si>
  <si>
    <t>6690027062</t>
  </si>
  <si>
    <t>cestovné poistenie za obdobie od 10.01.2020 do 09.04.2020</t>
  </si>
  <si>
    <t>00151700</t>
  </si>
  <si>
    <t>Allianz - Slovenská poisťovňa, a.s.</t>
  </si>
  <si>
    <t>DF20200212</t>
  </si>
  <si>
    <t>9200226</t>
  </si>
  <si>
    <t>ročná kontrola hasiacich prístrojov</t>
  </si>
  <si>
    <t>DF20200199</t>
  </si>
  <si>
    <t>havarijné poistenie - Kasko za obdobie 02.05.202 - 02.08.2020</t>
  </si>
  <si>
    <t>DF20200214</t>
  </si>
  <si>
    <t>2020/003</t>
  </si>
  <si>
    <t>DF20200175</t>
  </si>
  <si>
    <t>20200004</t>
  </si>
  <si>
    <t>servis lyží za obdobie marec 2020</t>
  </si>
  <si>
    <t>IDV20200004</t>
  </si>
  <si>
    <t>Hrubé mzdy vyplatené osobám (zamestnancom) vrátane odvodov zamestnávateľa
počet fyzických osôb: 5
obdobie: apríl</t>
  </si>
  <si>
    <t>osoba 1-5</t>
  </si>
  <si>
    <t>DF20200227</t>
  </si>
  <si>
    <t>2020/04</t>
  </si>
  <si>
    <t>údržba prevádzky NBC Osrblie za obdobie apríl 2020</t>
  </si>
  <si>
    <t>Zmluva o profesionálnom vykonávaní športu - odmena za obdobie apríl 2020</t>
  </si>
  <si>
    <t>Dohoda o brigádnickej práci študentov za obdobie apríl 2020</t>
  </si>
  <si>
    <t>DF20200206</t>
  </si>
  <si>
    <t>20VF20038</t>
  </si>
  <si>
    <t>Brožúrované tréningové denníky pre CTM - počet 70ks</t>
  </si>
  <si>
    <t>50506587</t>
  </si>
  <si>
    <t>GP media s.r.o.</t>
  </si>
  <si>
    <t>DF20200220</t>
  </si>
  <si>
    <t>2020030</t>
  </si>
  <si>
    <t>MARWE - kolieskové lyže Clasic XC, MARWE - kolieskové lyže Skating 620 XC</t>
  </si>
  <si>
    <t>17993059</t>
  </si>
  <si>
    <t>Mgr. Marian Macho m m - sports</t>
  </si>
  <si>
    <t>DF20200223</t>
  </si>
  <si>
    <t>8258662567</t>
  </si>
  <si>
    <t>Poplatky za telekomunikačné služby za obdobie máj 2020</t>
  </si>
  <si>
    <t>DF20200225</t>
  </si>
  <si>
    <t>1200512946</t>
  </si>
  <si>
    <t>Internet Optika za obdobie máj 2020</t>
  </si>
  <si>
    <t>47258314</t>
  </si>
  <si>
    <t>SWAN, a. s.</t>
  </si>
  <si>
    <t>DF20200224</t>
  </si>
  <si>
    <t>8258548085</t>
  </si>
  <si>
    <t>Poplatky za telekomunikačné služby za obdobie apríl 2020</t>
  </si>
  <si>
    <t>DF20200228</t>
  </si>
  <si>
    <t>20200079</t>
  </si>
  <si>
    <t>Poskytovanie služieb zodpovednej osoby podľa z.č. 18/2018 Z.z. o ochrane osobných údajov za obdobie máj 2020</t>
  </si>
  <si>
    <t>DF20200219</t>
  </si>
  <si>
    <t>05/2020</t>
  </si>
  <si>
    <t>DF20200232</t>
  </si>
  <si>
    <t>10200004</t>
  </si>
  <si>
    <t>služby športového odborníka za obdobie apríl 2020</t>
  </si>
  <si>
    <t>DF20200229</t>
  </si>
  <si>
    <t>20200009</t>
  </si>
  <si>
    <t>trénerské služby za obdobie apríl 2020</t>
  </si>
  <si>
    <t>DF20200230</t>
  </si>
  <si>
    <t>4/2020</t>
  </si>
  <si>
    <t>trénerská činnosť na základe dodatku č. 1 k zmluve o výkone trénerskej činnosti</t>
  </si>
  <si>
    <t>37888986</t>
  </si>
  <si>
    <t>Klub biatlonu Brezno</t>
  </si>
  <si>
    <t>DF20200217</t>
  </si>
  <si>
    <t>OF202063</t>
  </si>
  <si>
    <t>bicykel SPECIALIZED DIVERGE E5 COMP, trenažér ELITE QUBO FLUID</t>
  </si>
  <si>
    <t>36629146</t>
  </si>
  <si>
    <t>BIKEPRO SK, s.r.o.</t>
  </si>
  <si>
    <t>DF20200216</t>
  </si>
  <si>
    <t>2020086</t>
  </si>
  <si>
    <t>servis výťahov za obdobie apríl 2020</t>
  </si>
  <si>
    <t>DF20200242</t>
  </si>
  <si>
    <t>038/2020</t>
  </si>
  <si>
    <t>skurtky na hlavne Anschutz</t>
  </si>
  <si>
    <t>46397931</t>
  </si>
  <si>
    <t>Miroslav Jahvodka</t>
  </si>
  <si>
    <t>DF20200243</t>
  </si>
  <si>
    <t>036/2020</t>
  </si>
  <si>
    <t>strelecký trenažér Scatt MX-W2</t>
  </si>
  <si>
    <t>DF20200241</t>
  </si>
  <si>
    <t>10/2020</t>
  </si>
  <si>
    <t>Zdravotnícke služby za obdobie apríl 2020</t>
  </si>
  <si>
    <t>BU2-05-045</t>
  </si>
  <si>
    <t>Zmluva o príprave talentovaného športovca - odmena za obdobie apríl 2020</t>
  </si>
  <si>
    <t>BU2-05-046</t>
  </si>
  <si>
    <t>DF20200249</t>
  </si>
  <si>
    <t>2020/004</t>
  </si>
  <si>
    <t>trénerská čiinosť za obdobie apríl 2020</t>
  </si>
  <si>
    <t>DF20200250</t>
  </si>
  <si>
    <t>DF20200235</t>
  </si>
  <si>
    <t>21/4/2020</t>
  </si>
  <si>
    <t>DF20200240</t>
  </si>
  <si>
    <t>200100559</t>
  </si>
  <si>
    <t xml:space="preserve">odborný seminár ONLINE </t>
  </si>
  <si>
    <t>35900831</t>
  </si>
  <si>
    <t>PROEKO s.r.o.</t>
  </si>
  <si>
    <t>205003</t>
  </si>
  <si>
    <t>39457</t>
  </si>
  <si>
    <t>Pracovná cesta
Názov: Svetový pohár 4 
Termín: 6.-12.1.2020
Miesto - mesto a štát: Oberhof - Nemecko
Spôsob dopravy: OA
Počet všetkých osôb na pracovnej ceste: 13
z toho:
- športovci: 7
- tréneri + servismani: 6
- ostatné osoby: 0                                  ubytovanie s plnou penziou</t>
  </si>
  <si>
    <t>263025001</t>
  </si>
  <si>
    <t>AHORN Hotel Oberhof Betriebs GmbH</t>
  </si>
  <si>
    <t>205007</t>
  </si>
  <si>
    <t>51439</t>
  </si>
  <si>
    <t>Pracovná cesta
Názov: Svetový pohár 5
Termín: 12.-20.1.2020
Miesto - mesto a štát: Ruhpolding - Nemecko
Spôsob dopravy: OA
Počet všetkých osôb na pracovnej ceste: 9
z toho:
- športovci: 5
- servismani: 4
- ostatné osoby: 0                                    ubytovanie s plnou penziou</t>
  </si>
  <si>
    <t>131482917</t>
  </si>
  <si>
    <t>Hotel Alte Post</t>
  </si>
  <si>
    <t>205005</t>
  </si>
  <si>
    <t>135</t>
  </si>
  <si>
    <t>Pracovná cesta
Názov: Svetový pohár 5
Termín: 12.-20.1.2020
Miesto - mesto a štát: Ruhpolding - Nemecko
Spôsob dopravy: OA
Počet všetkých osôb na pracovnej ceste: 4
z toho:
- športovci: 2
- tréner + fyzioterapeut: 2
- ostatné osoby: 0                                      ubytovanie s plnou penziou</t>
  </si>
  <si>
    <t>131531292</t>
  </si>
  <si>
    <t>HOTEL Am Taubensee</t>
  </si>
  <si>
    <t>205029</t>
  </si>
  <si>
    <t>10</t>
  </si>
  <si>
    <t>Pracovná cesta
Názov: Svetový pohár 6
Termín: 20.-26.1.2020
Miesto - mesto a štát: Pokljuka - Slovinsko
Spôsob dopravy: OA
Počet všetkých osôb na pracovnej ceste: 9
z toho:
- športovci: 5
- servismani: 4
- ostatné osoby: 0                                ubytovanie s plnou penziou</t>
  </si>
  <si>
    <t>1690655</t>
  </si>
  <si>
    <t>ŠPORTNO DRUŠTVO POKLJUKA</t>
  </si>
  <si>
    <t>205030</t>
  </si>
  <si>
    <t>11</t>
  </si>
  <si>
    <t>Pracovná cesta
Názov: Svetový pohár 6
Termín: 20.-26.1.2020
Miesto - mesto a štát: Pokljuka - Slovinsko
Spôsob dopravy: OA
Počet všetkých osôb na pracovnej ceste: 4
z toho:
- športovci: 2
- tréner + fyzioterapeut: 2
- ostatné osoby: 0                                         ubytovanie s plnou penziou</t>
  </si>
  <si>
    <t>205020</t>
  </si>
  <si>
    <t>43</t>
  </si>
  <si>
    <t>Pracovná cesta
Názov: Majstrovstvá sveta
Termín: 8. - 23.2.2020
Miesto - mesto a štát: Anterselva - Taliansko
Spôsob dopravy : OA
Počet všetkých osôb na pracovnej ceste: 4
z toho:
- športovci: 2
- tréner + fyzioterapeut: 2
- ostatné osoby: 0                                       ubytovanie s plnou penziou</t>
  </si>
  <si>
    <t>01146850217</t>
  </si>
  <si>
    <t>Sporthotel Wildgall, Fam. Unterhuber</t>
  </si>
  <si>
    <t>205027</t>
  </si>
  <si>
    <t>20200052</t>
  </si>
  <si>
    <t>Pracovná cesta
Názov: Svetový pohár 7 
Termín: 2.-9.3.2020
Miesto - mesto a štát: Nové Město na Morave - ČR
Spôsob dopravy: OA
Počet všetkých osôb na pracovnej ceste: 15
z toho:
- športovci: 8
- tréneri + fyzioterapeut + servismani: 7
- ostatné osoby: 0                                        ubytovanie s plnou penziou</t>
  </si>
  <si>
    <t>10116443</t>
  </si>
  <si>
    <t>Ing.arch. Ivona Halvová</t>
  </si>
  <si>
    <t>205011</t>
  </si>
  <si>
    <t>3402</t>
  </si>
  <si>
    <t>Pracovná cesta
Názov: Zahraničné sústredenie
Termín: 1.-8.2.2020
Miesto - mesto a štát: Obertilliach - Rakúsko
Spôsob dopravy: OA
Počet všetkých osôb na pracovnej ceste: 5
z toho:
- športovci: 2
- tréneri  + fyzioterapeut: 3
- ostatné osoby: 0                                            ubytovanie s plnou penziou</t>
  </si>
  <si>
    <t>U66164456</t>
  </si>
  <si>
    <t>Scherer KG</t>
  </si>
  <si>
    <t>205010</t>
  </si>
  <si>
    <t>3403</t>
  </si>
  <si>
    <t>Pracovná cesta
Názov: Zahraničné sústredenie
Termín: 3.-10.2.2020
Miesto - mesto a štát: Obertilliach - Rakúsko
Spôsob dopravy: OA
Počet všetkých osôb na pracovnej ceste: 5
z toho:
- športovci: 4
- tréner: 1
- ostatné osoby: 0                                          ubytovanie s plnou penziou</t>
  </si>
  <si>
    <t>DF20200124</t>
  </si>
  <si>
    <t>202000057</t>
  </si>
  <si>
    <t>Pracovná cesta
Názov: Sústredenie
Termín: 21.-27.2.2020
Miesto - mesto a štát: Osrblie - SR
Spôsob dopravy: OA
Počet všetkých osôb na pracovnej ceste: 10
z toho:
- športovci: 8
- tréneri: 2
- ostatné osoby: 0                              ubytovanie s plnou penziou</t>
  </si>
  <si>
    <t>36780979</t>
  </si>
  <si>
    <t>PERLA GASTRO, s.r.o.</t>
  </si>
  <si>
    <t>BU2-05-061</t>
  </si>
  <si>
    <t>BU2-05-062</t>
  </si>
  <si>
    <t>d - Paulína Fialková</t>
  </si>
  <si>
    <t>Pracovná cesta
Názov: Majstrovstvá sveta
Termín: 8. - 23.2.2020
Miesto - mesto a štát: Anterselva - Taliansko
Spôsob dopravy : OA
Počet všetkých osôb na pracovnej ceste: 2
z toho:
- športovci: 0
- tréneri: 2
- ostatné osoby: 0                    ubytovanie s plnou penziou</t>
  </si>
  <si>
    <t>BU4-05-002</t>
  </si>
  <si>
    <t>d - Martin Otčenáš</t>
  </si>
  <si>
    <t>DF20200215</t>
  </si>
  <si>
    <t>1</t>
  </si>
  <si>
    <t>trénerské služby za obdobie január, február, marec 2020</t>
  </si>
  <si>
    <t>52503666</t>
  </si>
  <si>
    <t>Nataliia Otchenash</t>
  </si>
  <si>
    <t>BU4-05-004</t>
  </si>
  <si>
    <t>DF20200248</t>
  </si>
  <si>
    <t>príprava a údržba lyží za obdobie 6.1.2020 - 30.4.2020</t>
  </si>
  <si>
    <t>32875215</t>
  </si>
  <si>
    <t>Dušan Otčenáš - MARTEK SPORT</t>
  </si>
  <si>
    <t>BU4-06-002</t>
  </si>
  <si>
    <t>DF20200293</t>
  </si>
  <si>
    <t>20OVF100022</t>
  </si>
  <si>
    <t>Pracovná cesta
Názov: Tuzemský tréningový tábor
Termín: 1.-18.6.2020
Miesto - mesto a štát: Osrblie, SVK
Spôsob dopravy: OA
Počet všetkých osôb na pracovnej ceste: 3
z toho:
- športovci: 1
- tréner + fyzioterapeut: 2
- ostatné osoby: 0                            ubytpovanie s plnou penziou</t>
  </si>
  <si>
    <t>BU4-06-004</t>
  </si>
  <si>
    <t>d - štafeta - ženy</t>
  </si>
  <si>
    <t>Pracovná cesta
Názov: Tuzemský tréningový tábor
Termín: 1.-18.6.2020
Miesto - mesto a štát: Osrblie, SVK
Spôsob dopravy: OA
Počet všetkých osôb na pracovnej ceste: 2
z toho:
- športovci: 1
- tréner: 1
- ostatné osoby: 0                            ubytpovanie s plnou penziou</t>
  </si>
  <si>
    <t>BU4-06-006</t>
  </si>
  <si>
    <t>205033</t>
  </si>
  <si>
    <t>02/20</t>
  </si>
  <si>
    <t>Trénerská činnosť za obdobie február 2020</t>
  </si>
  <si>
    <t>1876712311650</t>
  </si>
  <si>
    <t>205037</t>
  </si>
  <si>
    <t>03/20</t>
  </si>
  <si>
    <t>DF20200246</t>
  </si>
  <si>
    <t>006/2020</t>
  </si>
  <si>
    <t>vykonávanie trénerskych služieb pre SZB - CTM Podbrezová za obdobie apríl 2020</t>
  </si>
  <si>
    <t>DF20200247</t>
  </si>
  <si>
    <t>007/2020</t>
  </si>
  <si>
    <t>Vykonávanie trénerskych služieb pre SZB - RD mládeže za obdobie 1.1.2020 do 31.3.2020</t>
  </si>
  <si>
    <t>IDV20200005</t>
  </si>
  <si>
    <t>Hrubé mzdy vyplatené osobám (zamestnancom) vrátane odvodov zamestnávateľa
počet fyzických osôb: 5
obdobie: máj</t>
  </si>
  <si>
    <t>Dohoda o brigádnickej práci študentov za obdobie máj 2020</t>
  </si>
  <si>
    <t>Zmluva o profesionálnom vykonávaní športu - odmena za obdobie máj 2020</t>
  </si>
  <si>
    <t>DF20200270</t>
  </si>
  <si>
    <t>2020/05</t>
  </si>
  <si>
    <t>údržba prevádzky NBC Osrblie za obdobie máj 2020</t>
  </si>
  <si>
    <t>DF20200268</t>
  </si>
  <si>
    <t>10200005</t>
  </si>
  <si>
    <t>služby športového odborníka za obdobie máj 2020</t>
  </si>
  <si>
    <t>DF20200274</t>
  </si>
  <si>
    <t>42020</t>
  </si>
  <si>
    <t>činosť reprezentačného trénera družstva IBU pohára a trénera reprezentačného družstva žien B za obdobie apríl 2020</t>
  </si>
  <si>
    <t>DF20200273</t>
  </si>
  <si>
    <t>52020</t>
  </si>
  <si>
    <t>činosť reprezentačného trénera družstva IBU pohára a trénera reprezentačného družstva žien B za obdobie máj 2020</t>
  </si>
  <si>
    <t>DF20200266</t>
  </si>
  <si>
    <t>8262184198</t>
  </si>
  <si>
    <t>Poplatky za telekomunikačné služby za obdobie jún 2020</t>
  </si>
  <si>
    <t>DF20200267</t>
  </si>
  <si>
    <t>8262068563</t>
  </si>
  <si>
    <t>DF20200255</t>
  </si>
  <si>
    <t>2020110</t>
  </si>
  <si>
    <t>Vykonávanie opakovanej úradnej skúšky výťahu TOV 250kg</t>
  </si>
  <si>
    <t>DF20200251</t>
  </si>
  <si>
    <t>trénerská činnosť za obdobie máj 2020</t>
  </si>
  <si>
    <t>DF20200265</t>
  </si>
  <si>
    <t>22/5/2020</t>
  </si>
  <si>
    <t>výkon trénerskej činnosti za obdobie máj 2020</t>
  </si>
  <si>
    <t>DF20200258</t>
  </si>
  <si>
    <t>20/TZ/2019/10</t>
  </si>
  <si>
    <t>vykonávanie činnosti trénera CTM Valaská-Osrblie za obdobie marec 2020</t>
  </si>
  <si>
    <t>DF20200264</t>
  </si>
  <si>
    <t>21/TZ/2019/10</t>
  </si>
  <si>
    <t>vykonávanie činnosti trénera CTM Valaská-Osrblie za obdobie apríl 2020</t>
  </si>
  <si>
    <t>DF20200272</t>
  </si>
  <si>
    <t>22/TZ/2019/10</t>
  </si>
  <si>
    <t>vykonávanie činnosti trénera CTM Valaská-Osrblie za obdobie máj 2020</t>
  </si>
  <si>
    <t>DF20200257</t>
  </si>
  <si>
    <t>9200313</t>
  </si>
  <si>
    <t>kontrola hasiacich prístrojov/PHP, kontrola pretlaku a prítoku v nástených hydrantoch, tlaková skúška hydrantovej hadice, vyhodnotenie a zostavenie správy HZ</t>
  </si>
  <si>
    <t>DF20200256</t>
  </si>
  <si>
    <t>poskytovanie zdravotnických služieb za obdobie január 2020</t>
  </si>
  <si>
    <t>DF20200275</t>
  </si>
  <si>
    <t>20200094</t>
  </si>
  <si>
    <t>Poskytovanie služieb zodpovednej osoby podľa z.č. 18/2018 Z.z. o ochrane osobných údajov za obdobie jún 2020</t>
  </si>
  <si>
    <t>DF20200260</t>
  </si>
  <si>
    <t>01/2020</t>
  </si>
  <si>
    <t>50563441</t>
  </si>
  <si>
    <t>Anna Leitnerová</t>
  </si>
  <si>
    <t>205043</t>
  </si>
  <si>
    <t>210200024</t>
  </si>
  <si>
    <t>Compex SP8.0 - elektrostimulátor</t>
  </si>
  <si>
    <t>06578659</t>
  </si>
  <si>
    <t>S1W, s.r.o.</t>
  </si>
  <si>
    <t>DF20200305</t>
  </si>
  <si>
    <t>008/2020</t>
  </si>
  <si>
    <t>vykonávanie trénerskych služieb pre SZB - CTM Podbrezová za obdobie máj 2020</t>
  </si>
  <si>
    <t>BU2-06-030</t>
  </si>
  <si>
    <t>Zmluva o príprave talentovaného športovca - odmena za obdobie máj 2020</t>
  </si>
  <si>
    <t>BU2-06-031</t>
  </si>
  <si>
    <t>BU2-06-032</t>
  </si>
  <si>
    <t>BU2-06-033</t>
  </si>
  <si>
    <t>DF20200261</t>
  </si>
  <si>
    <t>2020/005</t>
  </si>
  <si>
    <t>IDV20200006</t>
  </si>
  <si>
    <t>Dohoda o brigádnickej práci študentov za obdobie jún 2020</t>
  </si>
  <si>
    <t>PŠ/2020/01</t>
  </si>
  <si>
    <t>Zmluva o profesionálnom vykonávaní športu - odmena za obdobie jún 2020</t>
  </si>
  <si>
    <t>DF20200285</t>
  </si>
  <si>
    <t>102020051</t>
  </si>
  <si>
    <t>spracovanie personalistiky, miezd, vykazníctva za obdobie jún 2020, vedenie účtovníctva, evidencie DPH, daňové priznanie na DPH, vyúčtovanie dotácií z MŠ SR za obdobie jún 2020</t>
  </si>
  <si>
    <t>52432459</t>
  </si>
  <si>
    <t>FortisDuo, s. r. o.</t>
  </si>
  <si>
    <t>Hrubé mzdy vyplatené osobám (zamestnancom) vrátane odvodov zamestnávateľa
počet fyzických osôb: 5
obdobie: jún</t>
  </si>
  <si>
    <t>osoba 1 - 5</t>
  </si>
  <si>
    <t>205008</t>
  </si>
  <si>
    <t>20191211</t>
  </si>
  <si>
    <t>Pracovná cesta
Názov: Zahraničné sústredenie
Termín: 15.-23.1.2020
Miesto - mesto a štát: Obertilliach - Rakúsko
Spôsob dopravy: OA
Počet všetkých osôb na pracovnej ceste: 14
z toho:
- športovci: 12
- tréner + masér: 2
- ostatné osoby: 0        ubytovanie s plnou penziou</t>
  </si>
  <si>
    <t>Scherer Magdalena</t>
  </si>
  <si>
    <t>DF20200307</t>
  </si>
  <si>
    <t>20OVF1000041</t>
  </si>
  <si>
    <t>Pracovná cesta
Názov: Sústredenie
Termín: 15.-18.6.2020
Miesto - mesto a štát: Osrblie - SR
Spôsob dopravy: OA
Počet všetkých osôb na pracovnej ceste: 7
z toho:
- športovci: 7
- tréneri + lekár + fyzioterapeut + masér: 0
- ostatné osoby: 0                                             ubytovanie s plnou penziou</t>
  </si>
  <si>
    <t>DF20200322</t>
  </si>
  <si>
    <t>údržba prevádzky NBC Osrblie za obdobie jún 2020</t>
  </si>
  <si>
    <t>205040</t>
  </si>
  <si>
    <t>0420</t>
  </si>
  <si>
    <t>Trénerská činnosť za obdobie apríl 2020</t>
  </si>
  <si>
    <t>BU2-07-013</t>
  </si>
  <si>
    <t>BU2-07-014</t>
  </si>
  <si>
    <t>d - Tomáš Sklenárik</t>
  </si>
  <si>
    <t>DF20200306</t>
  </si>
  <si>
    <t>202329</t>
  </si>
  <si>
    <t>výživové doplnky</t>
  </si>
  <si>
    <t>36361909</t>
  </si>
  <si>
    <t>WIN, s.r.o.</t>
  </si>
  <si>
    <t>BU4-07-002</t>
  </si>
  <si>
    <t>Pracovná cesta
Názov: Svetový pohár 4
Termín: 6.-12.1.2020
Miesto - mesto a štát: Oberhof - Nemecko
Spôsob dopravy: OA
Počet všetkých osôb na pracovnej ceste: 1
z toho:
- športovci: 0
- tréner: 1
- ostatné osoby: 0                                 ubytovanie s plnou penziou</t>
  </si>
  <si>
    <t>BU4-07-004</t>
  </si>
  <si>
    <t>Pracovná cesta
Názov: Svetový pohár 6
Termín: 20.-26.1.2020
Miesto - mesto a štát: Pokljuka - Slovinsko
Spôsob dopravy: OA
Počet všetkých osôb na pracovnej ceste: 1
z toho:
- športovci: 0
- tréner: 1
- ostatné osoby: 0                                ubytovanie s plnou penziou</t>
  </si>
  <si>
    <t>BU4-07-006</t>
  </si>
  <si>
    <t>Pracovná cesta
Názov: Svetový pohár 7 
Termín: 2.-9.3.2020
Miesto - mesto a štát: Nové Město na Morave - ČR
Spôsob dopravy: OA
Počet všetkých osôb na pracovnej ceste: 1
z toho:
- športovci: 0
- tréner: 1
- ostatné osoby: 0                                        ubytovanie s plnou penziou</t>
  </si>
  <si>
    <t>BU4-07-008</t>
  </si>
  <si>
    <t>8202005</t>
  </si>
  <si>
    <t>Pracovná cesta
Názov: Zahraničné sústredenie
Termín: 1.-6.1.2020
Miesto - mesto a štát: Obertilliach - Rakúsko
Spôsob dopravy: OA
Počet všetkých osôb na pracovnej ceste: 1
z toho:
- športovci: 1
- tréneri + rozhodcovia + vedúci výpravy + administratívni pracovníci + lekár + fyzioterapeut + masér: 0
- ostatné osoby: 0                             ubytovanie, strava, prenájom areálu, diaľničné poplatky, regenerácia</t>
  </si>
  <si>
    <t>Terézia Poliaková</t>
  </si>
  <si>
    <t>BU4-07-010</t>
  </si>
  <si>
    <t>d - štafeta - kadetky</t>
  </si>
  <si>
    <t>201000041</t>
  </si>
  <si>
    <t>Pracovná cesta
Názov: Sústredenie
Termín: 15.-18.6.2020
Miesto - mesto a štát: Osrblie - SR
Spôsob dopravy: OA
Počet všetkých osôb na pracovnej ceste: 8
z toho:
- športovci: 6
- tréneri: 2
- ostatné osoby: 0                                       ubytovanie s plnou penziou</t>
  </si>
  <si>
    <t>BU4-07-012</t>
  </si>
  <si>
    <t>d - štafeta - juniori</t>
  </si>
  <si>
    <t>BU4-07-014</t>
  </si>
  <si>
    <t>DF20200284</t>
  </si>
  <si>
    <t>vykonávanie trénerskych služieb za obdobie apríl, máj, jún 2020</t>
  </si>
  <si>
    <t>BU4-07-016</t>
  </si>
  <si>
    <t>DF20200325</t>
  </si>
  <si>
    <t>009</t>
  </si>
  <si>
    <t>Bežecké lyže + viazanie</t>
  </si>
  <si>
    <t>17924367</t>
  </si>
  <si>
    <t>Roman Béreš - CYKLO - SANTÉ</t>
  </si>
  <si>
    <t>BU4-07-018</t>
  </si>
  <si>
    <t>DF20200324</t>
  </si>
  <si>
    <t>200103166</t>
  </si>
  <si>
    <t>46186450</t>
  </si>
  <si>
    <t>VELON s. r. o.</t>
  </si>
  <si>
    <t>BU4-07-020</t>
  </si>
  <si>
    <t>BU4-07-022</t>
  </si>
  <si>
    <t>DF20200283</t>
  </si>
  <si>
    <t>20OVF1000042</t>
  </si>
  <si>
    <t>Pracovná cesta
Názov: Sústredenie
Termín: 8.-28.6.2020
Miesto - mesto a štát: Osrblie
Spôsob dopravy: OA
Počet všetkých osôb na pracovnej ceste: 2
z toho:
- športovci: 2
- tréneri + rozhodcovia + vedúci výpravy + administratívni pracovníci + lekár + fyzioterapeut + masér: 0
- ostatné osoby: 0                                                    stravovanie na sústredení pre 2 osoby</t>
  </si>
  <si>
    <t>BU4-07-024</t>
  </si>
  <si>
    <t>DF20200352</t>
  </si>
  <si>
    <t>604101196</t>
  </si>
  <si>
    <t>Pracovná cesta
Názov: Sústredenie
Termín: 8.-19.7.2020
Miesto - mesto a štát: Štrbské pleso - SR
Spôsob dopravy: OA
Počet všetkých osôb na pracovnej ceste: 3
z toho:
- športovci: 1
- tréner + fyzioterapeut: 2
- ostatné osoby: 0                                      ubytovanie s plnou penziou</t>
  </si>
  <si>
    <t>31560636</t>
  </si>
  <si>
    <t>Tatry mountain resorts, a.s.</t>
  </si>
  <si>
    <t>BU4-07-026</t>
  </si>
  <si>
    <t>Pracovná cesta
Názov: Sústredenie
Termín: 8.-19.7.2020
Miesto - mesto a štát: Štrbské pleso - SR
Spôsob dopravy: OA
Počet všetkých osôb na pracovnej ceste: 2
z toho:
- športovci: 1
- tréner: 1
- ostatné osoby: 0                                      ubytovanie s plnou penziou</t>
  </si>
  <si>
    <t>BU4-07-028</t>
  </si>
  <si>
    <t>DF20200319</t>
  </si>
  <si>
    <t>2020/06</t>
  </si>
  <si>
    <t>205044</t>
  </si>
  <si>
    <t>05/20</t>
  </si>
  <si>
    <t>Trénerská činnosť za obdobie máj 2020</t>
  </si>
  <si>
    <t>205047</t>
  </si>
  <si>
    <t>22000057</t>
  </si>
  <si>
    <t>Pracovná cesta
Názov: Zahraničný tréningový tábor
Termín: 4.-13.7.2020
Miesto - mesto a štát: Nové Město na Morave, Česko
Spôsob dopravy: OA
Počet všetkých osôb na pracovnej ceste: 7
z toho:
- športovci: 7
- tréneri : 0
- ostatné osoby: 0                             ubytovanie s plnou penziou pre 7 osôb</t>
  </si>
  <si>
    <t>44963378</t>
  </si>
  <si>
    <t>ENPEKA a.s.</t>
  </si>
  <si>
    <t>DF20200276</t>
  </si>
  <si>
    <t>20200011</t>
  </si>
  <si>
    <t>trénerske služby za obdobie máj 2020</t>
  </si>
  <si>
    <t>DF20200282</t>
  </si>
  <si>
    <t>VF20/008</t>
  </si>
  <si>
    <t>externé zabezpečenie trénerov od 1.1.-31.05.2020</t>
  </si>
  <si>
    <t>IDX07018</t>
  </si>
  <si>
    <t>Pracovná cesta
Názov: Zahraničný tréningový tábor
Termín: 4.-13.7.2020
Miesto - mesto a štát: Nové Město na Morave, Česko
Spôsob dopravy: OA
Počet všetkých osôb na pracovnej ceste: 23
z toho:
- športovci: 19
- tréneri + fyzioterapeut: 4
- ostatné osoby: 0                                 diaľničné poplatky, regenerácia - vstupy do wellness</t>
  </si>
  <si>
    <t>Peter Kazár</t>
  </si>
  <si>
    <t>DF20200334</t>
  </si>
  <si>
    <t>010/2020</t>
  </si>
  <si>
    <t>vykonávanie trénerskych služieb pre SZB - CTM Podbrezová za obdobie jún 2020</t>
  </si>
  <si>
    <t>DF20200326</t>
  </si>
  <si>
    <t>044/2020</t>
  </si>
  <si>
    <t xml:space="preserve">vykonanie servisu na 8ks plynových kotloch DESTILA 50 C, demontáž horákov a kotlových priestorov tlakovým vzduchom a vysávačom, kontrola termočlánkov a zapaľovacích elektród </t>
  </si>
  <si>
    <t>37072005</t>
  </si>
  <si>
    <t>Miroslav Laššák - LAMONT</t>
  </si>
  <si>
    <t>IDV20200007</t>
  </si>
  <si>
    <t>Hrubé mzdy vyplatené osobám (zamestnancom) vrátane odvodov zamestnávateľa
počet fyzických osôb: 6
obdobie: júl</t>
  </si>
  <si>
    <t>osoba 1 - 6</t>
  </si>
  <si>
    <t>Dohoda o vykonaní práce za obdobie júl 2020</t>
  </si>
  <si>
    <t>Zuzana Lonagauerová</t>
  </si>
  <si>
    <t>Dohoda o brigádnickej práci študentov za obdobie júl 2020</t>
  </si>
  <si>
    <t>Zmluva o profesionálnom vykonávaní športu - odmena za obdobie júl 2020</t>
  </si>
  <si>
    <t>DF20200350</t>
  </si>
  <si>
    <t>102020061</t>
  </si>
  <si>
    <t>spracovanie personalistiky, miezd, vykazníctva za obdobie júl 2020, vedenie účtovníctva, evidencie DPH, daňové priznanie na DPH, vyúčtovanie dotácií z MŠ SR za obdobie júl 2020</t>
  </si>
  <si>
    <t>IDX08024</t>
  </si>
  <si>
    <t>TM/2020/01</t>
  </si>
  <si>
    <t>Zmluva o príprave talentovaného športovca - odmena za obdobie júl 2020</t>
  </si>
  <si>
    <t>Henrieta Horvátová</t>
  </si>
  <si>
    <t>IDX08021</t>
  </si>
  <si>
    <t>TM/2020/02</t>
  </si>
  <si>
    <t>Lukáš Ottinger</t>
  </si>
  <si>
    <t>IDX08022</t>
  </si>
  <si>
    <t>TM/2020/03</t>
  </si>
  <si>
    <t>Mária Remeňová</t>
  </si>
  <si>
    <t>IDX08023</t>
  </si>
  <si>
    <t>TM/2020/04</t>
  </si>
  <si>
    <t>DF20200309</t>
  </si>
  <si>
    <t>2020001</t>
  </si>
  <si>
    <t>masérske služby za 1.2.-23.2020 a 2.3-15.3.2020</t>
  </si>
  <si>
    <t>52536254</t>
  </si>
  <si>
    <t>Radovan Jambor Physio&amp;Medical Services</t>
  </si>
  <si>
    <t>DF20200327</t>
  </si>
  <si>
    <t>20200110</t>
  </si>
  <si>
    <t>Poskytovanie služieb zodpovednej osoby podľa z.č. 18/2018 Z.z. o ochrane osobných údajov za obdobie júl 2020</t>
  </si>
  <si>
    <t>DF20200312</t>
  </si>
  <si>
    <t>1200922</t>
  </si>
  <si>
    <t>BOZP a OPP za obdobie 2.Q.2020</t>
  </si>
  <si>
    <t>DF20200342</t>
  </si>
  <si>
    <t>202000188</t>
  </si>
  <si>
    <t>Pracovná cesta
Názov: Tuzemské sústredenie
Termín: 8.-26.6.2020
Miesto - mesto a štát: Osrblie, SR
Spôsob dopravy: OA
Počet všetkých osôb na pracovnej ceste: 4
z toho:
- športovci: 3
- tréneri: 1
- ostatné osoby: 0                                            ubytovanie s plnou penziou pre 4 osoby</t>
  </si>
  <si>
    <t>DF20200339</t>
  </si>
  <si>
    <t>202000215</t>
  </si>
  <si>
    <t>Pracovná cesta
Názov: Tuzemské sústredenie
Termín: 6.-17.7.2020
Miesto - mesto a štát: Osrblie, SR
Spôsob dopravy: OA
Počet všetkých osôb na pracovnej ceste: 4
z toho:
- športovci: 3
- tréneri: 1
- ostatné osoby: 0                                            ubytovanie s plnou penziou pre 4 osoby</t>
  </si>
  <si>
    <t>DF20200340</t>
  </si>
  <si>
    <t>2020/002</t>
  </si>
  <si>
    <t>trénerské služby za obdobie jún 2020</t>
  </si>
  <si>
    <t>46224599</t>
  </si>
  <si>
    <t>Mgr. Anna Murínová</t>
  </si>
  <si>
    <t>DF20200344</t>
  </si>
  <si>
    <t>2020015</t>
  </si>
  <si>
    <t>náklady za zabezpečenie prednášky realizovanej pre mládežníckych reprezentantov SR v biatlone v termíne 9.7.2020</t>
  </si>
  <si>
    <t>50119231</t>
  </si>
  <si>
    <t>Antidopingová agentúra Slovenskej republiky</t>
  </si>
  <si>
    <t>DF20200351</t>
  </si>
  <si>
    <t>2020/006</t>
  </si>
  <si>
    <t>trénerska činnosť za obdobie jún 2020</t>
  </si>
  <si>
    <t>DF20200363</t>
  </si>
  <si>
    <t>23/6/2020</t>
  </si>
  <si>
    <t>výkon trénerskej činnosti za obdobie jún 2020</t>
  </si>
  <si>
    <t>DF20200361</t>
  </si>
  <si>
    <t>1/2020</t>
  </si>
  <si>
    <t>zmluva č. 1/20-21 CTM - účelová dotácia na športovcov CTM</t>
  </si>
  <si>
    <t>DF20200378</t>
  </si>
  <si>
    <t>VF20/034</t>
  </si>
  <si>
    <t>refundácia nákladov určených na prípravu talentovaných športovcov v CTM v zmysle zmluvy č. 4/20-21 CTM</t>
  </si>
  <si>
    <t>DF20200371</t>
  </si>
  <si>
    <t>2020/07</t>
  </si>
  <si>
    <t>údržba prevádzky NBC Osrblie za obdobie júl 2020</t>
  </si>
  <si>
    <t>205048</t>
  </si>
  <si>
    <t>622020</t>
  </si>
  <si>
    <t>Pracovná cesta
Názov: Zahraničný tréningový tábor
Termín: 4.-13.7.2020
Miesto - mesto a štát: Nové Město na Morave, Česko
Spôsob dopravy: OA
Počet všetkých osôb na pracovnej ceste: 7
z toho:
- športovci: 7
- tréneri : 0
- ostatné osoby: 0                                prenájom areálu - Vysočina arena - pre 7 športovcov</t>
  </si>
  <si>
    <t>43378480</t>
  </si>
  <si>
    <t>SPORTOVNÍ KLUB NOVÉ MĚSTO NA MORAVĚ z.s.</t>
  </si>
  <si>
    <t>DF20200391</t>
  </si>
  <si>
    <t>na základe zmluvy U-23/2020/20 - refundácia výdavkov v zmysle čl. II.</t>
  </si>
  <si>
    <t>DF20200332</t>
  </si>
  <si>
    <t>podľa zmluvy č. 3/20-21 ctm čl. I bod 2. účelová dotácia CTM</t>
  </si>
  <si>
    <t>52759989</t>
  </si>
  <si>
    <t>UMB BIATHLON TEAM n. o.</t>
  </si>
  <si>
    <t>DF20200347</t>
  </si>
  <si>
    <t>podľa zmluvy č. 3/20-21 ctm čl. I bod 1. účelová dotácia na športovcov zaradených do CTM</t>
  </si>
  <si>
    <t>DF20200370</t>
  </si>
  <si>
    <t>03/2020</t>
  </si>
  <si>
    <t>DF20200354</t>
  </si>
  <si>
    <t>2020/007</t>
  </si>
  <si>
    <t>trénerska činnosť za obdobie júl 2020</t>
  </si>
  <si>
    <t>IDX08003</t>
  </si>
  <si>
    <t>colný dlh + poplatky - tienidlá</t>
  </si>
  <si>
    <t>31342876</t>
  </si>
  <si>
    <t>DHL Expres (Slovakia), spol. s.r.o.</t>
  </si>
  <si>
    <t>IDX07005</t>
  </si>
  <si>
    <t>tienidlá na diopter 4ks</t>
  </si>
  <si>
    <t>986958118MVA</t>
  </si>
  <si>
    <t>LARSEN BIATHLON</t>
  </si>
  <si>
    <t>DF20200369</t>
  </si>
  <si>
    <t>202020</t>
  </si>
  <si>
    <t>RD trénerské služby za obdobie jún, júl 2020</t>
  </si>
  <si>
    <t>48220451</t>
  </si>
  <si>
    <t>Mgr. Jakub Leščinský</t>
  </si>
  <si>
    <t>DF20200392</t>
  </si>
  <si>
    <t>24/7/2020</t>
  </si>
  <si>
    <t>výkon trénerskej činnosti za obdobie júl 2020</t>
  </si>
  <si>
    <t>DF20200357</t>
  </si>
  <si>
    <t>8265809250</t>
  </si>
  <si>
    <t>Poplatky za telekomunikačné služby za 07/2020</t>
  </si>
  <si>
    <t>DF20200356</t>
  </si>
  <si>
    <t>8265933582</t>
  </si>
  <si>
    <t>Poplatky za telekomunikačné služby za 08/2020</t>
  </si>
  <si>
    <t>DF20200379</t>
  </si>
  <si>
    <t>DF20200374</t>
  </si>
  <si>
    <t>20VK30182</t>
  </si>
  <si>
    <t>náhradné diely</t>
  </si>
  <si>
    <t>35930969</t>
  </si>
  <si>
    <t>TopKarMoto SK s.r.o.</t>
  </si>
  <si>
    <t>205054</t>
  </si>
  <si>
    <t>22000072</t>
  </si>
  <si>
    <t>Pracovná cesta
Názov: Zahraničné sústredenie
Termín: 27.7. - 9.8.2020
Miesto - mesto a štát: Nové Město na Moravě, Česko
Spôsob dopravy: OA
Počet všetkých osôb na pracovnej ceste: 4
z toho:
- športovci: 2
- tréneri + fyzioterapeut: 2
- ostatné osoby: 0                                       Ubytovanie s plnou penziou pre 4 osoby</t>
  </si>
  <si>
    <t>BU2-08-049</t>
  </si>
  <si>
    <t>BU2-08-051</t>
  </si>
  <si>
    <t>BU2-08-052</t>
  </si>
  <si>
    <t>BU4-08-030</t>
  </si>
  <si>
    <t>tienidlá na diopter 2ks</t>
  </si>
  <si>
    <t>BU4-08-050</t>
  </si>
  <si>
    <t>IDX07020</t>
  </si>
  <si>
    <t>Skipass - preprava lanovkou na sústredení</t>
  </si>
  <si>
    <t>BU4-08-032</t>
  </si>
  <si>
    <t>BU4-08-034</t>
  </si>
  <si>
    <t>IDX07022</t>
  </si>
  <si>
    <t>spinkovacie kliešte - strelecký materiál</t>
  </si>
  <si>
    <t>36828777</t>
  </si>
  <si>
    <t>HYRIAK, s.r.o.</t>
  </si>
  <si>
    <t>BU4-08-036</t>
  </si>
  <si>
    <t>IDX07021</t>
  </si>
  <si>
    <t>doplnenie lekárskeho kufríka</t>
  </si>
  <si>
    <t>47685310</t>
  </si>
  <si>
    <t>Dr. Max 44 s.r.o.</t>
  </si>
  <si>
    <t>BU4-08-038</t>
  </si>
  <si>
    <t>IDX07023</t>
  </si>
  <si>
    <t>36641138</t>
  </si>
  <si>
    <t>Lekáreň V KAUFLANDE BB, s.r.o.</t>
  </si>
  <si>
    <t>BU4-08-040</t>
  </si>
  <si>
    <t>IDX07024</t>
  </si>
  <si>
    <t>hrudníkový pás Polar H10+ XS-S čierna</t>
  </si>
  <si>
    <t>35765038</t>
  </si>
  <si>
    <t>ELEKTROSPED, a.s.</t>
  </si>
  <si>
    <t>BU4-08-042</t>
  </si>
  <si>
    <t>Pracovná cesta
Názov: Zahraničný tréningový tábor
Termín: 4.-13.7.2020
Miesto - mesto a štát: Nové Město na Morave, Česko
Spôsob dopravy: OA
Počet všetkých osôb na pracovnej ceste: 8
z toho:
- športovci: 6
- tréneri : 2
- ostatné osoby: 0                             ubytovanie s plnou penziou pre 8 osôb</t>
  </si>
  <si>
    <t>BU4-08-044</t>
  </si>
  <si>
    <t>Pracovná cesta
Názov: Zahraničný tréningový tábor
Termín: 4.-13.7.2020
Miesto - mesto a štát: Nové Město na Morave, Česko
Spôsob dopravy: OA
Počet všetkých osôb na pracovnej ceste: 8
z toho:
- športovci: 6
- tréneri + fyzioterapeut : 2
- ostatné osoby: 0                             ubytovanie s plnou penziou pre 8 osôb</t>
  </si>
  <si>
    <t>BU4-08-046</t>
  </si>
  <si>
    <t>d - Zuzana Remeňová</t>
  </si>
  <si>
    <t>DF20200376</t>
  </si>
  <si>
    <t>SM13274</t>
  </si>
  <si>
    <t>originálny set SM systém od MUDr. Smíška č. 2</t>
  </si>
  <si>
    <t>46167790</t>
  </si>
  <si>
    <t>Vital trade s.r.o.</t>
  </si>
  <si>
    <t>BU4-08-048</t>
  </si>
  <si>
    <t>DF20200381</t>
  </si>
  <si>
    <t>200109055</t>
  </si>
  <si>
    <t>GARMIN GPS, športové hodinky, GARMIN snímač tepovej frekvencie, GARMIN bezdrôtový senzor pre meranie bežeckej dynamiky</t>
  </si>
  <si>
    <t>51247879</t>
  </si>
  <si>
    <t>PEKKO s.r.o.</t>
  </si>
  <si>
    <t>BU4-08-052</t>
  </si>
  <si>
    <t>DF20200375</t>
  </si>
  <si>
    <t>20200881</t>
  </si>
  <si>
    <t>gymnastické kruhy, odporové gumy krátke látkové - 6ks, tréningová podložka</t>
  </si>
  <si>
    <t>47582995</t>
  </si>
  <si>
    <t>Fit - B, s.r.o.</t>
  </si>
  <si>
    <t>BU4-08-054</t>
  </si>
  <si>
    <t>DF20200346</t>
  </si>
  <si>
    <t>056/2020</t>
  </si>
  <si>
    <t xml:space="preserve">sprej Keramik, spúšť Anschutz, držiak sondy Scatt biatlon </t>
  </si>
  <si>
    <t>BU4-08-056</t>
  </si>
  <si>
    <t>IDX08018</t>
  </si>
  <si>
    <t>online 11 základných cvikov - SM systém</t>
  </si>
  <si>
    <t>BU4-08-058</t>
  </si>
  <si>
    <t>IDX08019</t>
  </si>
  <si>
    <t>slackline GIBBON Travel line X13</t>
  </si>
  <si>
    <t>28621247</t>
  </si>
  <si>
    <t>ATHLETIC24 s.r.o.</t>
  </si>
  <si>
    <t>BU4-08-060</t>
  </si>
  <si>
    <t>205052</t>
  </si>
  <si>
    <t>632020</t>
  </si>
  <si>
    <t>Pracovná cesta
Názov: Zahraničný tréningový tábor
Termín: 22.7.-9.8.2020
Miesto - mesto a štát: Nové Město na Morave, Česko
Spôsob dopravy: OA
Počet všetkých osôb na pracovnej ceste: 3
z toho:
- športovci: 2
- tréneri : 1
- ostatné osoby: 0                                prenájom areálu - Vysočina arena - pre 2 športovcov</t>
  </si>
  <si>
    <t>BU4-08-062</t>
  </si>
  <si>
    <t>Pracovná cesta
Názov: Zahraničný tréningový tábor
Termín: 4.-13.7.2020
Miesto - mesto a štát: Nové Město na Morave, Česko
Spôsob dopravy: OA
Počet všetkých osôb na pracovnej ceste: 8
z toho:
- športovci: 6
- tréneri + fyzioterapeut: 2
- ostatné osoby: 0                                   prenájom areálu - Vysočina arena - pre 6 športovcov</t>
  </si>
  <si>
    <t>BU4-08-064</t>
  </si>
  <si>
    <t>Pracovná cesta
Názov: Zahraničný tréningový tábor
Termín: 4.-13.7.2020
Miesto - mesto a štát: Nové Město na Morave, Česko
Spôsob dopravy: OA
Počet všetkých osôb na pracovnej ceste: 8
z toho:
- športovci: 6
- tréneri : 2
- ostatné osoby: 0                                   prenájom areálu - Vysočina arena - pre 6 športovcov</t>
  </si>
  <si>
    <t>BU4-08-066</t>
  </si>
  <si>
    <t>205053</t>
  </si>
  <si>
    <t>22000071</t>
  </si>
  <si>
    <t>Pracovná cesta
Názov: Zahraničný tréningový tábor
Termín: 22.7.-9.8.2020
Miesto - mesto a štát: Nové Město na Morave, Česko
Spôsob dopravy: OA
Počet všetkých osôb na pracovnej ceste: 1
z toho:
- športovci: 1
- tréneri : 0
- ostatné osoby: 0                                ubytovanie s plnou penziou pre 1 osobu</t>
  </si>
  <si>
    <t>BU4-08-072</t>
  </si>
</sst>
</file>

<file path=xl/styles.xml><?xml version="1.0" encoding="utf-8"?>
<styleSheet xmlns="http://schemas.openxmlformats.org/spreadsheetml/2006/main">
  <numFmts count="2">
    <numFmt numFmtId="167" formatCode="dd/mm/yy;@"/>
    <numFmt numFmtId="168" formatCode="dd/mm/yyyy;@"/>
  </numFmts>
  <fonts count="7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79">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5" borderId="1"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0" fillId="0" borderId="1" xfId="0" applyFont="1" applyBorder="1"/>
    <xf numFmtId="9" fontId="50" fillId="5" borderId="1" xfId="5" applyNumberFormat="1" applyFont="1" applyFill="1" applyBorder="1" applyAlignment="1"/>
    <xf numFmtId="3" fontId="50" fillId="5" borderId="0" xfId="5" applyNumberFormat="1" applyFont="1" applyFill="1" applyBorder="1" applyAlignment="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0" fontId="7" fillId="3" borderId="30"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72" fillId="5" borderId="0" xfId="0" applyNumberFormat="1" applyFont="1" applyFill="1" applyBorder="1" applyAlignment="1" applyProtection="1">
      <alignment horizontal="left" vertical="top" wrapText="1"/>
    </xf>
    <xf numFmtId="0" fontId="72"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16"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3" fillId="4" borderId="37" xfId="0" applyFont="1" applyFill="1" applyBorder="1" applyAlignment="1" applyProtection="1">
      <alignment horizontal="center" vertical="center" wrapText="1"/>
    </xf>
    <xf numFmtId="0" fontId="73"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16"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21"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1068705</xdr:colOff>
      <xdr:row>3</xdr:row>
      <xdr:rowOff>485775</xdr:rowOff>
    </xdr:from>
    <xdr:to>
      <xdr:col>5</xdr:col>
      <xdr:colOff>1269144</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656272</xdr:colOff>
      <xdr:row>14</xdr:row>
      <xdr:rowOff>4764</xdr:rowOff>
    </xdr:from>
    <xdr:to>
      <xdr:col>4</xdr:col>
      <xdr:colOff>515310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1068705</xdr:colOff>
      <xdr:row>3</xdr:row>
      <xdr:rowOff>485775</xdr:rowOff>
    </xdr:from>
    <xdr:to>
      <xdr:col>5</xdr:col>
      <xdr:colOff>1269144</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441048</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477085</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zoomScaleNormal="100" workbookViewId="0">
      <selection activeCell="A20" sqref="A20"/>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1252</v>
      </c>
      <c r="C1" s="325" t="s">
        <v>533</v>
      </c>
      <c r="D1" s="325"/>
    </row>
    <row r="2" spans="1:4" s="27" customFormat="1" ht="18">
      <c r="A2" s="26"/>
      <c r="C2" s="279"/>
      <c r="D2" s="279"/>
    </row>
    <row r="3" spans="1:4" s="27" customFormat="1" ht="15.95" customHeight="1">
      <c r="A3" s="179" t="s">
        <v>857</v>
      </c>
      <c r="C3" s="279"/>
      <c r="D3" s="279"/>
    </row>
    <row r="4" spans="1:4" s="27" customFormat="1" ht="15.95" customHeight="1">
      <c r="A4" s="179" t="s">
        <v>858</v>
      </c>
      <c r="C4" s="279"/>
      <c r="D4" s="279"/>
    </row>
    <row r="5" spans="1:4" s="27" customFormat="1" ht="15.95" customHeight="1">
      <c r="A5" s="179" t="s">
        <v>859</v>
      </c>
      <c r="C5" s="279"/>
      <c r="D5" s="279"/>
    </row>
    <row r="6" spans="1:4" s="27" customFormat="1" ht="15.95" customHeight="1">
      <c r="A6" s="179" t="s">
        <v>860</v>
      </c>
      <c r="C6" s="279"/>
      <c r="D6" s="279"/>
    </row>
    <row r="7" spans="1:4" s="27" customFormat="1" ht="15.95" customHeight="1">
      <c r="A7" s="180" t="s">
        <v>861</v>
      </c>
      <c r="C7" s="279"/>
      <c r="D7" s="279"/>
    </row>
    <row r="8" spans="1:4" s="27" customFormat="1" ht="15.95" customHeight="1">
      <c r="A8" s="180" t="s">
        <v>1472</v>
      </c>
      <c r="C8" s="279"/>
      <c r="D8" s="279"/>
    </row>
    <row r="9" spans="1:4" s="27" customFormat="1" ht="15.95" customHeight="1">
      <c r="A9" s="180" t="s">
        <v>862</v>
      </c>
      <c r="C9" s="279"/>
      <c r="D9" s="279"/>
    </row>
    <row r="10" spans="1:4" s="27" customFormat="1" ht="45" customHeight="1">
      <c r="A10" s="179" t="s">
        <v>1473</v>
      </c>
      <c r="C10" s="279"/>
      <c r="D10" s="279"/>
    </row>
    <row r="11" spans="1:4" s="27" customFormat="1" ht="33" customHeight="1">
      <c r="A11" s="179" t="s">
        <v>1474</v>
      </c>
      <c r="C11" s="279"/>
      <c r="D11" s="279"/>
    </row>
    <row r="12" spans="1:4" s="27" customFormat="1" ht="31.5" customHeight="1">
      <c r="A12" s="179" t="s">
        <v>1049</v>
      </c>
      <c r="C12" s="279"/>
      <c r="D12" s="279"/>
    </row>
    <row r="13" spans="1:4" ht="13.5" customHeight="1">
      <c r="A13" s="181"/>
      <c r="C13" s="30"/>
    </row>
    <row r="14" spans="1:4" ht="242.25">
      <c r="A14" s="95" t="s">
        <v>1475</v>
      </c>
      <c r="C14" s="30"/>
    </row>
    <row r="15" spans="1:4">
      <c r="A15" s="94"/>
      <c r="C15" s="30"/>
    </row>
    <row r="16" spans="1:4" ht="178.5">
      <c r="A16" s="95" t="s">
        <v>1476</v>
      </c>
      <c r="C16" s="30"/>
    </row>
    <row r="17" spans="1:4" ht="13.5" thickBot="1">
      <c r="A17" s="92"/>
      <c r="C17" s="30"/>
    </row>
    <row r="18" spans="1:4" ht="38.25">
      <c r="A18" s="28" t="s">
        <v>1477</v>
      </c>
      <c r="C18" s="326" t="s">
        <v>534</v>
      </c>
      <c r="D18" s="327"/>
    </row>
    <row r="19" spans="1:4" ht="13.5" thickBot="1">
      <c r="C19" s="323">
        <v>1</v>
      </c>
      <c r="D19" s="324"/>
    </row>
    <row r="20" spans="1:4" ht="78" customHeight="1">
      <c r="A20" s="36" t="s">
        <v>863</v>
      </c>
      <c r="C20" s="31">
        <v>0.65</v>
      </c>
      <c r="D20" s="32">
        <v>0.35</v>
      </c>
    </row>
    <row r="21" spans="1:4" ht="13.5" thickBot="1">
      <c r="C21" s="323">
        <v>1</v>
      </c>
      <c r="D21" s="324"/>
    </row>
    <row r="22" spans="1:4" ht="41.25" customHeight="1">
      <c r="A22" s="28" t="s">
        <v>2168</v>
      </c>
    </row>
    <row r="23" spans="1:4">
      <c r="A23" s="33"/>
    </row>
    <row r="24" spans="1:4" ht="25.5">
      <c r="A24" s="28" t="s">
        <v>1478</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1462</v>
      </c>
    </row>
    <row r="38" spans="1:3" ht="42.75" customHeight="1">
      <c r="A38" s="28" t="s">
        <v>864</v>
      </c>
    </row>
    <row r="39" spans="1:3">
      <c r="A39" s="258"/>
    </row>
    <row r="40" spans="1:3" ht="76.5">
      <c r="A40" s="28" t="s">
        <v>1479</v>
      </c>
      <c r="C40" s="34"/>
    </row>
    <row r="42" spans="1:3">
      <c r="A42" s="28" t="s">
        <v>764</v>
      </c>
    </row>
    <row r="44" spans="1:3" ht="51">
      <c r="A44" s="28" t="s">
        <v>804</v>
      </c>
    </row>
    <row r="46" spans="1:3" ht="25.5">
      <c r="A46" s="28" t="s">
        <v>865</v>
      </c>
    </row>
    <row r="47" spans="1:3">
      <c r="A47" s="33"/>
    </row>
    <row r="48" spans="1:3" ht="51">
      <c r="A48" s="28" t="s">
        <v>1463</v>
      </c>
    </row>
    <row r="50" spans="1:1" ht="38.25">
      <c r="A50" s="28" t="s">
        <v>866</v>
      </c>
    </row>
    <row r="52" spans="1:1">
      <c r="A52" s="28" t="s">
        <v>867</v>
      </c>
    </row>
    <row r="54" spans="1:1">
      <c r="A54" s="28" t="s">
        <v>1480</v>
      </c>
    </row>
    <row r="56" spans="1:1" ht="102">
      <c r="A56" s="36" t="s">
        <v>1534</v>
      </c>
    </row>
    <row r="58" spans="1:1">
      <c r="A58" s="28" t="s">
        <v>868</v>
      </c>
    </row>
    <row r="59" spans="1:1" ht="38.25">
      <c r="A59" s="28" t="s">
        <v>1464</v>
      </c>
    </row>
    <row r="60" spans="1:1" ht="25.5">
      <c r="A60" s="28" t="s">
        <v>1051</v>
      </c>
    </row>
    <row r="62" spans="1:1" ht="89.25">
      <c r="A62" s="36" t="s">
        <v>1465</v>
      </c>
    </row>
    <row r="63" spans="1:1" ht="22.5" customHeight="1"/>
    <row r="64" spans="1:1">
      <c r="A64" s="35" t="s">
        <v>535</v>
      </c>
    </row>
    <row r="67" spans="1:1" ht="165" customHeight="1">
      <c r="A67" s="295" t="s">
        <v>1466</v>
      </c>
    </row>
    <row r="68" spans="1:1" ht="38.25" customHeight="1">
      <c r="A68" s="36" t="s">
        <v>1467</v>
      </c>
    </row>
    <row r="69" spans="1:1">
      <c r="A69" s="38" t="s">
        <v>539</v>
      </c>
    </row>
    <row r="70" spans="1:1" ht="66" customHeight="1">
      <c r="A70" s="36" t="s">
        <v>1481</v>
      </c>
    </row>
    <row r="71" spans="1:1" ht="28.5" customHeight="1">
      <c r="A71" s="36" t="s">
        <v>1468</v>
      </c>
    </row>
    <row r="72" spans="1:1">
      <c r="A72" s="183" t="s">
        <v>869</v>
      </c>
    </row>
    <row r="73" spans="1:1">
      <c r="A73" s="184" t="s">
        <v>1482</v>
      </c>
    </row>
    <row r="74" spans="1:1">
      <c r="A74" s="184" t="s">
        <v>1469</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1483</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1484</v>
      </c>
    </row>
    <row r="99" spans="1:4" ht="27" customHeight="1">
      <c r="A99" s="188" t="s">
        <v>1491</v>
      </c>
    </row>
    <row r="100" spans="1:4" ht="25.5">
      <c r="A100" s="188" t="s">
        <v>1492</v>
      </c>
    </row>
    <row r="101" spans="1:4">
      <c r="A101" s="38" t="s">
        <v>539</v>
      </c>
    </row>
    <row r="102" spans="1:4">
      <c r="A102" s="36" t="s">
        <v>546</v>
      </c>
    </row>
    <row r="103" spans="1:4">
      <c r="A103" s="36" t="s">
        <v>547</v>
      </c>
    </row>
    <row r="104" spans="1:4">
      <c r="A104" s="36" t="s">
        <v>1493</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1485</v>
      </c>
    </row>
    <row r="112" spans="1:4" ht="27.75" customHeight="1">
      <c r="A112" s="298" t="s">
        <v>1486</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1487</v>
      </c>
    </row>
    <row r="120" spans="1:1" ht="30" customHeight="1">
      <c r="A120" s="36" t="s">
        <v>1488</v>
      </c>
    </row>
    <row r="121" spans="1:1" ht="15" customHeight="1">
      <c r="A121" s="36" t="s">
        <v>878</v>
      </c>
    </row>
    <row r="122" spans="1:1" ht="28.5" customHeight="1">
      <c r="A122" s="36" t="s">
        <v>551</v>
      </c>
    </row>
    <row r="123" spans="1:1" ht="27.75" customHeight="1">
      <c r="A123" s="36" t="s">
        <v>1489</v>
      </c>
    </row>
    <row r="124" spans="1:1" ht="53.25" customHeight="1">
      <c r="A124" s="36" t="s">
        <v>1490</v>
      </c>
    </row>
    <row r="125" spans="1:1" ht="12.75" customHeight="1">
      <c r="A125" s="38" t="s">
        <v>539</v>
      </c>
    </row>
    <row r="126" spans="1:1" ht="38.25">
      <c r="A126" s="36" t="s">
        <v>1494</v>
      </c>
    </row>
    <row r="127" spans="1:1" ht="15.75" customHeight="1">
      <c r="A127" s="36"/>
    </row>
    <row r="128" spans="1:1">
      <c r="A128" s="93" t="s">
        <v>1033</v>
      </c>
    </row>
    <row r="129" spans="1:1" ht="38.25">
      <c r="A129" s="36" t="s">
        <v>765</v>
      </c>
    </row>
    <row r="131" spans="1:1">
      <c r="A131" s="93" t="s">
        <v>1034</v>
      </c>
    </row>
    <row r="132" spans="1:1" ht="127.5">
      <c r="A132" s="302" t="s">
        <v>1535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F6" sqref="F6"/>
    </sheetView>
  </sheetViews>
  <sheetFormatPr defaultRowHeight="15"/>
  <cols>
    <col min="1" max="1" width="18.42578125" style="196" customWidth="1"/>
    <col min="2" max="2" width="37" style="196" customWidth="1"/>
    <col min="3" max="3" width="37.7109375" style="196" customWidth="1"/>
    <col min="4" max="4" width="10.28515625" style="194" customWidth="1"/>
    <col min="5" max="5" width="37.7109375" style="194" customWidth="1"/>
    <col min="6" max="6" width="36.42578125" style="194" customWidth="1"/>
    <col min="7" max="13" width="9.140625" style="194"/>
    <col min="14" max="14" width="38.5703125" style="194" bestFit="1" customWidth="1"/>
    <col min="15" max="16384" width="9.140625" style="194"/>
  </cols>
  <sheetData>
    <row r="1" spans="1:16" ht="37.5" customHeight="1">
      <c r="A1" s="371" t="str">
        <f>Spolu!C3&amp;", "&amp;Spolu!C6</f>
        <v>Slovenský zväz biatlonu, Partizánska cesta č. 3501/71, Banská Bystrica, 974 01</v>
      </c>
      <c r="B1" s="371"/>
      <c r="C1" s="371"/>
      <c r="N1" s="194" t="str">
        <f>O1&amp;" - "&amp;P1</f>
        <v>a - príspevok uznaným športom</v>
      </c>
      <c r="O1" s="194" t="s">
        <v>206</v>
      </c>
      <c r="P1" s="194" t="s">
        <v>1018</v>
      </c>
    </row>
    <row r="2" spans="1:16">
      <c r="N2" s="194" t="str">
        <f t="shared" ref="N2:N10" si="0">O2&amp;" - "&amp;P2</f>
        <v>b - príspevok športovcom top tímu</v>
      </c>
      <c r="O2" s="194" t="s">
        <v>207</v>
      </c>
      <c r="P2" s="194" t="s">
        <v>1019</v>
      </c>
    </row>
    <row r="3" spans="1:16">
      <c r="E3" s="372" t="s">
        <v>901</v>
      </c>
      <c r="F3" s="373"/>
      <c r="N3" s="194" t="str">
        <f t="shared" si="0"/>
        <v>c - príspevok Slovenskému olympijskému výboru</v>
      </c>
      <c r="O3" s="194" t="s">
        <v>208</v>
      </c>
      <c r="P3" s="194" t="s">
        <v>1020</v>
      </c>
    </row>
    <row r="4" spans="1:16" ht="45.75" customHeight="1">
      <c r="E4" s="373"/>
      <c r="F4" s="373"/>
      <c r="N4" s="194" t="str">
        <f t="shared" si="0"/>
        <v>d - príspevok Slovenskému paralympijskému výboru</v>
      </c>
      <c r="O4" s="194" t="s">
        <v>209</v>
      </c>
      <c r="P4" s="194" t="s">
        <v>1021</v>
      </c>
    </row>
    <row r="5" spans="1:16" ht="30.75" customHeight="1">
      <c r="C5" s="195" t="s">
        <v>1058</v>
      </c>
      <c r="N5" s="194" t="str">
        <f t="shared" si="0"/>
        <v>e - rozvoj športov, ktoré nie sú uznanými podľa zákona č. 440/2015 Z. z.</v>
      </c>
      <c r="O5" s="194" t="s">
        <v>210</v>
      </c>
      <c r="P5" s="194" t="s">
        <v>1022</v>
      </c>
    </row>
    <row r="6" spans="1:16">
      <c r="C6" s="195" t="s">
        <v>1046</v>
      </c>
      <c r="E6" s="197" t="s">
        <v>890</v>
      </c>
      <c r="F6" s="206"/>
      <c r="N6" s="194" t="str">
        <f t="shared" si="0"/>
        <v>f - organizovanie významných a tradičných športových podujatí na území SR v roku 2018</v>
      </c>
      <c r="O6" s="194" t="s">
        <v>211</v>
      </c>
      <c r="P6" s="194" t="s">
        <v>1023</v>
      </c>
    </row>
    <row r="7" spans="1:16">
      <c r="C7" s="195" t="s">
        <v>883</v>
      </c>
      <c r="E7" s="197" t="s">
        <v>894</v>
      </c>
      <c r="F7" s="207"/>
      <c r="N7" s="194" t="str">
        <f t="shared" si="0"/>
        <v>g - projekty školského, univerzitného športu a športu pre všetkých</v>
      </c>
      <c r="O7" s="194" t="s">
        <v>212</v>
      </c>
      <c r="P7" s="194" t="s">
        <v>1024</v>
      </c>
    </row>
    <row r="8" spans="1:16">
      <c r="C8" s="195" t="s">
        <v>884</v>
      </c>
      <c r="E8" s="197" t="s">
        <v>891</v>
      </c>
      <c r="F8" s="208"/>
      <c r="N8" s="194" t="str">
        <f t="shared" si="0"/>
        <v>h - značenie peších, lyžiarskych, vodných a cyklistických trás v Slovenskej republike</v>
      </c>
      <c r="O8" s="194" t="s">
        <v>213</v>
      </c>
      <c r="P8" s="194" t="s">
        <v>1025</v>
      </c>
    </row>
    <row r="9" spans="1:16">
      <c r="E9" s="197" t="s">
        <v>892</v>
      </c>
      <c r="F9" s="208"/>
      <c r="N9" s="194" t="str">
        <f t="shared" si="0"/>
        <v>i - finančné odmeny športovcom za výsledky dosiahnuté v roku 2017 a trénerom mládeže za dosiahnuté výsledky ich športovcov v roku 2017 a za celoživotnú prácu s mládežou</v>
      </c>
      <c r="O9" s="194" t="s">
        <v>214</v>
      </c>
      <c r="P9" s="194" t="s">
        <v>1026</v>
      </c>
    </row>
    <row r="10" spans="1:16">
      <c r="E10" s="197" t="s">
        <v>893</v>
      </c>
      <c r="F10" s="206"/>
      <c r="N10" s="194" t="str">
        <f t="shared" si="0"/>
        <v>j - projekty s pridanou hodnotou pre popularizáciu pohybových aktivít detí a mládeže</v>
      </c>
      <c r="O10" s="194" t="s">
        <v>215</v>
      </c>
      <c r="P10" s="194" t="s">
        <v>1027</v>
      </c>
    </row>
    <row r="12" spans="1:16" ht="54.75" customHeight="1">
      <c r="A12" s="374" t="s">
        <v>885</v>
      </c>
      <c r="B12" s="374"/>
      <c r="C12" s="374"/>
      <c r="D12" s="195"/>
      <c r="E12" s="195"/>
      <c r="F12" s="261" t="s">
        <v>1246</v>
      </c>
      <c r="G12" s="195"/>
    </row>
    <row r="13" spans="1:16" ht="45" customHeight="1">
      <c r="F13" s="261" t="s">
        <v>1247</v>
      </c>
    </row>
    <row r="14" spans="1:16" ht="51.75" customHeight="1">
      <c r="A14" s="37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5"/>
      <c r="C14" s="375"/>
      <c r="F14" s="262" t="s">
        <v>895</v>
      </c>
    </row>
    <row r="15" spans="1:16" ht="32.1" customHeight="1" thickBot="1">
      <c r="A15" s="196" t="s">
        <v>886</v>
      </c>
      <c r="B15" s="376"/>
      <c r="C15" s="377"/>
    </row>
    <row r="16" spans="1:16" ht="32.1" customHeight="1">
      <c r="A16" s="196" t="s">
        <v>887</v>
      </c>
      <c r="B16" s="376"/>
      <c r="C16" s="377"/>
      <c r="F16" s="202" t="s">
        <v>900</v>
      </c>
      <c r="G16" s="282"/>
      <c r="H16" s="203"/>
    </row>
    <row r="17" spans="1:16">
      <c r="A17" s="196" t="s">
        <v>888</v>
      </c>
      <c r="B17" s="199">
        <f>F8</f>
        <v>0</v>
      </c>
      <c r="F17" s="204" t="s">
        <v>1244</v>
      </c>
      <c r="G17" s="281" t="s">
        <v>1245</v>
      </c>
      <c r="H17" s="205"/>
      <c r="N17" s="194" t="str">
        <f>O17&amp;" - "&amp;P17</f>
        <v>026 01 - Školský šport a vysokoškolský šport</v>
      </c>
      <c r="O17" s="194" t="s">
        <v>7</v>
      </c>
      <c r="P17" s="194" t="s">
        <v>822</v>
      </c>
    </row>
    <row r="18" spans="1:16">
      <c r="A18" s="196" t="s">
        <v>889</v>
      </c>
      <c r="B18" s="199">
        <f>F9</f>
        <v>0</v>
      </c>
      <c r="C18" s="199"/>
      <c r="E18" s="281"/>
      <c r="F18" s="204" t="s">
        <v>899</v>
      </c>
      <c r="G18" s="281" t="s">
        <v>1029</v>
      </c>
      <c r="H18" s="205"/>
      <c r="N18" s="194" t="str">
        <f>O18&amp;" - "&amp;P18</f>
        <v>026 02 - Uznané športy</v>
      </c>
      <c r="O18" s="194" t="s">
        <v>6</v>
      </c>
      <c r="P18" s="194" t="s">
        <v>202</v>
      </c>
    </row>
    <row r="19" spans="1:16" ht="15.75" thickBot="1">
      <c r="B19" s="259" t="s">
        <v>1060</v>
      </c>
      <c r="C19" s="260">
        <v>31</v>
      </c>
      <c r="E19" s="281"/>
      <c r="F19" s="283" t="s">
        <v>1047</v>
      </c>
      <c r="G19" s="284" t="s">
        <v>1048</v>
      </c>
      <c r="H19" s="285"/>
      <c r="N19" s="194" t="str">
        <f>O19&amp;" - "&amp;P19</f>
        <v>026 03 - Národné športové projekty</v>
      </c>
      <c r="O19" s="194" t="s">
        <v>10</v>
      </c>
      <c r="P19" s="194" t="s">
        <v>203</v>
      </c>
    </row>
    <row r="20" spans="1:16">
      <c r="B20" s="259" t="s">
        <v>1059</v>
      </c>
      <c r="C20" s="199" t="str">
        <f>Spolu!C4</f>
        <v>35656743</v>
      </c>
      <c r="E20" s="281"/>
      <c r="F20" s="281"/>
      <c r="N20" s="194" t="str">
        <f>O20&amp;" - "&amp;P20</f>
        <v>026 04 - Športová infraštruktúra</v>
      </c>
      <c r="O20" s="194" t="s">
        <v>9</v>
      </c>
      <c r="P20" s="194" t="s">
        <v>204</v>
      </c>
    </row>
    <row r="21" spans="1:16">
      <c r="A21" s="196" t="s">
        <v>830</v>
      </c>
      <c r="B21" s="200">
        <f>F6</f>
        <v>0</v>
      </c>
      <c r="E21" s="281"/>
      <c r="F21" s="281"/>
      <c r="N21" s="194" t="str">
        <f>O21&amp;" - "&amp;P21</f>
        <v>026 05 - Prierezové činnosti v športe</v>
      </c>
      <c r="O21" s="194" t="s">
        <v>12</v>
      </c>
      <c r="P21" s="194" t="s">
        <v>823</v>
      </c>
    </row>
    <row r="22" spans="1:16" ht="144.75" customHeight="1">
      <c r="B22" s="286"/>
      <c r="C22" s="280"/>
      <c r="E22" s="195"/>
      <c r="F22" s="195"/>
    </row>
    <row r="23" spans="1:16" ht="39.75" customHeight="1">
      <c r="B23" s="370" t="s">
        <v>903</v>
      </c>
      <c r="C23" s="370"/>
      <c r="N23" s="194" t="s">
        <v>896</v>
      </c>
    </row>
    <row r="24" spans="1:16">
      <c r="N24" s="194" t="s">
        <v>897</v>
      </c>
    </row>
    <row r="25" spans="1:16">
      <c r="N25" s="194"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78" t="s">
        <v>723</v>
      </c>
      <c r="B2" s="378"/>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28" t="s">
        <v>558</v>
      </c>
      <c r="B1" s="328"/>
      <c r="C1" s="328"/>
      <c r="D1" s="328"/>
      <c r="E1" s="328"/>
      <c r="F1" s="328"/>
      <c r="G1" s="328"/>
      <c r="H1" s="328"/>
      <c r="I1" s="77"/>
      <c r="J1" s="55"/>
    </row>
    <row r="2" spans="1:11" s="56" customFormat="1" ht="15.75">
      <c r="A2" s="334" t="s">
        <v>1251</v>
      </c>
      <c r="B2" s="334"/>
      <c r="C2" s="334"/>
      <c r="D2" s="334"/>
      <c r="E2" s="334"/>
      <c r="F2" s="334"/>
      <c r="G2" s="334"/>
      <c r="H2" s="332" t="s">
        <v>2167</v>
      </c>
      <c r="I2" s="332"/>
      <c r="J2" s="57"/>
    </row>
    <row r="3" spans="1:11" s="56" customFormat="1" ht="15">
      <c r="A3" s="58"/>
      <c r="B3" s="59"/>
      <c r="C3" s="59"/>
      <c r="D3" s="58"/>
      <c r="E3" s="58"/>
      <c r="F3" s="58"/>
      <c r="G3" s="60"/>
      <c r="H3" s="333">
        <v>44071</v>
      </c>
      <c r="I3" s="333"/>
      <c r="J3" s="57"/>
    </row>
    <row r="4" spans="1:11" s="56" customFormat="1" ht="15.75" customHeight="1">
      <c r="A4" s="61" t="s">
        <v>523</v>
      </c>
      <c r="B4" s="329" t="s">
        <v>559</v>
      </c>
      <c r="C4" s="330"/>
      <c r="D4" s="330"/>
      <c r="E4" s="331"/>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09"/>
      <c r="C8" s="209"/>
      <c r="D8" s="210"/>
      <c r="E8" s="211" t="s">
        <v>766</v>
      </c>
      <c r="F8" s="211"/>
      <c r="G8" s="211"/>
      <c r="H8" s="212"/>
      <c r="I8" s="213"/>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4"/>
      <c r="C16" s="214"/>
      <c r="D16" s="215"/>
      <c r="E16" s="216" t="s">
        <v>774</v>
      </c>
      <c r="F16" s="216"/>
      <c r="G16" s="216"/>
      <c r="H16" s="217"/>
      <c r="I16" s="218"/>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1528</v>
      </c>
      <c r="D18" s="70">
        <v>44109</v>
      </c>
      <c r="E18" s="68" t="s">
        <v>584</v>
      </c>
      <c r="F18" s="68"/>
      <c r="G18" s="68" t="s">
        <v>585</v>
      </c>
      <c r="H18" s="71"/>
      <c r="I18" s="80">
        <v>2</v>
      </c>
      <c r="J18" s="65"/>
    </row>
    <row r="19" spans="1:18" ht="22.5">
      <c r="A19" s="68" t="s">
        <v>714</v>
      </c>
      <c r="B19" s="69" t="s">
        <v>1496</v>
      </c>
      <c r="C19" s="69" t="s">
        <v>586</v>
      </c>
      <c r="D19" s="70">
        <v>44089</v>
      </c>
      <c r="E19" s="68" t="s">
        <v>587</v>
      </c>
      <c r="F19" s="68"/>
      <c r="G19" s="68" t="s">
        <v>588</v>
      </c>
      <c r="H19" s="71">
        <v>1000</v>
      </c>
      <c r="I19" s="80">
        <v>2</v>
      </c>
      <c r="J19" s="65"/>
    </row>
    <row r="20" spans="1:18" ht="12.75">
      <c r="A20" s="68" t="s">
        <v>714</v>
      </c>
      <c r="B20" s="69" t="s">
        <v>1497</v>
      </c>
      <c r="C20" s="69" t="s">
        <v>589</v>
      </c>
      <c r="D20" s="70">
        <v>44089</v>
      </c>
      <c r="E20" s="68" t="s">
        <v>590</v>
      </c>
      <c r="F20" s="68"/>
      <c r="G20" s="68" t="s">
        <v>591</v>
      </c>
      <c r="H20" s="71">
        <v>300</v>
      </c>
      <c r="I20" s="80">
        <v>2</v>
      </c>
      <c r="J20" s="65"/>
    </row>
    <row r="21" spans="1:18" ht="12.75">
      <c r="A21" s="68" t="s">
        <v>714</v>
      </c>
      <c r="B21" s="69" t="s">
        <v>1498</v>
      </c>
      <c r="C21" s="69" t="s">
        <v>592</v>
      </c>
      <c r="D21" s="70">
        <v>44032</v>
      </c>
      <c r="E21" s="68" t="s">
        <v>593</v>
      </c>
      <c r="F21" s="68"/>
      <c r="G21" s="68" t="s">
        <v>594</v>
      </c>
      <c r="H21" s="71">
        <v>600</v>
      </c>
      <c r="I21" s="80">
        <v>2</v>
      </c>
      <c r="J21" s="65"/>
    </row>
    <row r="22" spans="1:18" ht="22.5">
      <c r="A22" s="68" t="s">
        <v>714</v>
      </c>
      <c r="B22" s="69" t="s">
        <v>1499</v>
      </c>
      <c r="C22" s="69" t="s">
        <v>595</v>
      </c>
      <c r="D22" s="70">
        <v>44079</v>
      </c>
      <c r="E22" s="68" t="s">
        <v>777</v>
      </c>
      <c r="F22" s="68"/>
      <c r="G22" s="68" t="s">
        <v>596</v>
      </c>
      <c r="H22" s="71">
        <v>25.9</v>
      </c>
      <c r="I22" s="80">
        <v>2</v>
      </c>
      <c r="J22" s="65"/>
    </row>
    <row r="23" spans="1:18" ht="12.75">
      <c r="A23" s="68" t="s">
        <v>714</v>
      </c>
      <c r="B23" s="69" t="s">
        <v>1500</v>
      </c>
      <c r="C23" s="69" t="s">
        <v>597</v>
      </c>
      <c r="D23" s="70">
        <v>43976</v>
      </c>
      <c r="E23" s="68" t="s">
        <v>598</v>
      </c>
      <c r="F23" s="68"/>
      <c r="G23" s="68" t="s">
        <v>599</v>
      </c>
      <c r="H23" s="71"/>
      <c r="I23" s="80">
        <v>2</v>
      </c>
      <c r="J23" s="65"/>
    </row>
    <row r="24" spans="1:18" ht="12.75">
      <c r="A24" s="68" t="s">
        <v>714</v>
      </c>
      <c r="B24" s="214"/>
      <c r="C24" s="214"/>
      <c r="D24" s="215"/>
      <c r="E24" s="216" t="s">
        <v>600</v>
      </c>
      <c r="F24" s="216"/>
      <c r="G24" s="216"/>
      <c r="H24" s="217"/>
      <c r="I24" s="218"/>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1501</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1502</v>
      </c>
      <c r="C27" s="69">
        <v>1213275</v>
      </c>
      <c r="D27" s="70">
        <v>43952</v>
      </c>
      <c r="E27" s="68" t="s">
        <v>606</v>
      </c>
      <c r="F27" s="68"/>
      <c r="G27" s="68" t="s">
        <v>607</v>
      </c>
      <c r="H27" s="71">
        <v>19.100000000000001</v>
      </c>
      <c r="I27" s="80">
        <v>2</v>
      </c>
      <c r="J27" s="65"/>
      <c r="O27" s="73"/>
      <c r="P27" s="73"/>
      <c r="Q27" s="73"/>
      <c r="R27" s="73"/>
    </row>
    <row r="28" spans="1:18" ht="12.75">
      <c r="A28" s="68" t="s">
        <v>714</v>
      </c>
      <c r="B28" s="69" t="s">
        <v>1503</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1504</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1505</v>
      </c>
      <c r="C33" s="69" t="s">
        <v>618</v>
      </c>
      <c r="D33" s="70">
        <v>43931</v>
      </c>
      <c r="E33" s="68" t="s">
        <v>619</v>
      </c>
      <c r="F33" s="68"/>
      <c r="G33" s="68" t="s">
        <v>620</v>
      </c>
      <c r="H33" s="71">
        <v>71.2</v>
      </c>
      <c r="I33" s="80">
        <v>3</v>
      </c>
      <c r="J33" s="65"/>
      <c r="O33" s="73"/>
      <c r="P33" s="73"/>
      <c r="Q33" s="73"/>
      <c r="R33" s="73"/>
    </row>
    <row r="34" spans="1:18" ht="67.5">
      <c r="A34" s="68" t="s">
        <v>714</v>
      </c>
      <c r="B34" s="69" t="s">
        <v>1506</v>
      </c>
      <c r="C34" s="69" t="s">
        <v>1529</v>
      </c>
      <c r="D34" s="70">
        <v>44070</v>
      </c>
      <c r="E34" s="68" t="s">
        <v>783</v>
      </c>
      <c r="F34" s="68"/>
      <c r="G34" s="68" t="s">
        <v>621</v>
      </c>
      <c r="H34" s="71">
        <v>250</v>
      </c>
      <c r="I34" s="80">
        <v>1</v>
      </c>
      <c r="J34" s="65"/>
    </row>
    <row r="35" spans="1:18" ht="12.75">
      <c r="A35" s="68" t="s">
        <v>714</v>
      </c>
      <c r="B35" s="69" t="s">
        <v>1507</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1530</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1508</v>
      </c>
      <c r="C40" s="69" t="s">
        <v>634</v>
      </c>
      <c r="D40" s="70">
        <v>43925</v>
      </c>
      <c r="E40" s="68" t="s">
        <v>787</v>
      </c>
      <c r="F40" s="68"/>
      <c r="G40" s="68" t="s">
        <v>635</v>
      </c>
      <c r="H40" s="71">
        <v>74.099999999999994</v>
      </c>
      <c r="I40" s="80">
        <v>4</v>
      </c>
    </row>
    <row r="41" spans="1:18">
      <c r="A41" s="68" t="s">
        <v>714</v>
      </c>
      <c r="B41" s="69" t="s">
        <v>1509</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1510</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1511</v>
      </c>
      <c r="C47" s="69" t="s">
        <v>1531</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1512</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1513</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1514</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1532</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1515</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1516</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1517</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1518</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1519</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1520</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1521</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1522</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1523</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1524</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1525</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1526</v>
      </c>
      <c r="C75" s="69" t="s">
        <v>1533</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1527</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8:H2883 D2884:D2911">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tabSelected="1" workbookViewId="0">
      <selection activeCell="C1" sqref="C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7" bestFit="1" customWidth="1"/>
    <col min="8" max="16384" width="11.42578125" style="45"/>
  </cols>
  <sheetData>
    <row r="1" spans="1:7" s="42" customFormat="1" ht="35.25" customHeight="1">
      <c r="A1" s="337" t="s">
        <v>557</v>
      </c>
      <c r="B1" s="338"/>
      <c r="C1" s="234">
        <v>44074</v>
      </c>
      <c r="D1" s="41"/>
      <c r="G1" s="43">
        <v>43861</v>
      </c>
    </row>
    <row r="2" spans="1:7" ht="15">
      <c r="A2" s="44"/>
      <c r="B2" s="44"/>
      <c r="G2" s="43">
        <v>43890</v>
      </c>
    </row>
    <row r="3" spans="1:7" ht="14.25">
      <c r="A3" s="46" t="s">
        <v>879</v>
      </c>
      <c r="B3" s="335" t="str">
        <f>INDEX(Adr!B:B,Doklady!B102+1)</f>
        <v>Slovenský zväz biatlonu</v>
      </c>
      <c r="C3" s="335"/>
      <c r="D3" s="335"/>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5"/>
      <c r="G10" s="43">
        <v>44135</v>
      </c>
    </row>
    <row r="11" spans="1:7" ht="14.25">
      <c r="A11" s="190" t="s">
        <v>6</v>
      </c>
      <c r="B11" s="191" t="s">
        <v>202</v>
      </c>
      <c r="C11" s="235">
        <v>386211</v>
      </c>
      <c r="G11" s="43">
        <v>44165</v>
      </c>
    </row>
    <row r="12" spans="1:7" ht="14.25">
      <c r="A12" s="190" t="s">
        <v>10</v>
      </c>
      <c r="B12" s="191" t="s">
        <v>203</v>
      </c>
      <c r="C12" s="235">
        <v>161600</v>
      </c>
      <c r="G12" s="43">
        <v>44196</v>
      </c>
    </row>
    <row r="13" spans="1:7" ht="14.25">
      <c r="A13" s="190" t="s">
        <v>9</v>
      </c>
      <c r="B13" s="191" t="s">
        <v>204</v>
      </c>
      <c r="C13" s="235"/>
      <c r="G13" s="43"/>
    </row>
    <row r="14" spans="1:7" ht="14.25">
      <c r="A14" s="190" t="s">
        <v>12</v>
      </c>
      <c r="B14" s="191" t="s">
        <v>823</v>
      </c>
      <c r="C14" s="235"/>
      <c r="G14" s="43"/>
    </row>
    <row r="15" spans="1:7" ht="14.25">
      <c r="A15" s="49" t="s">
        <v>554</v>
      </c>
      <c r="B15" s="189"/>
      <c r="C15" s="50">
        <f>SUM(C10:C14)</f>
        <v>547811</v>
      </c>
      <c r="G15" s="43"/>
    </row>
    <row r="16" spans="1:7" ht="14.25">
      <c r="G16" s="43"/>
    </row>
    <row r="17" spans="1:5" ht="72" customHeight="1">
      <c r="A17" s="336" t="s">
        <v>880</v>
      </c>
      <c r="B17" s="336"/>
      <c r="C17" s="336"/>
      <c r="D17" s="336"/>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412" zoomScaleNormal="100" workbookViewId="0">
      <selection activeCell="I112" sqref="I11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302998.97000000015</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434</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13</v>
      </c>
      <c r="C3" s="158">
        <f>IF(ROW()&lt;=B$3,INDEX(FP!E:E,B$2+ROW()-1),"")</f>
        <v>0</v>
      </c>
      <c r="D3" s="111" t="str">
        <f>IF(ROW()&lt;=B$3,INDEX(FP!F:F,B$2+ROW()-1),"")</f>
        <v>d</v>
      </c>
      <c r="E3" s="111" t="str">
        <f>IF(ROW()&lt;=B$3,INDEX(FP!G:G,B$2+ROW()-1),"")</f>
        <v>026 03</v>
      </c>
      <c r="F3" s="111"/>
      <c r="G3" s="112" t="str">
        <f>IF(ROW()&lt;=B$3,INDEX(FP!C:C,B$2+ROW()-1),"")</f>
        <v>Martin Otčenáš</v>
      </c>
      <c r="H3" s="108">
        <f t="shared" si="0"/>
        <v>17000.600000000002</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10864.580000000004</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2806.39</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2804.74</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4308.1899999999996</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493.14</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482.36</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i - Anastasia Kuzmina za  1. miesto na MS v športe (disciplíne) rýchlostné preteky</v>
      </c>
      <c r="B10" s="109"/>
      <c r="C10" s="110">
        <f>IF(ROW()&lt;=B$3,INDEX(FP!E:E,B$2+ROW()-1),"")</f>
        <v>0</v>
      </c>
      <c r="D10" s="111" t="str">
        <f>IF(ROW()&lt;=B$3,INDEX(FP!F:F,B$2+ROW()-1),"")</f>
        <v>i</v>
      </c>
      <c r="E10" s="111" t="str">
        <f>IF(ROW()&lt;=B$3,INDEX(FP!G:G,B$2+ROW()-1),"")</f>
        <v>026 03</v>
      </c>
      <c r="F10" s="111"/>
      <c r="G10" s="112" t="str">
        <f>IF(ROW()&lt;=B$3,INDEX(FP!C:C,B$2+ROW()-1),"")</f>
        <v>Anastasia Kuzmina za  1. miesto na MS v športe (disciplíne) rýchlostné preteky</v>
      </c>
      <c r="H10" s="108">
        <f t="shared" si="3"/>
        <v>0</v>
      </c>
      <c r="I10" s="156">
        <f t="shared" si="1"/>
        <v>0</v>
      </c>
      <c r="J10" s="155" t="str">
        <f t="shared" si="2"/>
        <v>i - Anastasia Kuzmina za  1. miesto na MS v športe (disciplíne) rýchlostné preteky</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i - Jozef Molent - celoživotná práca s mládežou a životné jubileum - 50 rokov</v>
      </c>
      <c r="B11" s="109"/>
      <c r="C11" s="110">
        <f>IF(ROW()&lt;=B$3,INDEX(FP!E:E,B$2+ROW()-1),"")</f>
        <v>0</v>
      </c>
      <c r="D11" s="111" t="str">
        <f>IF(ROW()&lt;=B$3,INDEX(FP!F:F,B$2+ROW()-1),"")</f>
        <v>i</v>
      </c>
      <c r="E11" s="111" t="str">
        <f>IF(ROW()&lt;=B$3,INDEX(FP!G:G,B$2+ROW()-1),"")</f>
        <v>026 03</v>
      </c>
      <c r="F11" s="111"/>
      <c r="G11" s="112" t="str">
        <f>IF(ROW()&lt;=B$3,INDEX(FP!C:C,B$2+ROW()-1),"")</f>
        <v>Jozef Molent - celoživotná práca s mládežou a životné jubileum - 50 rokov</v>
      </c>
      <c r="H11" s="108">
        <f t="shared" si="3"/>
        <v>0</v>
      </c>
      <c r="I11" s="156">
        <f t="shared" si="1"/>
        <v>0</v>
      </c>
      <c r="J11" s="155" t="str">
        <f t="shared" si="2"/>
        <v>i - Jozef Molent - celoživotná práca s mládežou a životné jubileum - 50 rokov</v>
      </c>
      <c r="K11" s="146">
        <v>99</v>
      </c>
      <c r="L11" s="144" t="str">
        <f>$A10</f>
        <v>i - Anastasia Kuzmina za  1. miesto na MS v športe (disciplíne) rýchlostné preteky</v>
      </c>
      <c r="M11" s="145">
        <v>99</v>
      </c>
      <c r="N11" s="131"/>
      <c r="O11" s="131"/>
      <c r="P11" s="131"/>
      <c r="Q11" s="131"/>
      <c r="R11" s="131"/>
      <c r="S11" s="131"/>
      <c r="X11" s="131"/>
    </row>
    <row r="12" spans="1:24" s="6" customFormat="1" ht="12" hidden="1" thickBot="1">
      <c r="A12" s="107" t="str">
        <f>IF(ROW()&lt;=B$3,INDEX(FP!F:F,B$2+ROW()-1)&amp;" - "&amp;INDEX(FP!C:C,B$2+ROW()-1),"")</f>
        <v>i - Martin Otčenáš za  1. miesto na MS v športe (disciplíne) stíhacie preteky</v>
      </c>
      <c r="B12" s="109"/>
      <c r="C12" s="110">
        <f>IF(ROW()&lt;=B$3,INDEX(FP!E:E,B$2+ROW()-1),"")</f>
        <v>0</v>
      </c>
      <c r="D12" s="111" t="str">
        <f>IF(ROW()&lt;=B$3,INDEX(FP!F:F,B$2+ROW()-1),"")</f>
        <v>i</v>
      </c>
      <c r="E12" s="111" t="str">
        <f>IF(ROW()&lt;=B$3,INDEX(FP!G:G,B$2+ROW()-1),"")</f>
        <v>026 03</v>
      </c>
      <c r="F12" s="111"/>
      <c r="G12" s="112" t="str">
        <f>IF(ROW()&lt;=B$3,INDEX(FP!C:C,B$2+ROW()-1),"")</f>
        <v>Martin Otčenáš za  1. miesto na MS v športe (disciplíne) stíhacie preteky</v>
      </c>
      <c r="H12" s="108">
        <f t="shared" si="3"/>
        <v>0</v>
      </c>
      <c r="I12" s="156">
        <f t="shared" si="1"/>
        <v>0</v>
      </c>
      <c r="J12" s="155" t="str">
        <f t="shared" si="2"/>
        <v>i - Martin Otčenáš za  1. miesto na MS v športe (disciplíne) stíhacie preteky</v>
      </c>
      <c r="K12" s="146">
        <v>99</v>
      </c>
      <c r="L12" s="147" t="s">
        <v>834</v>
      </c>
      <c r="M12" s="148" t="s">
        <v>841</v>
      </c>
      <c r="N12" s="131"/>
      <c r="O12" s="131"/>
      <c r="P12" s="131"/>
      <c r="Q12" s="131"/>
      <c r="V12" s="131"/>
      <c r="W12" s="131"/>
    </row>
    <row r="13" spans="1:24" s="6" customFormat="1" ht="12" hidden="1" thickBot="1">
      <c r="A13" s="107" t="str">
        <f>IF(ROW()&lt;=B$3,INDEX(FP!F:F,B$2+ROW()-1)&amp;" - "&amp;INDEX(FP!C:C,B$2+ROW()-1),"")</f>
        <v>q - IBU CUP  5. kolo (EP), NBC Osrblie, počet krajín: 37, počet športovcov: 188, ročník podujatia: 12, termín: 15.01.2020 - 18.01.2020</v>
      </c>
      <c r="B13" s="109"/>
      <c r="C13" s="110">
        <f>IF(ROW()&lt;=B$3,INDEX(FP!E:E,B$2+ROW()-1),"")</f>
        <v>0.62149851323213368</v>
      </c>
      <c r="D13" s="111" t="str">
        <f>IF(ROW()&lt;=B$3,INDEX(FP!F:F,B$2+ROW()-1),"")</f>
        <v>q</v>
      </c>
      <c r="E13" s="111" t="str">
        <f>IF(ROW()&lt;=B$3,INDEX(FP!G:G,B$2+ROW()-1),"")</f>
        <v>026 03</v>
      </c>
      <c r="F13" s="111"/>
      <c r="G13" s="112" t="str">
        <f>IF(ROW()&lt;=B$3,INDEX(FP!C:C,B$2+ROW()-1),"")</f>
        <v>IBU CUP  5. kolo (EP), NBC Osrblie, počet krajín: 37, počet športovcov: 188, ročník podujatia: 12, termín: 15.01.2020 - 18.01.2020</v>
      </c>
      <c r="H13" s="108">
        <f t="shared" si="3"/>
        <v>0</v>
      </c>
      <c r="I13" s="156">
        <f t="shared" si="1"/>
        <v>0</v>
      </c>
      <c r="J13" s="155" t="str">
        <f t="shared" si="2"/>
        <v>q - IBU CUP  5. kolo (EP), NBC Osrblie, počet krajín: 37, počet športovcov: 188, ročník podujatia: 12, termín: 15.01.2020 - 18.01.2020</v>
      </c>
      <c r="K13" s="146">
        <v>99</v>
      </c>
      <c r="L13" s="149" t="str">
        <f>$A12</f>
        <v>i - Martin Otčenáš za  1. miesto na MS v športe (disciplíne) stíhacie preteky</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8"/>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39"/>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39"/>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0"/>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39"/>
      <c r="H99" s="7"/>
      <c r="I99" s="114"/>
      <c r="J99" s="130"/>
      <c r="K99" s="131"/>
      <c r="L99" s="131"/>
      <c r="M99" s="131"/>
      <c r="N99" s="131"/>
      <c r="O99" s="131"/>
      <c r="P99" s="131"/>
      <c r="Q99" s="131"/>
      <c r="R99" s="131"/>
      <c r="S99" s="131"/>
      <c r="T99" s="131"/>
      <c r="U99" s="131"/>
      <c r="V99" s="131"/>
      <c r="W99" s="131"/>
      <c r="X99" s="131"/>
    </row>
    <row r="100" spans="1:24" s="10" customFormat="1" ht="15.75">
      <c r="A100" s="334" t="s">
        <v>833</v>
      </c>
      <c r="B100" s="334"/>
      <c r="C100" s="334"/>
      <c r="D100" s="334"/>
      <c r="E100" s="334"/>
      <c r="F100" s="334"/>
      <c r="G100" s="334"/>
      <c r="H100" s="332" t="s">
        <v>2167</v>
      </c>
      <c r="I100" s="332"/>
      <c r="J100" s="132"/>
      <c r="K100" s="133"/>
      <c r="L100" s="133"/>
      <c r="M100" s="133"/>
      <c r="N100" s="133"/>
      <c r="O100" s="133"/>
      <c r="P100" s="133"/>
      <c r="Q100" s="133"/>
      <c r="R100" s="133"/>
      <c r="S100" s="133"/>
      <c r="T100" s="133"/>
      <c r="U100" s="133"/>
      <c r="V100" s="133"/>
      <c r="W100" s="133"/>
      <c r="X100" s="133"/>
    </row>
    <row r="101" spans="1:24" s="10" customFormat="1" ht="15.75">
      <c r="A101" s="334" t="s">
        <v>1250</v>
      </c>
      <c r="B101" s="334"/>
      <c r="C101" s="334"/>
      <c r="D101" s="334"/>
      <c r="E101" s="334"/>
      <c r="F101" s="334"/>
      <c r="G101" s="334"/>
      <c r="H101" s="333">
        <v>44071</v>
      </c>
      <c r="I101" s="333"/>
      <c r="J101" s="134"/>
      <c r="K101" s="133"/>
      <c r="L101" s="133"/>
      <c r="M101" s="133"/>
      <c r="N101" s="133"/>
      <c r="O101" s="133"/>
      <c r="P101" s="133"/>
      <c r="Q101" s="133"/>
      <c r="R101" s="133"/>
      <c r="S101" s="133"/>
      <c r="T101" s="133"/>
      <c r="U101" s="133"/>
      <c r="V101" s="133"/>
      <c r="W101" s="133"/>
      <c r="X101" s="133"/>
    </row>
    <row r="102" spans="1:24" s="10" customFormat="1" ht="14.25">
      <c r="A102" s="12" t="s">
        <v>555</v>
      </c>
      <c r="B102" s="13">
        <v>81</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39" t="s">
        <v>529</v>
      </c>
      <c r="B105" s="340"/>
      <c r="C105" s="340"/>
      <c r="D105" s="340"/>
      <c r="E105" s="340"/>
      <c r="F105" s="340"/>
      <c r="G105" s="340"/>
      <c r="H105" s="340"/>
      <c r="I105" s="341"/>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20" t="s">
        <v>2170</v>
      </c>
      <c r="B107" s="20" t="s">
        <v>2171</v>
      </c>
      <c r="C107" s="20" t="s">
        <v>2172</v>
      </c>
      <c r="D107" s="23">
        <v>43873</v>
      </c>
      <c r="E107" s="20" t="s">
        <v>2173</v>
      </c>
      <c r="F107" s="20"/>
      <c r="G107" s="20" t="s">
        <v>2174</v>
      </c>
      <c r="H107" s="21">
        <v>200</v>
      </c>
      <c r="I107" s="116">
        <v>3</v>
      </c>
      <c r="J107" s="135"/>
    </row>
    <row r="108" spans="1:24" ht="33.75">
      <c r="A108" s="20" t="s">
        <v>2170</v>
      </c>
      <c r="B108" s="20" t="s">
        <v>2175</v>
      </c>
      <c r="C108" s="20" t="s">
        <v>2176</v>
      </c>
      <c r="D108" s="23">
        <v>43873</v>
      </c>
      <c r="E108" s="20" t="s">
        <v>2173</v>
      </c>
      <c r="F108" s="20"/>
      <c r="G108" s="20" t="s">
        <v>2177</v>
      </c>
      <c r="H108" s="21">
        <v>200</v>
      </c>
      <c r="I108" s="116">
        <v>3</v>
      </c>
      <c r="J108" s="135"/>
    </row>
    <row r="109" spans="1:24" ht="22.5">
      <c r="A109" s="20" t="s">
        <v>2170</v>
      </c>
      <c r="B109" s="20" t="s">
        <v>2178</v>
      </c>
      <c r="C109" s="20" t="s">
        <v>2179</v>
      </c>
      <c r="D109" s="23">
        <v>43873</v>
      </c>
      <c r="E109" s="20" t="s">
        <v>2180</v>
      </c>
      <c r="F109" s="20"/>
      <c r="G109" s="20" t="s">
        <v>2181</v>
      </c>
      <c r="H109" s="21">
        <v>270</v>
      </c>
      <c r="I109" s="116">
        <v>3</v>
      </c>
      <c r="J109" s="135"/>
    </row>
    <row r="110" spans="1:24" ht="22.5">
      <c r="A110" s="20" t="s">
        <v>2170</v>
      </c>
      <c r="B110" s="20" t="s">
        <v>2178</v>
      </c>
      <c r="C110" s="20" t="s">
        <v>2182</v>
      </c>
      <c r="D110" s="23">
        <v>43873</v>
      </c>
      <c r="E110" s="20" t="s">
        <v>2180</v>
      </c>
      <c r="F110" s="20"/>
      <c r="G110" s="20" t="s">
        <v>2183</v>
      </c>
      <c r="H110" s="21">
        <v>555.89</v>
      </c>
      <c r="I110" s="116">
        <v>3</v>
      </c>
      <c r="J110" s="135"/>
    </row>
    <row r="111" spans="1:24" ht="22.5">
      <c r="A111" s="20" t="s">
        <v>2170</v>
      </c>
      <c r="B111" s="20" t="s">
        <v>2178</v>
      </c>
      <c r="C111" s="20" t="s">
        <v>2184</v>
      </c>
      <c r="D111" s="23">
        <v>43873</v>
      </c>
      <c r="E111" s="20" t="s">
        <v>2180</v>
      </c>
      <c r="F111" s="20"/>
      <c r="G111" s="20" t="s">
        <v>2185</v>
      </c>
      <c r="H111" s="21">
        <v>364.5</v>
      </c>
      <c r="I111" s="116">
        <v>3</v>
      </c>
      <c r="J111" s="135"/>
    </row>
    <row r="112" spans="1:24" ht="12.75">
      <c r="A112" s="20" t="s">
        <v>2170</v>
      </c>
      <c r="B112" s="20" t="s">
        <v>2186</v>
      </c>
      <c r="C112" s="20" t="s">
        <v>2187</v>
      </c>
      <c r="D112" s="23">
        <v>43860</v>
      </c>
      <c r="E112" s="20" t="s">
        <v>2188</v>
      </c>
      <c r="F112" s="20" t="s">
        <v>2189</v>
      </c>
      <c r="G112" s="20" t="s">
        <v>2190</v>
      </c>
      <c r="H112" s="21">
        <v>18785.580000000002</v>
      </c>
      <c r="I112" s="116">
        <v>2</v>
      </c>
      <c r="J112" s="135"/>
    </row>
    <row r="113" spans="1:10" ht="56.25">
      <c r="A113" s="20" t="s">
        <v>2170</v>
      </c>
      <c r="B113" s="20" t="s">
        <v>2178</v>
      </c>
      <c r="C113" s="20" t="s">
        <v>2178</v>
      </c>
      <c r="D113" s="23">
        <v>43875</v>
      </c>
      <c r="E113" s="20" t="s">
        <v>2191</v>
      </c>
      <c r="F113" s="20"/>
      <c r="G113" s="20" t="s">
        <v>2192</v>
      </c>
      <c r="H113" s="21">
        <v>13655.55</v>
      </c>
      <c r="I113" s="116">
        <v>4</v>
      </c>
      <c r="J113" s="135"/>
    </row>
    <row r="114" spans="1:10" ht="22.5">
      <c r="A114" s="20" t="s">
        <v>2170</v>
      </c>
      <c r="B114" s="20" t="s">
        <v>2193</v>
      </c>
      <c r="C114" s="20" t="s">
        <v>2194</v>
      </c>
      <c r="D114" s="23">
        <v>43875</v>
      </c>
      <c r="E114" s="20" t="s">
        <v>2195</v>
      </c>
      <c r="F114" s="20" t="s">
        <v>2196</v>
      </c>
      <c r="G114" s="20" t="s">
        <v>2197</v>
      </c>
      <c r="H114" s="21">
        <v>1144</v>
      </c>
      <c r="I114" s="116">
        <v>4</v>
      </c>
      <c r="J114" s="135"/>
    </row>
    <row r="115" spans="1:10" ht="22.5">
      <c r="A115" s="20" t="s">
        <v>2170</v>
      </c>
      <c r="B115" s="20" t="s">
        <v>2198</v>
      </c>
      <c r="C115" s="20" t="s">
        <v>2199</v>
      </c>
      <c r="D115" s="23">
        <v>43875</v>
      </c>
      <c r="E115" s="20" t="s">
        <v>2195</v>
      </c>
      <c r="F115" s="20" t="s">
        <v>2200</v>
      </c>
      <c r="G115" s="20" t="s">
        <v>2201</v>
      </c>
      <c r="H115" s="21">
        <v>1408</v>
      </c>
      <c r="I115" s="116">
        <v>4</v>
      </c>
      <c r="J115" s="135"/>
    </row>
    <row r="116" spans="1:10" ht="33.75">
      <c r="A116" s="20" t="s">
        <v>2170</v>
      </c>
      <c r="B116" s="20" t="s">
        <v>2202</v>
      </c>
      <c r="C116" s="20" t="s">
        <v>2203</v>
      </c>
      <c r="D116" s="23">
        <v>43885</v>
      </c>
      <c r="E116" s="20" t="s">
        <v>2204</v>
      </c>
      <c r="F116" s="20" t="s">
        <v>2205</v>
      </c>
      <c r="G116" s="20" t="s">
        <v>2206</v>
      </c>
      <c r="H116" s="21">
        <v>154.94</v>
      </c>
      <c r="I116" s="116">
        <v>3</v>
      </c>
      <c r="J116" s="135"/>
    </row>
    <row r="117" spans="1:10" ht="12.75">
      <c r="A117" s="20" t="s">
        <v>2170</v>
      </c>
      <c r="B117" s="20" t="s">
        <v>2207</v>
      </c>
      <c r="C117" s="20" t="s">
        <v>2207</v>
      </c>
      <c r="D117" s="23">
        <v>43885</v>
      </c>
      <c r="E117" s="20" t="s">
        <v>628</v>
      </c>
      <c r="F117" s="20" t="s">
        <v>2208</v>
      </c>
      <c r="G117" s="20" t="s">
        <v>2209</v>
      </c>
      <c r="H117" s="21">
        <v>10</v>
      </c>
      <c r="I117" s="116">
        <v>4</v>
      </c>
      <c r="J117" s="135"/>
    </row>
    <row r="118" spans="1:10" ht="22.5">
      <c r="A118" s="20" t="s">
        <v>2170</v>
      </c>
      <c r="B118" s="20" t="s">
        <v>2210</v>
      </c>
      <c r="C118" s="20" t="s">
        <v>2211</v>
      </c>
      <c r="D118" s="23">
        <v>43886</v>
      </c>
      <c r="E118" s="20" t="s">
        <v>2212</v>
      </c>
      <c r="F118" s="20" t="s">
        <v>2213</v>
      </c>
      <c r="G118" s="20" t="s">
        <v>2214</v>
      </c>
      <c r="H118" s="21">
        <v>30957</v>
      </c>
      <c r="I118" s="116">
        <v>3</v>
      </c>
      <c r="J118" s="135"/>
    </row>
    <row r="119" spans="1:10" ht="22.5">
      <c r="A119" s="20" t="s">
        <v>2170</v>
      </c>
      <c r="B119" s="20" t="s">
        <v>2215</v>
      </c>
      <c r="C119" s="20" t="s">
        <v>2216</v>
      </c>
      <c r="D119" s="23">
        <v>43885</v>
      </c>
      <c r="E119" s="20" t="s">
        <v>2217</v>
      </c>
      <c r="F119" s="20" t="s">
        <v>2218</v>
      </c>
      <c r="G119" s="20" t="s">
        <v>2219</v>
      </c>
      <c r="H119" s="21">
        <v>176.84</v>
      </c>
      <c r="I119" s="116">
        <v>4</v>
      </c>
      <c r="J119" s="135"/>
    </row>
    <row r="120" spans="1:10" ht="22.5">
      <c r="A120" s="20" t="s">
        <v>2170</v>
      </c>
      <c r="B120" s="20" t="s">
        <v>2220</v>
      </c>
      <c r="C120" s="20" t="s">
        <v>2221</v>
      </c>
      <c r="D120" s="23">
        <v>43885</v>
      </c>
      <c r="E120" s="20" t="s">
        <v>2217</v>
      </c>
      <c r="F120" s="20" t="s">
        <v>2218</v>
      </c>
      <c r="G120" s="20" t="s">
        <v>2219</v>
      </c>
      <c r="H120" s="21">
        <v>1008.94</v>
      </c>
      <c r="I120" s="116">
        <v>4</v>
      </c>
      <c r="J120" s="135"/>
    </row>
    <row r="121" spans="1:10" ht="12.75">
      <c r="A121" s="20" t="s">
        <v>2170</v>
      </c>
      <c r="B121" s="20" t="s">
        <v>2222</v>
      </c>
      <c r="C121" s="20" t="s">
        <v>2223</v>
      </c>
      <c r="D121" s="23">
        <v>43885</v>
      </c>
      <c r="E121" s="20" t="s">
        <v>2224</v>
      </c>
      <c r="F121" s="20" t="s">
        <v>2225</v>
      </c>
      <c r="G121" s="20" t="s">
        <v>2226</v>
      </c>
      <c r="H121" s="21">
        <v>400</v>
      </c>
      <c r="I121" s="116">
        <v>2</v>
      </c>
      <c r="J121" s="135"/>
    </row>
    <row r="122" spans="1:10" ht="12.75">
      <c r="A122" s="20" t="s">
        <v>2170</v>
      </c>
      <c r="B122" s="20" t="s">
        <v>2227</v>
      </c>
      <c r="C122" s="20" t="s">
        <v>2228</v>
      </c>
      <c r="D122" s="23">
        <v>43886</v>
      </c>
      <c r="E122" s="20" t="s">
        <v>2229</v>
      </c>
      <c r="F122" s="20" t="s">
        <v>2230</v>
      </c>
      <c r="G122" s="20" t="s">
        <v>2231</v>
      </c>
      <c r="H122" s="21">
        <v>944</v>
      </c>
      <c r="I122" s="116">
        <v>4</v>
      </c>
      <c r="J122" s="135"/>
    </row>
    <row r="123" spans="1:10" ht="12.75">
      <c r="A123" s="20" t="s">
        <v>2170</v>
      </c>
      <c r="B123" s="20" t="s">
        <v>2232</v>
      </c>
      <c r="C123" s="20" t="s">
        <v>2233</v>
      </c>
      <c r="D123" s="23">
        <v>43886</v>
      </c>
      <c r="E123" s="20" t="s">
        <v>2224</v>
      </c>
      <c r="F123" s="20" t="s">
        <v>2234</v>
      </c>
      <c r="G123" s="20" t="s">
        <v>2235</v>
      </c>
      <c r="H123" s="21">
        <v>400</v>
      </c>
      <c r="I123" s="116">
        <v>2</v>
      </c>
      <c r="J123" s="135"/>
    </row>
    <row r="124" spans="1:10" ht="12.75">
      <c r="A124" s="20" t="s">
        <v>2170</v>
      </c>
      <c r="B124" s="20" t="s">
        <v>2236</v>
      </c>
      <c r="C124" s="20" t="s">
        <v>2237</v>
      </c>
      <c r="D124" s="23">
        <v>43886</v>
      </c>
      <c r="E124" s="20" t="s">
        <v>2238</v>
      </c>
      <c r="F124" s="20" t="s">
        <v>2239</v>
      </c>
      <c r="G124" s="20" t="s">
        <v>2240</v>
      </c>
      <c r="H124" s="21">
        <v>1800</v>
      </c>
      <c r="I124" s="116">
        <v>3</v>
      </c>
      <c r="J124" s="135"/>
    </row>
    <row r="125" spans="1:10" ht="22.5">
      <c r="A125" s="20" t="s">
        <v>2170</v>
      </c>
      <c r="B125" s="20" t="s">
        <v>2241</v>
      </c>
      <c r="C125" s="20" t="s">
        <v>2242</v>
      </c>
      <c r="D125" s="23">
        <v>43886</v>
      </c>
      <c r="E125" s="20" t="s">
        <v>2243</v>
      </c>
      <c r="F125" s="20" t="s">
        <v>2244</v>
      </c>
      <c r="G125" s="20" t="s">
        <v>2245</v>
      </c>
      <c r="H125" s="21">
        <v>1000</v>
      </c>
      <c r="I125" s="116">
        <v>3</v>
      </c>
      <c r="J125" s="135"/>
    </row>
    <row r="126" spans="1:10" ht="12.75">
      <c r="A126" s="20" t="s">
        <v>2170</v>
      </c>
      <c r="B126" s="20" t="s">
        <v>2246</v>
      </c>
      <c r="C126" s="20" t="s">
        <v>2247</v>
      </c>
      <c r="D126" s="23">
        <v>43886</v>
      </c>
      <c r="E126" s="20" t="s">
        <v>2248</v>
      </c>
      <c r="F126" s="20" t="s">
        <v>2249</v>
      </c>
      <c r="G126" s="20" t="s">
        <v>2250</v>
      </c>
      <c r="H126" s="21">
        <v>700</v>
      </c>
      <c r="I126" s="116">
        <v>3</v>
      </c>
      <c r="J126" s="135"/>
    </row>
    <row r="127" spans="1:10" ht="22.5">
      <c r="A127" s="20" t="s">
        <v>2170</v>
      </c>
      <c r="B127" s="20" t="s">
        <v>2251</v>
      </c>
      <c r="C127" s="20" t="s">
        <v>2252</v>
      </c>
      <c r="D127" s="23">
        <v>43886</v>
      </c>
      <c r="E127" s="20" t="s">
        <v>2253</v>
      </c>
      <c r="F127" s="20" t="s">
        <v>2254</v>
      </c>
      <c r="G127" s="20" t="s">
        <v>2255</v>
      </c>
      <c r="H127" s="21">
        <v>900</v>
      </c>
      <c r="I127" s="116">
        <v>3</v>
      </c>
      <c r="J127" s="135"/>
    </row>
    <row r="128" spans="1:10" ht="22.5">
      <c r="A128" s="20" t="s">
        <v>2170</v>
      </c>
      <c r="B128" s="20" t="s">
        <v>2256</v>
      </c>
      <c r="C128" s="20" t="s">
        <v>2257</v>
      </c>
      <c r="D128" s="23">
        <v>43886</v>
      </c>
      <c r="E128" s="20" t="s">
        <v>2253</v>
      </c>
      <c r="F128" s="20" t="s">
        <v>2258</v>
      </c>
      <c r="G128" s="20" t="s">
        <v>2259</v>
      </c>
      <c r="H128" s="21">
        <v>2500</v>
      </c>
      <c r="I128" s="116">
        <v>3</v>
      </c>
      <c r="J128" s="135"/>
    </row>
    <row r="129" spans="1:10" ht="22.5">
      <c r="A129" s="20" t="s">
        <v>2170</v>
      </c>
      <c r="B129" s="20" t="s">
        <v>2260</v>
      </c>
      <c r="C129" s="20" t="s">
        <v>2261</v>
      </c>
      <c r="D129" s="23">
        <v>43886</v>
      </c>
      <c r="E129" s="20" t="s">
        <v>2262</v>
      </c>
      <c r="F129" s="20" t="s">
        <v>2263</v>
      </c>
      <c r="G129" s="20" t="s">
        <v>2264</v>
      </c>
      <c r="H129" s="21">
        <v>950</v>
      </c>
      <c r="I129" s="116">
        <v>2</v>
      </c>
      <c r="J129" s="135"/>
    </row>
    <row r="130" spans="1:10" ht="33.75">
      <c r="A130" s="20" t="s">
        <v>2170</v>
      </c>
      <c r="B130" s="20" t="s">
        <v>2265</v>
      </c>
      <c r="C130" s="20" t="s">
        <v>2266</v>
      </c>
      <c r="D130" s="23">
        <v>43888</v>
      </c>
      <c r="E130" s="20" t="s">
        <v>2267</v>
      </c>
      <c r="F130" s="20" t="s">
        <v>2268</v>
      </c>
      <c r="G130" s="20" t="s">
        <v>2269</v>
      </c>
      <c r="H130" s="21">
        <v>45</v>
      </c>
      <c r="I130" s="116">
        <v>4</v>
      </c>
      <c r="J130" s="135"/>
    </row>
    <row r="131" spans="1:10" ht="33.75">
      <c r="A131" s="20" t="s">
        <v>2170</v>
      </c>
      <c r="B131" s="20" t="s">
        <v>2270</v>
      </c>
      <c r="C131" s="20" t="s">
        <v>2271</v>
      </c>
      <c r="D131" s="23">
        <v>43890</v>
      </c>
      <c r="E131" s="20" t="s">
        <v>2272</v>
      </c>
      <c r="F131" s="20" t="s">
        <v>2273</v>
      </c>
      <c r="G131" s="20" t="s">
        <v>2274</v>
      </c>
      <c r="H131" s="21">
        <v>2100</v>
      </c>
      <c r="I131" s="116">
        <v>1</v>
      </c>
      <c r="J131" s="135"/>
    </row>
    <row r="132" spans="1:10" ht="33.75">
      <c r="A132" s="20" t="s">
        <v>2170</v>
      </c>
      <c r="B132" s="20" t="s">
        <v>2275</v>
      </c>
      <c r="C132" s="20" t="s">
        <v>2276</v>
      </c>
      <c r="D132" s="23">
        <v>43890</v>
      </c>
      <c r="E132" s="20" t="s">
        <v>2277</v>
      </c>
      <c r="F132" s="20" t="s">
        <v>2278</v>
      </c>
      <c r="G132" s="20" t="s">
        <v>2279</v>
      </c>
      <c r="H132" s="21">
        <v>690</v>
      </c>
      <c r="I132" s="116">
        <v>1</v>
      </c>
      <c r="J132" s="135"/>
    </row>
    <row r="133" spans="1:10" ht="22.5">
      <c r="A133" s="20" t="s">
        <v>2170</v>
      </c>
      <c r="B133" s="20" t="s">
        <v>2280</v>
      </c>
      <c r="C133" s="20" t="s">
        <v>2281</v>
      </c>
      <c r="D133" s="23">
        <v>43890</v>
      </c>
      <c r="E133" s="20" t="s">
        <v>2282</v>
      </c>
      <c r="F133" s="20" t="s">
        <v>2283</v>
      </c>
      <c r="G133" s="20" t="s">
        <v>2284</v>
      </c>
      <c r="H133" s="21">
        <v>2100</v>
      </c>
      <c r="I133" s="116">
        <v>1</v>
      </c>
      <c r="J133" s="135"/>
    </row>
    <row r="134" spans="1:10" ht="33.75">
      <c r="A134" s="20" t="s">
        <v>2170</v>
      </c>
      <c r="B134" s="20" t="s">
        <v>2285</v>
      </c>
      <c r="C134" s="20" t="s">
        <v>2247</v>
      </c>
      <c r="D134" s="23">
        <v>43890</v>
      </c>
      <c r="E134" s="20" t="s">
        <v>2286</v>
      </c>
      <c r="F134" s="20" t="s">
        <v>2287</v>
      </c>
      <c r="G134" s="20" t="s">
        <v>2288</v>
      </c>
      <c r="H134" s="21">
        <v>671</v>
      </c>
      <c r="I134" s="116">
        <v>1</v>
      </c>
      <c r="J134" s="135"/>
    </row>
    <row r="135" spans="1:10" ht="12.75">
      <c r="A135" s="20" t="s">
        <v>2170</v>
      </c>
      <c r="B135" s="20" t="s">
        <v>2289</v>
      </c>
      <c r="C135" s="20" t="s">
        <v>2289</v>
      </c>
      <c r="D135" s="23">
        <v>43890</v>
      </c>
      <c r="E135" s="20" t="s">
        <v>628</v>
      </c>
      <c r="F135" s="20" t="s">
        <v>2208</v>
      </c>
      <c r="G135" s="20" t="s">
        <v>2209</v>
      </c>
      <c r="H135" s="21">
        <v>3.9</v>
      </c>
      <c r="I135" s="116">
        <v>4</v>
      </c>
      <c r="J135" s="135"/>
    </row>
    <row r="136" spans="1:10" ht="12.75">
      <c r="A136" s="20" t="s">
        <v>2170</v>
      </c>
      <c r="B136" s="20" t="s">
        <v>2290</v>
      </c>
      <c r="C136" s="20" t="s">
        <v>2290</v>
      </c>
      <c r="D136" s="23">
        <v>43890</v>
      </c>
      <c r="E136" s="20" t="s">
        <v>628</v>
      </c>
      <c r="F136" s="20" t="s">
        <v>2208</v>
      </c>
      <c r="G136" s="20" t="s">
        <v>2209</v>
      </c>
      <c r="H136" s="21">
        <v>5</v>
      </c>
      <c r="I136" s="116">
        <v>4</v>
      </c>
      <c r="J136" s="135"/>
    </row>
    <row r="137" spans="1:10" ht="22.5">
      <c r="A137" s="20" t="s">
        <v>2170</v>
      </c>
      <c r="B137" s="20" t="s">
        <v>2291</v>
      </c>
      <c r="C137" s="20" t="s">
        <v>2292</v>
      </c>
      <c r="D137" s="23">
        <v>43892</v>
      </c>
      <c r="E137" s="20" t="s">
        <v>2293</v>
      </c>
      <c r="F137" s="20" t="s">
        <v>2294</v>
      </c>
      <c r="G137" s="20" t="s">
        <v>2295</v>
      </c>
      <c r="H137" s="21">
        <v>9440</v>
      </c>
      <c r="I137" s="116">
        <v>3</v>
      </c>
      <c r="J137" s="135"/>
    </row>
    <row r="138" spans="1:10" ht="12.75">
      <c r="A138" s="20" t="s">
        <v>2170</v>
      </c>
      <c r="B138" s="20" t="s">
        <v>2296</v>
      </c>
      <c r="C138" s="20" t="s">
        <v>2296</v>
      </c>
      <c r="D138" s="23">
        <v>43892</v>
      </c>
      <c r="E138" s="20" t="s">
        <v>628</v>
      </c>
      <c r="F138" s="20" t="s">
        <v>2208</v>
      </c>
      <c r="G138" s="20" t="s">
        <v>2209</v>
      </c>
      <c r="H138" s="21">
        <v>20</v>
      </c>
      <c r="I138" s="116">
        <v>4</v>
      </c>
      <c r="J138" s="135"/>
    </row>
    <row r="139" spans="1:10" ht="22.5">
      <c r="A139" s="20" t="s">
        <v>2170</v>
      </c>
      <c r="B139" s="20" t="s">
        <v>2297</v>
      </c>
      <c r="C139" s="20" t="s">
        <v>2298</v>
      </c>
      <c r="D139" s="23">
        <v>43892</v>
      </c>
      <c r="E139" s="20" t="s">
        <v>2299</v>
      </c>
      <c r="F139" s="20" t="s">
        <v>2300</v>
      </c>
      <c r="G139" s="20" t="s">
        <v>2301</v>
      </c>
      <c r="H139" s="21">
        <v>950</v>
      </c>
      <c r="I139" s="116">
        <v>2</v>
      </c>
      <c r="J139" s="135"/>
    </row>
    <row r="140" spans="1:10" ht="12.75">
      <c r="A140" s="20" t="s">
        <v>2170</v>
      </c>
      <c r="B140" s="20" t="s">
        <v>2302</v>
      </c>
      <c r="C140" s="20" t="s">
        <v>2302</v>
      </c>
      <c r="D140" s="23">
        <v>43894</v>
      </c>
      <c r="E140" s="20" t="s">
        <v>2303</v>
      </c>
      <c r="F140" s="20" t="s">
        <v>2304</v>
      </c>
      <c r="G140" s="20" t="s">
        <v>2305</v>
      </c>
      <c r="H140" s="21">
        <v>943.8</v>
      </c>
      <c r="I140" s="116">
        <v>4</v>
      </c>
      <c r="J140" s="135"/>
    </row>
    <row r="141" spans="1:10" ht="12.75">
      <c r="A141" s="20" t="s">
        <v>2170</v>
      </c>
      <c r="B141" s="20" t="s">
        <v>2306</v>
      </c>
      <c r="C141" s="20" t="s">
        <v>2307</v>
      </c>
      <c r="D141" s="23">
        <v>43894</v>
      </c>
      <c r="E141" s="20" t="s">
        <v>2308</v>
      </c>
      <c r="F141" s="20" t="s">
        <v>2309</v>
      </c>
      <c r="G141" s="20" t="s">
        <v>2310</v>
      </c>
      <c r="H141" s="21">
        <v>284.27</v>
      </c>
      <c r="I141" s="116">
        <v>3</v>
      </c>
      <c r="J141" s="135"/>
    </row>
    <row r="142" spans="1:10" ht="22.5">
      <c r="A142" s="20" t="s">
        <v>2170</v>
      </c>
      <c r="B142" s="20" t="s">
        <v>2311</v>
      </c>
      <c r="C142" s="20" t="s">
        <v>2312</v>
      </c>
      <c r="D142" s="23">
        <v>43896</v>
      </c>
      <c r="E142" s="20" t="s">
        <v>2313</v>
      </c>
      <c r="F142" s="20" t="s">
        <v>2314</v>
      </c>
      <c r="G142" s="20" t="s">
        <v>2315</v>
      </c>
      <c r="H142" s="21">
        <v>5262</v>
      </c>
      <c r="I142" s="116">
        <v>2</v>
      </c>
      <c r="J142" s="135"/>
    </row>
    <row r="143" spans="1:10" ht="22.5">
      <c r="A143" s="20" t="s">
        <v>2170</v>
      </c>
      <c r="B143" s="20" t="s">
        <v>2316</v>
      </c>
      <c r="C143" s="20" t="s">
        <v>2317</v>
      </c>
      <c r="D143" s="23">
        <v>43896</v>
      </c>
      <c r="E143" s="20" t="s">
        <v>2318</v>
      </c>
      <c r="F143" s="20" t="s">
        <v>2294</v>
      </c>
      <c r="G143" s="20" t="s">
        <v>2295</v>
      </c>
      <c r="H143" s="21">
        <v>2460</v>
      </c>
      <c r="I143" s="116">
        <v>3</v>
      </c>
      <c r="J143" s="135"/>
    </row>
    <row r="144" spans="1:10" ht="12.75">
      <c r="A144" s="20" t="s">
        <v>2170</v>
      </c>
      <c r="B144" s="20" t="s">
        <v>2319</v>
      </c>
      <c r="C144" s="20" t="s">
        <v>2319</v>
      </c>
      <c r="D144" s="23">
        <v>43896</v>
      </c>
      <c r="E144" s="20" t="s">
        <v>628</v>
      </c>
      <c r="F144" s="20" t="s">
        <v>2208</v>
      </c>
      <c r="G144" s="20" t="s">
        <v>2209</v>
      </c>
      <c r="H144" s="21">
        <v>20</v>
      </c>
      <c r="I144" s="116">
        <v>4</v>
      </c>
      <c r="J144" s="135"/>
    </row>
    <row r="145" spans="1:10" ht="12.75">
      <c r="A145" s="20" t="s">
        <v>2170</v>
      </c>
      <c r="B145" s="20" t="s">
        <v>2320</v>
      </c>
      <c r="C145" s="20" t="s">
        <v>2320</v>
      </c>
      <c r="D145" s="23">
        <v>43896</v>
      </c>
      <c r="E145" s="20" t="s">
        <v>628</v>
      </c>
      <c r="F145" s="20" t="s">
        <v>2208</v>
      </c>
      <c r="G145" s="20" t="s">
        <v>2209</v>
      </c>
      <c r="H145" s="21">
        <v>7</v>
      </c>
      <c r="I145" s="116">
        <v>4</v>
      </c>
      <c r="J145" s="135"/>
    </row>
    <row r="146" spans="1:10" ht="33.75">
      <c r="A146" s="20" t="s">
        <v>2170</v>
      </c>
      <c r="B146" s="20" t="s">
        <v>2321</v>
      </c>
      <c r="C146" s="20" t="s">
        <v>2322</v>
      </c>
      <c r="D146" s="23">
        <v>43896</v>
      </c>
      <c r="E146" s="20" t="s">
        <v>2323</v>
      </c>
      <c r="F146" s="20" t="s">
        <v>2324</v>
      </c>
      <c r="G146" s="20" t="s">
        <v>2325</v>
      </c>
      <c r="H146" s="21">
        <v>72</v>
      </c>
      <c r="I146" s="116">
        <v>3</v>
      </c>
      <c r="J146" s="135"/>
    </row>
    <row r="147" spans="1:10" ht="33.75">
      <c r="A147" s="20" t="s">
        <v>2170</v>
      </c>
      <c r="B147" s="20" t="s">
        <v>2326</v>
      </c>
      <c r="C147" s="20" t="s">
        <v>2327</v>
      </c>
      <c r="D147" s="23">
        <v>43896</v>
      </c>
      <c r="E147" s="20" t="s">
        <v>2328</v>
      </c>
      <c r="F147" s="20" t="s">
        <v>2268</v>
      </c>
      <c r="G147" s="20" t="s">
        <v>2269</v>
      </c>
      <c r="H147" s="21">
        <v>45</v>
      </c>
      <c r="I147" s="116">
        <v>4</v>
      </c>
      <c r="J147" s="135"/>
    </row>
    <row r="148" spans="1:10" ht="12.75">
      <c r="A148" s="20" t="s">
        <v>2170</v>
      </c>
      <c r="B148" s="20" t="s">
        <v>2329</v>
      </c>
      <c r="C148" s="20" t="s">
        <v>2327</v>
      </c>
      <c r="D148" s="23">
        <v>43896</v>
      </c>
      <c r="E148" s="20" t="s">
        <v>2330</v>
      </c>
      <c r="F148" s="20" t="s">
        <v>2331</v>
      </c>
      <c r="G148" s="20" t="s">
        <v>2332</v>
      </c>
      <c r="H148" s="21">
        <v>215.14</v>
      </c>
      <c r="I148" s="116">
        <v>1</v>
      </c>
      <c r="J148" s="135"/>
    </row>
    <row r="149" spans="1:10" ht="22.5">
      <c r="A149" s="20" t="s">
        <v>2170</v>
      </c>
      <c r="B149" s="20" t="s">
        <v>2333</v>
      </c>
      <c r="C149" s="20" t="s">
        <v>2334</v>
      </c>
      <c r="D149" s="23">
        <v>43896</v>
      </c>
      <c r="E149" s="20" t="s">
        <v>2335</v>
      </c>
      <c r="F149" s="20" t="s">
        <v>2336</v>
      </c>
      <c r="G149" s="20" t="s">
        <v>2337</v>
      </c>
      <c r="H149" s="21">
        <v>964.25</v>
      </c>
      <c r="I149" s="116">
        <v>4</v>
      </c>
      <c r="J149" s="135"/>
    </row>
    <row r="150" spans="1:10" ht="22.5">
      <c r="A150" s="20" t="s">
        <v>2170</v>
      </c>
      <c r="B150" s="20" t="s">
        <v>2338</v>
      </c>
      <c r="C150" s="20" t="s">
        <v>2339</v>
      </c>
      <c r="D150" s="23">
        <v>43901</v>
      </c>
      <c r="E150" s="20" t="s">
        <v>2340</v>
      </c>
      <c r="F150" s="20" t="s">
        <v>2341</v>
      </c>
      <c r="G150" s="20" t="s">
        <v>2342</v>
      </c>
      <c r="H150" s="21">
        <v>800</v>
      </c>
      <c r="I150" s="116">
        <v>2</v>
      </c>
      <c r="J150" s="135"/>
    </row>
    <row r="151" spans="1:10" ht="22.5">
      <c r="A151" s="20" t="s">
        <v>2170</v>
      </c>
      <c r="B151" s="20" t="s">
        <v>2343</v>
      </c>
      <c r="C151" s="20" t="s">
        <v>2344</v>
      </c>
      <c r="D151" s="23">
        <v>43901</v>
      </c>
      <c r="E151" s="20" t="s">
        <v>2345</v>
      </c>
      <c r="F151" s="20" t="s">
        <v>2346</v>
      </c>
      <c r="G151" s="20" t="s">
        <v>2347</v>
      </c>
      <c r="H151" s="21">
        <v>407</v>
      </c>
      <c r="I151" s="116">
        <v>3</v>
      </c>
      <c r="J151" s="135"/>
    </row>
    <row r="152" spans="1:10" ht="22.5">
      <c r="A152" s="20" t="s">
        <v>2170</v>
      </c>
      <c r="B152" s="20" t="s">
        <v>2348</v>
      </c>
      <c r="C152" s="20" t="s">
        <v>2184</v>
      </c>
      <c r="D152" s="23">
        <v>43906</v>
      </c>
      <c r="E152" s="20" t="s">
        <v>2349</v>
      </c>
      <c r="F152" s="20"/>
      <c r="G152" s="20" t="s">
        <v>2185</v>
      </c>
      <c r="H152" s="21">
        <v>364.5</v>
      </c>
      <c r="I152" s="116">
        <v>3</v>
      </c>
      <c r="J152" s="135"/>
    </row>
    <row r="153" spans="1:10" ht="22.5">
      <c r="A153" s="20" t="s">
        <v>2170</v>
      </c>
      <c r="B153" s="20" t="s">
        <v>2348</v>
      </c>
      <c r="C153" s="20" t="s">
        <v>2179</v>
      </c>
      <c r="D153" s="23">
        <v>43906</v>
      </c>
      <c r="E153" s="20" t="s">
        <v>2349</v>
      </c>
      <c r="F153" s="20"/>
      <c r="G153" s="20" t="s">
        <v>2181</v>
      </c>
      <c r="H153" s="21">
        <v>270</v>
      </c>
      <c r="I153" s="116">
        <v>3</v>
      </c>
      <c r="J153" s="135"/>
    </row>
    <row r="154" spans="1:10" ht="22.5">
      <c r="A154" s="20" t="s">
        <v>2170</v>
      </c>
      <c r="B154" s="20" t="s">
        <v>2348</v>
      </c>
      <c r="C154" s="20" t="s">
        <v>2182</v>
      </c>
      <c r="D154" s="23">
        <v>43906</v>
      </c>
      <c r="E154" s="20" t="s">
        <v>2349</v>
      </c>
      <c r="F154" s="20"/>
      <c r="G154" s="20" t="s">
        <v>2183</v>
      </c>
      <c r="H154" s="21">
        <v>555.79</v>
      </c>
      <c r="I154" s="116">
        <v>3</v>
      </c>
      <c r="J154" s="135"/>
    </row>
    <row r="155" spans="1:10" ht="22.5">
      <c r="A155" s="20" t="s">
        <v>2170</v>
      </c>
      <c r="B155" s="20" t="s">
        <v>2348</v>
      </c>
      <c r="C155" s="20" t="s">
        <v>2348</v>
      </c>
      <c r="D155" s="23">
        <v>43906</v>
      </c>
      <c r="E155" s="20" t="s">
        <v>2350</v>
      </c>
      <c r="F155" s="20"/>
      <c r="G155" s="20" t="s">
        <v>2351</v>
      </c>
      <c r="H155" s="21">
        <v>200</v>
      </c>
      <c r="I155" s="116">
        <v>3</v>
      </c>
      <c r="J155" s="135"/>
    </row>
    <row r="156" spans="1:10" ht="22.5">
      <c r="A156" s="20" t="s">
        <v>2170</v>
      </c>
      <c r="B156" s="20" t="s">
        <v>2352</v>
      </c>
      <c r="C156" s="20" t="s">
        <v>2353</v>
      </c>
      <c r="D156" s="23">
        <v>43907</v>
      </c>
      <c r="E156" s="20" t="s">
        <v>2354</v>
      </c>
      <c r="F156" s="20" t="s">
        <v>2355</v>
      </c>
      <c r="G156" s="20" t="s">
        <v>2356</v>
      </c>
      <c r="H156" s="21">
        <v>1778</v>
      </c>
      <c r="I156" s="116">
        <v>2</v>
      </c>
      <c r="J156" s="135"/>
    </row>
    <row r="157" spans="1:10" ht="22.5">
      <c r="A157" s="20" t="s">
        <v>2170</v>
      </c>
      <c r="B157" s="20" t="s">
        <v>2357</v>
      </c>
      <c r="C157" s="20" t="s">
        <v>2358</v>
      </c>
      <c r="D157" s="23">
        <v>43908</v>
      </c>
      <c r="E157" s="20" t="s">
        <v>2359</v>
      </c>
      <c r="F157" s="20" t="s">
        <v>2218</v>
      </c>
      <c r="G157" s="20" t="s">
        <v>2219</v>
      </c>
      <c r="H157" s="21">
        <v>185.3</v>
      </c>
      <c r="I157" s="116">
        <v>4</v>
      </c>
      <c r="J157" s="135"/>
    </row>
    <row r="158" spans="1:10" ht="22.5">
      <c r="A158" s="20" t="s">
        <v>2170</v>
      </c>
      <c r="B158" s="20" t="s">
        <v>2360</v>
      </c>
      <c r="C158" s="20" t="s">
        <v>2361</v>
      </c>
      <c r="D158" s="23">
        <v>43908</v>
      </c>
      <c r="E158" s="20" t="s">
        <v>2359</v>
      </c>
      <c r="F158" s="20" t="s">
        <v>2218</v>
      </c>
      <c r="G158" s="20" t="s">
        <v>2219</v>
      </c>
      <c r="H158" s="21">
        <v>359.36</v>
      </c>
      <c r="I158" s="116">
        <v>4</v>
      </c>
      <c r="J158" s="135"/>
    </row>
    <row r="159" spans="1:10" ht="22.5">
      <c r="A159" s="20" t="s">
        <v>2170</v>
      </c>
      <c r="B159" s="20" t="s">
        <v>2362</v>
      </c>
      <c r="C159" s="20" t="s">
        <v>2363</v>
      </c>
      <c r="D159" s="23">
        <v>43913</v>
      </c>
      <c r="E159" s="20" t="s">
        <v>2364</v>
      </c>
      <c r="F159" s="20" t="s">
        <v>2365</v>
      </c>
      <c r="G159" s="20" t="s">
        <v>2366</v>
      </c>
      <c r="H159" s="21">
        <v>366</v>
      </c>
      <c r="I159" s="116">
        <v>3</v>
      </c>
      <c r="J159" s="135"/>
    </row>
    <row r="160" spans="1:10" ht="33.75">
      <c r="A160" s="20" t="s">
        <v>2170</v>
      </c>
      <c r="B160" s="20" t="s">
        <v>2367</v>
      </c>
      <c r="C160" s="20" t="s">
        <v>2176</v>
      </c>
      <c r="D160" s="23">
        <v>43914</v>
      </c>
      <c r="E160" s="20" t="s">
        <v>2368</v>
      </c>
      <c r="F160" s="20"/>
      <c r="G160" s="20" t="s">
        <v>2177</v>
      </c>
      <c r="H160" s="21">
        <v>200</v>
      </c>
      <c r="I160" s="116">
        <v>3</v>
      </c>
      <c r="J160" s="135"/>
    </row>
    <row r="161" spans="1:10" ht="33.75">
      <c r="A161" s="20" t="s">
        <v>2170</v>
      </c>
      <c r="B161" s="20" t="s">
        <v>2369</v>
      </c>
      <c r="C161" s="20" t="s">
        <v>2172</v>
      </c>
      <c r="D161" s="23">
        <v>43914</v>
      </c>
      <c r="E161" s="20" t="s">
        <v>2368</v>
      </c>
      <c r="F161" s="20"/>
      <c r="G161" s="20" t="s">
        <v>2174</v>
      </c>
      <c r="H161" s="21">
        <v>200</v>
      </c>
      <c r="I161" s="116">
        <v>3</v>
      </c>
      <c r="J161" s="135"/>
    </row>
    <row r="162" spans="1:10" ht="22.5">
      <c r="A162" s="20" t="s">
        <v>2170</v>
      </c>
      <c r="B162" s="20" t="s">
        <v>2370</v>
      </c>
      <c r="C162" s="20" t="s">
        <v>2371</v>
      </c>
      <c r="D162" s="23">
        <v>43915</v>
      </c>
      <c r="E162" s="20" t="s">
        <v>2372</v>
      </c>
      <c r="F162" s="20" t="s">
        <v>2373</v>
      </c>
      <c r="G162" s="20" t="s">
        <v>2374</v>
      </c>
      <c r="H162" s="21">
        <v>4773</v>
      </c>
      <c r="I162" s="116">
        <v>3</v>
      </c>
      <c r="J162" s="135"/>
    </row>
    <row r="163" spans="1:10" ht="22.5">
      <c r="A163" s="20" t="s">
        <v>2170</v>
      </c>
      <c r="B163" s="20" t="s">
        <v>2375</v>
      </c>
      <c r="C163" s="20" t="s">
        <v>2376</v>
      </c>
      <c r="D163" s="23">
        <v>43915</v>
      </c>
      <c r="E163" s="20" t="s">
        <v>2377</v>
      </c>
      <c r="F163" s="20" t="s">
        <v>2378</v>
      </c>
      <c r="G163" s="20" t="s">
        <v>2379</v>
      </c>
      <c r="H163" s="21">
        <v>18</v>
      </c>
      <c r="I163" s="116">
        <v>3</v>
      </c>
      <c r="J163" s="135"/>
    </row>
    <row r="164" spans="1:10" ht="22.5">
      <c r="A164" s="20" t="s">
        <v>2170</v>
      </c>
      <c r="B164" s="20" t="s">
        <v>2380</v>
      </c>
      <c r="C164" s="20" t="s">
        <v>2381</v>
      </c>
      <c r="D164" s="23">
        <v>43915</v>
      </c>
      <c r="E164" s="20" t="s">
        <v>2382</v>
      </c>
      <c r="F164" s="20" t="s">
        <v>2287</v>
      </c>
      <c r="G164" s="20" t="s">
        <v>2288</v>
      </c>
      <c r="H164" s="21">
        <v>671</v>
      </c>
      <c r="I164" s="116">
        <v>1</v>
      </c>
      <c r="J164" s="135"/>
    </row>
    <row r="165" spans="1:10" ht="33.75">
      <c r="A165" s="20" t="s">
        <v>2170</v>
      </c>
      <c r="B165" s="20" t="s">
        <v>2383</v>
      </c>
      <c r="C165" s="20" t="s">
        <v>2384</v>
      </c>
      <c r="D165" s="23">
        <v>43915</v>
      </c>
      <c r="E165" s="20" t="s">
        <v>2385</v>
      </c>
      <c r="F165" s="20" t="s">
        <v>2287</v>
      </c>
      <c r="G165" s="20" t="s">
        <v>2288</v>
      </c>
      <c r="H165" s="21">
        <v>671</v>
      </c>
      <c r="I165" s="116">
        <v>1</v>
      </c>
      <c r="J165" s="135"/>
    </row>
    <row r="166" spans="1:10" ht="12.75">
      <c r="A166" s="20" t="s">
        <v>2170</v>
      </c>
      <c r="B166" s="20" t="s">
        <v>2386</v>
      </c>
      <c r="C166" s="20" t="s">
        <v>2387</v>
      </c>
      <c r="D166" s="23">
        <v>43917</v>
      </c>
      <c r="E166" s="20" t="s">
        <v>2224</v>
      </c>
      <c r="F166" s="20" t="s">
        <v>2388</v>
      </c>
      <c r="G166" s="20" t="s">
        <v>2389</v>
      </c>
      <c r="H166" s="21">
        <v>800</v>
      </c>
      <c r="I166" s="116">
        <v>2</v>
      </c>
      <c r="J166" s="135"/>
    </row>
    <row r="167" spans="1:10" ht="22.5">
      <c r="A167" s="20" t="s">
        <v>2170</v>
      </c>
      <c r="B167" s="20" t="s">
        <v>2390</v>
      </c>
      <c r="C167" s="20" t="s">
        <v>2391</v>
      </c>
      <c r="D167" s="23">
        <v>43917</v>
      </c>
      <c r="E167" s="20" t="s">
        <v>2392</v>
      </c>
      <c r="F167" s="20" t="s">
        <v>2230</v>
      </c>
      <c r="G167" s="20" t="s">
        <v>2231</v>
      </c>
      <c r="H167" s="21">
        <v>900</v>
      </c>
      <c r="I167" s="116">
        <v>4</v>
      </c>
      <c r="J167" s="135"/>
    </row>
    <row r="168" spans="1:10" ht="22.5">
      <c r="A168" s="20" t="s">
        <v>2170</v>
      </c>
      <c r="B168" s="20" t="s">
        <v>2393</v>
      </c>
      <c r="C168" s="20" t="s">
        <v>2394</v>
      </c>
      <c r="D168" s="23">
        <v>43917</v>
      </c>
      <c r="E168" s="20" t="s">
        <v>2395</v>
      </c>
      <c r="F168" s="20" t="s">
        <v>2230</v>
      </c>
      <c r="G168" s="20" t="s">
        <v>2231</v>
      </c>
      <c r="H168" s="21">
        <v>638.66999999999996</v>
      </c>
      <c r="I168" s="116">
        <v>4</v>
      </c>
      <c r="J168" s="135"/>
    </row>
    <row r="169" spans="1:10" ht="22.5">
      <c r="A169" s="20" t="s">
        <v>2170</v>
      </c>
      <c r="B169" s="20" t="s">
        <v>2396</v>
      </c>
      <c r="C169" s="20" t="s">
        <v>2397</v>
      </c>
      <c r="D169" s="23">
        <v>43920</v>
      </c>
      <c r="E169" s="20" t="s">
        <v>2398</v>
      </c>
      <c r="F169" s="20" t="s">
        <v>2263</v>
      </c>
      <c r="G169" s="20" t="s">
        <v>2264</v>
      </c>
      <c r="H169" s="21">
        <v>950</v>
      </c>
      <c r="I169" s="116">
        <v>2</v>
      </c>
      <c r="J169" s="135"/>
    </row>
    <row r="170" spans="1:10" ht="22.5">
      <c r="A170" s="20" t="s">
        <v>2170</v>
      </c>
      <c r="B170" s="20" t="s">
        <v>2399</v>
      </c>
      <c r="C170" s="20" t="s">
        <v>2400</v>
      </c>
      <c r="D170" s="23">
        <v>43920</v>
      </c>
      <c r="E170" s="20" t="s">
        <v>2401</v>
      </c>
      <c r="F170" s="20" t="s">
        <v>2341</v>
      </c>
      <c r="G170" s="20" t="s">
        <v>2342</v>
      </c>
      <c r="H170" s="21">
        <v>800</v>
      </c>
      <c r="I170" s="116">
        <v>2</v>
      </c>
      <c r="J170" s="135"/>
    </row>
    <row r="171" spans="1:10" ht="33.75">
      <c r="A171" s="20" t="s">
        <v>2170</v>
      </c>
      <c r="B171" s="20" t="s">
        <v>2402</v>
      </c>
      <c r="C171" s="20" t="s">
        <v>2403</v>
      </c>
      <c r="D171" s="23">
        <v>43920</v>
      </c>
      <c r="E171" s="20" t="s">
        <v>2404</v>
      </c>
      <c r="F171" s="20" t="s">
        <v>2405</v>
      </c>
      <c r="G171" s="20" t="s">
        <v>2406</v>
      </c>
      <c r="H171" s="21">
        <v>2100</v>
      </c>
      <c r="I171" s="116">
        <v>1</v>
      </c>
      <c r="J171" s="135"/>
    </row>
    <row r="172" spans="1:10" ht="45">
      <c r="A172" s="20" t="s">
        <v>2170</v>
      </c>
      <c r="B172" s="20" t="s">
        <v>2407</v>
      </c>
      <c r="C172" s="20" t="s">
        <v>2298</v>
      </c>
      <c r="D172" s="23">
        <v>43920</v>
      </c>
      <c r="E172" s="20" t="s">
        <v>2408</v>
      </c>
      <c r="F172" s="20" t="s">
        <v>2409</v>
      </c>
      <c r="G172" s="20" t="s">
        <v>2410</v>
      </c>
      <c r="H172" s="21">
        <v>2100</v>
      </c>
      <c r="I172" s="116">
        <v>1</v>
      </c>
      <c r="J172" s="135"/>
    </row>
    <row r="173" spans="1:10" ht="22.5">
      <c r="A173" s="20" t="s">
        <v>2170</v>
      </c>
      <c r="B173" s="20" t="s">
        <v>2411</v>
      </c>
      <c r="C173" s="20" t="s">
        <v>2242</v>
      </c>
      <c r="D173" s="23">
        <v>43920</v>
      </c>
      <c r="E173" s="20" t="s">
        <v>2398</v>
      </c>
      <c r="F173" s="20" t="s">
        <v>2225</v>
      </c>
      <c r="G173" s="20" t="s">
        <v>2226</v>
      </c>
      <c r="H173" s="21">
        <v>400</v>
      </c>
      <c r="I173" s="116">
        <v>2</v>
      </c>
      <c r="J173" s="135"/>
    </row>
    <row r="174" spans="1:10" ht="12.75">
      <c r="A174" s="20" t="s">
        <v>2170</v>
      </c>
      <c r="B174" s="20" t="s">
        <v>2412</v>
      </c>
      <c r="C174" s="20" t="s">
        <v>2247</v>
      </c>
      <c r="D174" s="23">
        <v>43920</v>
      </c>
      <c r="E174" s="20" t="s">
        <v>2413</v>
      </c>
      <c r="F174" s="20" t="s">
        <v>2388</v>
      </c>
      <c r="G174" s="20" t="s">
        <v>2389</v>
      </c>
      <c r="H174" s="21">
        <v>800</v>
      </c>
      <c r="I174" s="116">
        <v>2</v>
      </c>
      <c r="J174" s="135"/>
    </row>
    <row r="175" spans="1:10" ht="12.75">
      <c r="A175" s="20" t="s">
        <v>2170</v>
      </c>
      <c r="B175" s="20" t="s">
        <v>2414</v>
      </c>
      <c r="C175" s="20" t="s">
        <v>2415</v>
      </c>
      <c r="D175" s="23">
        <v>43920</v>
      </c>
      <c r="E175" s="20" t="s">
        <v>2413</v>
      </c>
      <c r="F175" s="20" t="s">
        <v>2234</v>
      </c>
      <c r="G175" s="20" t="s">
        <v>2235</v>
      </c>
      <c r="H175" s="21">
        <v>400</v>
      </c>
      <c r="I175" s="116">
        <v>2</v>
      </c>
      <c r="J175" s="135"/>
    </row>
    <row r="176" spans="1:10" ht="12.75">
      <c r="A176" s="20" t="s">
        <v>2170</v>
      </c>
      <c r="B176" s="20" t="s">
        <v>2416</v>
      </c>
      <c r="C176" s="20" t="s">
        <v>2416</v>
      </c>
      <c r="D176" s="23">
        <v>43921</v>
      </c>
      <c r="E176" s="20" t="s">
        <v>628</v>
      </c>
      <c r="F176" s="20" t="s">
        <v>2208</v>
      </c>
      <c r="G176" s="20" t="s">
        <v>2209</v>
      </c>
      <c r="H176" s="21">
        <v>3.9</v>
      </c>
      <c r="I176" s="116">
        <v>4</v>
      </c>
      <c r="J176" s="135"/>
    </row>
    <row r="177" spans="1:10" ht="12.75">
      <c r="A177" s="20" t="s">
        <v>2170</v>
      </c>
      <c r="B177" s="20" t="s">
        <v>2417</v>
      </c>
      <c r="C177" s="20" t="s">
        <v>2417</v>
      </c>
      <c r="D177" s="23">
        <v>43921</v>
      </c>
      <c r="E177" s="20" t="s">
        <v>628</v>
      </c>
      <c r="F177" s="20" t="s">
        <v>2208</v>
      </c>
      <c r="G177" s="20" t="s">
        <v>2209</v>
      </c>
      <c r="H177" s="21">
        <v>5</v>
      </c>
      <c r="I177" s="116">
        <v>4</v>
      </c>
      <c r="J177" s="135"/>
    </row>
    <row r="178" spans="1:10" ht="12.75">
      <c r="A178" s="20" t="s">
        <v>2170</v>
      </c>
      <c r="B178" s="20" t="s">
        <v>2418</v>
      </c>
      <c r="C178" s="20" t="s">
        <v>2419</v>
      </c>
      <c r="D178" s="23">
        <v>43930</v>
      </c>
      <c r="E178" s="20" t="s">
        <v>2420</v>
      </c>
      <c r="F178" s="20" t="s">
        <v>2421</v>
      </c>
      <c r="G178" s="20" t="s">
        <v>2422</v>
      </c>
      <c r="H178" s="21">
        <v>636.36</v>
      </c>
      <c r="I178" s="116">
        <v>3</v>
      </c>
      <c r="J178" s="135"/>
    </row>
    <row r="179" spans="1:10" ht="22.5">
      <c r="A179" s="20" t="s">
        <v>2170</v>
      </c>
      <c r="B179" s="20" t="s">
        <v>2423</v>
      </c>
      <c r="C179" s="20" t="s">
        <v>2179</v>
      </c>
      <c r="D179" s="23">
        <v>43936</v>
      </c>
      <c r="E179" s="20" t="s">
        <v>2424</v>
      </c>
      <c r="F179" s="20"/>
      <c r="G179" s="20" t="s">
        <v>2181</v>
      </c>
      <c r="H179" s="21">
        <v>270</v>
      </c>
      <c r="I179" s="116">
        <v>3</v>
      </c>
      <c r="J179" s="135"/>
    </row>
    <row r="180" spans="1:10" ht="33.75">
      <c r="A180" s="20" t="s">
        <v>2170</v>
      </c>
      <c r="B180" s="20" t="s">
        <v>2425</v>
      </c>
      <c r="C180" s="20" t="s">
        <v>2176</v>
      </c>
      <c r="D180" s="23">
        <v>43951</v>
      </c>
      <c r="E180" s="20" t="s">
        <v>2426</v>
      </c>
      <c r="F180" s="20"/>
      <c r="G180" s="20" t="s">
        <v>2177</v>
      </c>
      <c r="H180" s="21">
        <v>200</v>
      </c>
      <c r="I180" s="116">
        <v>3</v>
      </c>
      <c r="J180" s="135"/>
    </row>
    <row r="181" spans="1:10" ht="33.75">
      <c r="A181" s="20" t="s">
        <v>2170</v>
      </c>
      <c r="B181" s="20" t="s">
        <v>2427</v>
      </c>
      <c r="C181" s="20" t="s">
        <v>2172</v>
      </c>
      <c r="D181" s="23">
        <v>43951</v>
      </c>
      <c r="E181" s="20" t="s">
        <v>2426</v>
      </c>
      <c r="F181" s="20"/>
      <c r="G181" s="20" t="s">
        <v>2174</v>
      </c>
      <c r="H181" s="21">
        <v>200</v>
      </c>
      <c r="I181" s="116">
        <v>3</v>
      </c>
      <c r="J181" s="135"/>
    </row>
    <row r="182" spans="1:10" ht="12.75">
      <c r="A182" s="20" t="s">
        <v>2170</v>
      </c>
      <c r="B182" s="20" t="s">
        <v>2428</v>
      </c>
      <c r="C182" s="20" t="s">
        <v>2428</v>
      </c>
      <c r="D182" s="23">
        <v>43951</v>
      </c>
      <c r="E182" s="20" t="s">
        <v>628</v>
      </c>
      <c r="F182" s="20" t="s">
        <v>2208</v>
      </c>
      <c r="G182" s="20" t="s">
        <v>2209</v>
      </c>
      <c r="H182" s="21">
        <v>3.9</v>
      </c>
      <c r="I182" s="116">
        <v>4</v>
      </c>
      <c r="J182" s="135"/>
    </row>
    <row r="183" spans="1:10" ht="12.75">
      <c r="A183" s="20" t="s">
        <v>2170</v>
      </c>
      <c r="B183" s="20" t="s">
        <v>2429</v>
      </c>
      <c r="C183" s="20" t="s">
        <v>2429</v>
      </c>
      <c r="D183" s="23">
        <v>43951</v>
      </c>
      <c r="E183" s="20" t="s">
        <v>628</v>
      </c>
      <c r="F183" s="20" t="s">
        <v>2208</v>
      </c>
      <c r="G183" s="20" t="s">
        <v>2209</v>
      </c>
      <c r="H183" s="21">
        <v>5</v>
      </c>
      <c r="I183" s="116">
        <v>4</v>
      </c>
      <c r="J183" s="135"/>
    </row>
    <row r="184" spans="1:10" ht="22.5">
      <c r="A184" s="20" t="s">
        <v>2170</v>
      </c>
      <c r="B184" s="20" t="s">
        <v>2430</v>
      </c>
      <c r="C184" s="20" t="s">
        <v>2431</v>
      </c>
      <c r="D184" s="23">
        <v>43955</v>
      </c>
      <c r="E184" s="20" t="s">
        <v>2432</v>
      </c>
      <c r="F184" s="20" t="s">
        <v>2230</v>
      </c>
      <c r="G184" s="20" t="s">
        <v>2231</v>
      </c>
      <c r="H184" s="21">
        <v>607.5</v>
      </c>
      <c r="I184" s="116">
        <v>4</v>
      </c>
      <c r="J184" s="135"/>
    </row>
    <row r="185" spans="1:10" ht="12.75">
      <c r="A185" s="20" t="s">
        <v>2170</v>
      </c>
      <c r="B185" s="20" t="s">
        <v>2433</v>
      </c>
      <c r="C185" s="20" t="s">
        <v>2237</v>
      </c>
      <c r="D185" s="23">
        <v>43955</v>
      </c>
      <c r="E185" s="20" t="s">
        <v>2434</v>
      </c>
      <c r="F185" s="20" t="s">
        <v>2388</v>
      </c>
      <c r="G185" s="20" t="s">
        <v>2389</v>
      </c>
      <c r="H185" s="21">
        <v>800</v>
      </c>
      <c r="I185" s="116">
        <v>2</v>
      </c>
      <c r="J185" s="135"/>
    </row>
    <row r="186" spans="1:10" ht="22.5">
      <c r="A186" s="20" t="s">
        <v>2170</v>
      </c>
      <c r="B186" s="20" t="s">
        <v>2435</v>
      </c>
      <c r="C186" s="20" t="s">
        <v>2436</v>
      </c>
      <c r="D186" s="23">
        <v>43955</v>
      </c>
      <c r="E186" s="20" t="s">
        <v>2437</v>
      </c>
      <c r="F186" s="20" t="s">
        <v>2200</v>
      </c>
      <c r="G186" s="20" t="s">
        <v>2201</v>
      </c>
      <c r="H186" s="21">
        <v>1408</v>
      </c>
      <c r="I186" s="116">
        <v>4</v>
      </c>
      <c r="J186" s="135"/>
    </row>
    <row r="187" spans="1:10" ht="33.75">
      <c r="A187" s="20" t="s">
        <v>2170</v>
      </c>
      <c r="B187" s="20" t="s">
        <v>2438</v>
      </c>
      <c r="C187" s="20" t="s">
        <v>2439</v>
      </c>
      <c r="D187" s="23">
        <v>43955</v>
      </c>
      <c r="E187" s="20" t="s">
        <v>2440</v>
      </c>
      <c r="F187" s="20" t="s">
        <v>2254</v>
      </c>
      <c r="G187" s="20" t="s">
        <v>2255</v>
      </c>
      <c r="H187" s="21">
        <v>900</v>
      </c>
      <c r="I187" s="116">
        <v>3</v>
      </c>
      <c r="J187" s="135"/>
    </row>
    <row r="188" spans="1:10" ht="33.75">
      <c r="A188" s="20" t="s">
        <v>2170</v>
      </c>
      <c r="B188" s="20" t="s">
        <v>2441</v>
      </c>
      <c r="C188" s="20" t="s">
        <v>2442</v>
      </c>
      <c r="D188" s="23">
        <v>43955</v>
      </c>
      <c r="E188" s="20" t="s">
        <v>2443</v>
      </c>
      <c r="F188" s="20" t="s">
        <v>2254</v>
      </c>
      <c r="G188" s="20" t="s">
        <v>2255</v>
      </c>
      <c r="H188" s="21">
        <v>900</v>
      </c>
      <c r="I188" s="116">
        <v>3</v>
      </c>
      <c r="J188" s="135"/>
    </row>
    <row r="189" spans="1:10" ht="22.5">
      <c r="A189" s="20" t="s">
        <v>2170</v>
      </c>
      <c r="B189" s="20" t="s">
        <v>2444</v>
      </c>
      <c r="C189" s="20" t="s">
        <v>2445</v>
      </c>
      <c r="D189" s="23">
        <v>43955</v>
      </c>
      <c r="E189" s="20" t="s">
        <v>2446</v>
      </c>
      <c r="F189" s="20" t="s">
        <v>2244</v>
      </c>
      <c r="G189" s="20" t="s">
        <v>2245</v>
      </c>
      <c r="H189" s="21">
        <v>960</v>
      </c>
      <c r="I189" s="116">
        <v>3</v>
      </c>
      <c r="J189" s="135"/>
    </row>
    <row r="190" spans="1:10" ht="22.5">
      <c r="A190" s="20" t="s">
        <v>2170</v>
      </c>
      <c r="B190" s="20" t="s">
        <v>2447</v>
      </c>
      <c r="C190" s="20" t="s">
        <v>2448</v>
      </c>
      <c r="D190" s="23">
        <v>43955</v>
      </c>
      <c r="E190" s="20" t="s">
        <v>2437</v>
      </c>
      <c r="F190" s="20" t="s">
        <v>2196</v>
      </c>
      <c r="G190" s="20" t="s">
        <v>2197</v>
      </c>
      <c r="H190" s="21">
        <v>1160</v>
      </c>
      <c r="I190" s="116">
        <v>4</v>
      </c>
      <c r="J190" s="135"/>
    </row>
    <row r="191" spans="1:10" ht="12.75">
      <c r="A191" s="20" t="s">
        <v>2170</v>
      </c>
      <c r="B191" s="20" t="s">
        <v>2449</v>
      </c>
      <c r="C191" s="20" t="s">
        <v>2450</v>
      </c>
      <c r="D191" s="23">
        <v>43955</v>
      </c>
      <c r="E191" s="20" t="s">
        <v>2451</v>
      </c>
      <c r="F191" s="20" t="s">
        <v>2239</v>
      </c>
      <c r="G191" s="20" t="s">
        <v>2240</v>
      </c>
      <c r="H191" s="21">
        <v>1800</v>
      </c>
      <c r="I191" s="116">
        <v>3</v>
      </c>
      <c r="J191" s="135"/>
    </row>
    <row r="192" spans="1:10" ht="22.5">
      <c r="A192" s="20" t="s">
        <v>2170</v>
      </c>
      <c r="B192" s="20" t="s">
        <v>2452</v>
      </c>
      <c r="C192" s="20" t="s">
        <v>2453</v>
      </c>
      <c r="D192" s="23">
        <v>43955</v>
      </c>
      <c r="E192" s="20" t="s">
        <v>2454</v>
      </c>
      <c r="F192" s="20" t="s">
        <v>2263</v>
      </c>
      <c r="G192" s="20" t="s">
        <v>2264</v>
      </c>
      <c r="H192" s="21">
        <v>950</v>
      </c>
      <c r="I192" s="116">
        <v>2</v>
      </c>
      <c r="J192" s="135"/>
    </row>
    <row r="193" spans="1:10" ht="22.5">
      <c r="A193" s="20" t="s">
        <v>2170</v>
      </c>
      <c r="B193" s="20" t="s">
        <v>2455</v>
      </c>
      <c r="C193" s="20" t="s">
        <v>2456</v>
      </c>
      <c r="D193" s="23">
        <v>43956</v>
      </c>
      <c r="E193" s="20" t="s">
        <v>2457</v>
      </c>
      <c r="F193" s="20" t="s">
        <v>2458</v>
      </c>
      <c r="G193" s="20" t="s">
        <v>2459</v>
      </c>
      <c r="H193" s="21">
        <v>4000</v>
      </c>
      <c r="I193" s="116">
        <v>4</v>
      </c>
      <c r="J193" s="135"/>
    </row>
    <row r="194" spans="1:10" ht="33.75">
      <c r="A194" s="20" t="s">
        <v>2170</v>
      </c>
      <c r="B194" s="20" t="s">
        <v>2460</v>
      </c>
      <c r="C194" s="20" t="s">
        <v>2461</v>
      </c>
      <c r="D194" s="23">
        <v>43956</v>
      </c>
      <c r="E194" s="20" t="s">
        <v>2462</v>
      </c>
      <c r="F194" s="20" t="s">
        <v>2268</v>
      </c>
      <c r="G194" s="20" t="s">
        <v>2269</v>
      </c>
      <c r="H194" s="21">
        <v>45</v>
      </c>
      <c r="I194" s="116">
        <v>4</v>
      </c>
      <c r="J194" s="135"/>
    </row>
    <row r="195" spans="1:10" ht="12.75">
      <c r="A195" s="20" t="s">
        <v>2170</v>
      </c>
      <c r="B195" s="20" t="s">
        <v>2463</v>
      </c>
      <c r="C195" s="20" t="s">
        <v>2464</v>
      </c>
      <c r="D195" s="23">
        <v>43956</v>
      </c>
      <c r="E195" s="20" t="s">
        <v>2465</v>
      </c>
      <c r="F195" s="20" t="s">
        <v>2466</v>
      </c>
      <c r="G195" s="20" t="s">
        <v>2467</v>
      </c>
      <c r="H195" s="21">
        <v>25.23</v>
      </c>
      <c r="I195" s="116">
        <v>4</v>
      </c>
      <c r="J195" s="135"/>
    </row>
    <row r="196" spans="1:10" ht="12.75">
      <c r="A196" s="20" t="s">
        <v>2170</v>
      </c>
      <c r="B196" s="20" t="s">
        <v>2468</v>
      </c>
      <c r="C196" s="20" t="s">
        <v>2469</v>
      </c>
      <c r="D196" s="23">
        <v>43956</v>
      </c>
      <c r="E196" s="20" t="s">
        <v>2470</v>
      </c>
      <c r="F196" s="20" t="s">
        <v>2471</v>
      </c>
      <c r="G196" s="20" t="s">
        <v>2472</v>
      </c>
      <c r="H196" s="21">
        <v>129.46</v>
      </c>
      <c r="I196" s="116">
        <v>4</v>
      </c>
      <c r="J196" s="135"/>
    </row>
    <row r="197" spans="1:10" ht="22.5">
      <c r="A197" s="20" t="s">
        <v>2170</v>
      </c>
      <c r="B197" s="20" t="s">
        <v>2473</v>
      </c>
      <c r="C197" s="20" t="s">
        <v>2474</v>
      </c>
      <c r="D197" s="23">
        <v>43956</v>
      </c>
      <c r="E197" s="20" t="s">
        <v>2475</v>
      </c>
      <c r="F197" s="20" t="s">
        <v>2476</v>
      </c>
      <c r="G197" s="20" t="s">
        <v>2477</v>
      </c>
      <c r="H197" s="21">
        <v>240</v>
      </c>
      <c r="I197" s="116">
        <v>3</v>
      </c>
      <c r="J197" s="135"/>
    </row>
    <row r="198" spans="1:10" ht="22.5">
      <c r="A198" s="20" t="s">
        <v>2170</v>
      </c>
      <c r="B198" s="20" t="s">
        <v>2478</v>
      </c>
      <c r="C198" s="20" t="s">
        <v>1520</v>
      </c>
      <c r="D198" s="23">
        <v>43956</v>
      </c>
      <c r="E198" s="20" t="s">
        <v>2479</v>
      </c>
      <c r="F198" s="20" t="s">
        <v>2480</v>
      </c>
      <c r="G198" s="20" t="s">
        <v>2481</v>
      </c>
      <c r="H198" s="21">
        <v>220</v>
      </c>
      <c r="I198" s="116">
        <v>4</v>
      </c>
      <c r="J198" s="135"/>
    </row>
    <row r="199" spans="1:10" ht="22.5">
      <c r="A199" s="20" t="s">
        <v>2170</v>
      </c>
      <c r="B199" s="20" t="s">
        <v>2482</v>
      </c>
      <c r="C199" s="20" t="s">
        <v>2483</v>
      </c>
      <c r="D199" s="23">
        <v>43956</v>
      </c>
      <c r="E199" s="20" t="s">
        <v>2484</v>
      </c>
      <c r="F199" s="20" t="s">
        <v>2341</v>
      </c>
      <c r="G199" s="20" t="s">
        <v>2342</v>
      </c>
      <c r="H199" s="21">
        <v>800</v>
      </c>
      <c r="I199" s="116">
        <v>2</v>
      </c>
      <c r="J199" s="135"/>
    </row>
    <row r="200" spans="1:10" ht="33.75">
      <c r="A200" s="20" t="s">
        <v>2170</v>
      </c>
      <c r="B200" s="20" t="s">
        <v>2485</v>
      </c>
      <c r="C200" s="20" t="s">
        <v>2486</v>
      </c>
      <c r="D200" s="23">
        <v>43956</v>
      </c>
      <c r="E200" s="20" t="s">
        <v>2487</v>
      </c>
      <c r="F200" s="20" t="s">
        <v>2300</v>
      </c>
      <c r="G200" s="20" t="s">
        <v>2301</v>
      </c>
      <c r="H200" s="21">
        <v>1900</v>
      </c>
      <c r="I200" s="116">
        <v>2</v>
      </c>
      <c r="J200" s="135"/>
    </row>
    <row r="201" spans="1:10" ht="12.75">
      <c r="A201" s="20" t="s">
        <v>2170</v>
      </c>
      <c r="B201" s="20" t="s">
        <v>2488</v>
      </c>
      <c r="C201" s="20" t="s">
        <v>2489</v>
      </c>
      <c r="D201" s="23">
        <v>43956</v>
      </c>
      <c r="E201" s="20" t="s">
        <v>2490</v>
      </c>
      <c r="F201" s="20" t="s">
        <v>2491</v>
      </c>
      <c r="G201" s="20" t="s">
        <v>2492</v>
      </c>
      <c r="H201" s="21">
        <v>75.5</v>
      </c>
      <c r="I201" s="116">
        <v>4</v>
      </c>
      <c r="J201" s="135"/>
    </row>
    <row r="202" spans="1:10" ht="22.5">
      <c r="A202" s="20" t="s">
        <v>2170</v>
      </c>
      <c r="B202" s="20" t="s">
        <v>2493</v>
      </c>
      <c r="C202" s="20" t="s">
        <v>2494</v>
      </c>
      <c r="D202" s="23">
        <v>43956</v>
      </c>
      <c r="E202" s="20" t="s">
        <v>2495</v>
      </c>
      <c r="F202" s="20" t="s">
        <v>2496</v>
      </c>
      <c r="G202" s="20" t="s">
        <v>2497</v>
      </c>
      <c r="H202" s="21">
        <v>1068.8800000000001</v>
      </c>
      <c r="I202" s="116">
        <v>3</v>
      </c>
      <c r="J202" s="135"/>
    </row>
    <row r="203" spans="1:10" ht="12.75">
      <c r="A203" s="20" t="s">
        <v>2170</v>
      </c>
      <c r="B203" s="20" t="s">
        <v>2498</v>
      </c>
      <c r="C203" s="20" t="s">
        <v>2499</v>
      </c>
      <c r="D203" s="23">
        <v>43956</v>
      </c>
      <c r="E203" s="20" t="s">
        <v>2500</v>
      </c>
      <c r="F203" s="20" t="s">
        <v>2471</v>
      </c>
      <c r="G203" s="20" t="s">
        <v>2472</v>
      </c>
      <c r="H203" s="21">
        <v>257.25</v>
      </c>
      <c r="I203" s="116">
        <v>4</v>
      </c>
      <c r="J203" s="135"/>
    </row>
    <row r="204" spans="1:10" ht="22.5">
      <c r="A204" s="20" t="s">
        <v>2170</v>
      </c>
      <c r="B204" s="20" t="s">
        <v>2501</v>
      </c>
      <c r="C204" s="20" t="s">
        <v>2228</v>
      </c>
      <c r="D204" s="23">
        <v>43956</v>
      </c>
      <c r="E204" s="20" t="s">
        <v>2502</v>
      </c>
      <c r="F204" s="20" t="s">
        <v>2230</v>
      </c>
      <c r="G204" s="20" t="s">
        <v>2231</v>
      </c>
      <c r="H204" s="21">
        <v>994.4</v>
      </c>
      <c r="I204" s="116">
        <v>4</v>
      </c>
      <c r="J204" s="135"/>
    </row>
    <row r="205" spans="1:10" ht="12.75">
      <c r="A205" s="20" t="s">
        <v>2170</v>
      </c>
      <c r="B205" s="20" t="s">
        <v>2503</v>
      </c>
      <c r="C205" s="20" t="s">
        <v>2504</v>
      </c>
      <c r="D205" s="23">
        <v>43956</v>
      </c>
      <c r="E205" s="20" t="s">
        <v>2434</v>
      </c>
      <c r="F205" s="20" t="s">
        <v>2225</v>
      </c>
      <c r="G205" s="20" t="s">
        <v>2226</v>
      </c>
      <c r="H205" s="21">
        <v>400</v>
      </c>
      <c r="I205" s="116">
        <v>2</v>
      </c>
      <c r="J205" s="135"/>
    </row>
    <row r="206" spans="1:10" ht="12.75">
      <c r="A206" s="20" t="s">
        <v>2170</v>
      </c>
      <c r="B206" s="20" t="s">
        <v>2505</v>
      </c>
      <c r="C206" s="20" t="s">
        <v>2506</v>
      </c>
      <c r="D206" s="23">
        <v>43958</v>
      </c>
      <c r="E206" s="20" t="s">
        <v>2507</v>
      </c>
      <c r="F206" s="20" t="s">
        <v>2249</v>
      </c>
      <c r="G206" s="20" t="s">
        <v>2250</v>
      </c>
      <c r="H206" s="21">
        <v>510</v>
      </c>
      <c r="I206" s="116">
        <v>3</v>
      </c>
      <c r="J206" s="135"/>
    </row>
    <row r="207" spans="1:10" ht="56.25">
      <c r="A207" s="20" t="s">
        <v>2170</v>
      </c>
      <c r="B207" s="20" t="s">
        <v>2508</v>
      </c>
      <c r="C207" s="20" t="s">
        <v>2508</v>
      </c>
      <c r="D207" s="23">
        <v>43965</v>
      </c>
      <c r="E207" s="20" t="s">
        <v>2509</v>
      </c>
      <c r="F207" s="20"/>
      <c r="G207" s="20" t="s">
        <v>2510</v>
      </c>
      <c r="H207" s="21">
        <v>3758.68</v>
      </c>
      <c r="I207" s="116">
        <v>4</v>
      </c>
      <c r="J207" s="135"/>
    </row>
    <row r="208" spans="1:10" ht="22.5">
      <c r="A208" s="20" t="s">
        <v>2170</v>
      </c>
      <c r="B208" s="20" t="s">
        <v>2511</v>
      </c>
      <c r="C208" s="20" t="s">
        <v>2512</v>
      </c>
      <c r="D208" s="23">
        <v>43964</v>
      </c>
      <c r="E208" s="20" t="s">
        <v>2513</v>
      </c>
      <c r="F208" s="20" t="s">
        <v>2200</v>
      </c>
      <c r="G208" s="20" t="s">
        <v>2201</v>
      </c>
      <c r="H208" s="21">
        <v>900</v>
      </c>
      <c r="I208" s="116">
        <v>4</v>
      </c>
      <c r="J208" s="135"/>
    </row>
    <row r="209" spans="1:10" ht="22.5">
      <c r="A209" s="20" t="s">
        <v>2170</v>
      </c>
      <c r="B209" s="20" t="s">
        <v>2508</v>
      </c>
      <c r="C209" s="20" t="s">
        <v>2184</v>
      </c>
      <c r="D209" s="23">
        <v>43964</v>
      </c>
      <c r="E209" s="20" t="s">
        <v>2514</v>
      </c>
      <c r="F209" s="20"/>
      <c r="G209" s="20" t="s">
        <v>2185</v>
      </c>
      <c r="H209" s="21">
        <v>364.5</v>
      </c>
      <c r="I209" s="116">
        <v>3</v>
      </c>
      <c r="J209" s="135"/>
    </row>
    <row r="210" spans="1:10" ht="22.5">
      <c r="A210" s="20" t="s">
        <v>2170</v>
      </c>
      <c r="B210" s="20" t="s">
        <v>2508</v>
      </c>
      <c r="C210" s="20" t="s">
        <v>2179</v>
      </c>
      <c r="D210" s="23">
        <v>43964</v>
      </c>
      <c r="E210" s="20" t="s">
        <v>2514</v>
      </c>
      <c r="F210" s="20"/>
      <c r="G210" s="20" t="s">
        <v>2181</v>
      </c>
      <c r="H210" s="21">
        <v>270</v>
      </c>
      <c r="I210" s="116">
        <v>3</v>
      </c>
      <c r="J210" s="135"/>
    </row>
    <row r="211" spans="1:10" ht="22.5">
      <c r="A211" s="20" t="s">
        <v>2170</v>
      </c>
      <c r="B211" s="20" t="s">
        <v>2508</v>
      </c>
      <c r="C211" s="20" t="s">
        <v>2182</v>
      </c>
      <c r="D211" s="23">
        <v>43964</v>
      </c>
      <c r="E211" s="20" t="s">
        <v>2514</v>
      </c>
      <c r="F211" s="20"/>
      <c r="G211" s="20" t="s">
        <v>2183</v>
      </c>
      <c r="H211" s="21">
        <v>555.89</v>
      </c>
      <c r="I211" s="116">
        <v>3</v>
      </c>
      <c r="J211" s="135"/>
    </row>
    <row r="212" spans="1:10" ht="22.5">
      <c r="A212" s="20" t="s">
        <v>2170</v>
      </c>
      <c r="B212" s="20" t="s">
        <v>2508</v>
      </c>
      <c r="C212" s="20" t="s">
        <v>2508</v>
      </c>
      <c r="D212" s="23">
        <v>43964</v>
      </c>
      <c r="E212" s="20" t="s">
        <v>2515</v>
      </c>
      <c r="F212" s="20"/>
      <c r="G212" s="20" t="s">
        <v>2351</v>
      </c>
      <c r="H212" s="21">
        <v>200</v>
      </c>
      <c r="I212" s="116">
        <v>3</v>
      </c>
      <c r="J212" s="135"/>
    </row>
    <row r="213" spans="1:10" ht="22.5">
      <c r="A213" s="20" t="s">
        <v>2170</v>
      </c>
      <c r="B213" s="20" t="s">
        <v>2516</v>
      </c>
      <c r="C213" s="20" t="s">
        <v>2517</v>
      </c>
      <c r="D213" s="23">
        <v>43966</v>
      </c>
      <c r="E213" s="20" t="s">
        <v>2518</v>
      </c>
      <c r="F213" s="20" t="s">
        <v>2519</v>
      </c>
      <c r="G213" s="20" t="s">
        <v>2520</v>
      </c>
      <c r="H213" s="21">
        <v>293.3</v>
      </c>
      <c r="I213" s="116">
        <v>2</v>
      </c>
      <c r="J213" s="135"/>
    </row>
    <row r="214" spans="1:10" ht="22.5">
      <c r="A214" s="20" t="s">
        <v>2170</v>
      </c>
      <c r="B214" s="20" t="s">
        <v>2521</v>
      </c>
      <c r="C214" s="20" t="s">
        <v>2522</v>
      </c>
      <c r="D214" s="23">
        <v>43966</v>
      </c>
      <c r="E214" s="20" t="s">
        <v>2523</v>
      </c>
      <c r="F214" s="20" t="s">
        <v>2524</v>
      </c>
      <c r="G214" s="20" t="s">
        <v>2525</v>
      </c>
      <c r="H214" s="21">
        <v>608</v>
      </c>
      <c r="I214" s="116">
        <v>3</v>
      </c>
      <c r="J214" s="135"/>
    </row>
    <row r="215" spans="1:10" ht="22.5">
      <c r="A215" s="20" t="s">
        <v>2170</v>
      </c>
      <c r="B215" s="20" t="s">
        <v>2526</v>
      </c>
      <c r="C215" s="20" t="s">
        <v>2527</v>
      </c>
      <c r="D215" s="23">
        <v>43972</v>
      </c>
      <c r="E215" s="20" t="s">
        <v>2528</v>
      </c>
      <c r="F215" s="20" t="s">
        <v>2218</v>
      </c>
      <c r="G215" s="20" t="s">
        <v>2219</v>
      </c>
      <c r="H215" s="21">
        <v>366.8</v>
      </c>
      <c r="I215" s="116">
        <v>4</v>
      </c>
      <c r="J215" s="135"/>
    </row>
    <row r="216" spans="1:10" ht="12.75">
      <c r="A216" s="20" t="s">
        <v>2170</v>
      </c>
      <c r="B216" s="20" t="s">
        <v>2529</v>
      </c>
      <c r="C216" s="20" t="s">
        <v>2530</v>
      </c>
      <c r="D216" s="23">
        <v>43979</v>
      </c>
      <c r="E216" s="20" t="s">
        <v>2531</v>
      </c>
      <c r="F216" s="20" t="s">
        <v>2532</v>
      </c>
      <c r="G216" s="20" t="s">
        <v>2533</v>
      </c>
      <c r="H216" s="21">
        <v>24</v>
      </c>
      <c r="I216" s="116">
        <v>4</v>
      </c>
      <c r="J216" s="135"/>
    </row>
    <row r="217" spans="1:10" ht="22.5">
      <c r="A217" s="20" t="s">
        <v>2170</v>
      </c>
      <c r="B217" s="20" t="s">
        <v>2534</v>
      </c>
      <c r="C217" s="20" t="s">
        <v>2535</v>
      </c>
      <c r="D217" s="23">
        <v>43979</v>
      </c>
      <c r="E217" s="20" t="s">
        <v>2536</v>
      </c>
      <c r="F217" s="20" t="s">
        <v>2218</v>
      </c>
      <c r="G217" s="20" t="s">
        <v>2219</v>
      </c>
      <c r="H217" s="21">
        <v>181.17</v>
      </c>
      <c r="I217" s="116">
        <v>4</v>
      </c>
      <c r="J217" s="135"/>
    </row>
    <row r="218" spans="1:10" ht="33.75">
      <c r="A218" s="20" t="s">
        <v>2170</v>
      </c>
      <c r="B218" s="20" t="s">
        <v>2537</v>
      </c>
      <c r="C218" s="20" t="s">
        <v>2538</v>
      </c>
      <c r="D218" s="23">
        <v>43979</v>
      </c>
      <c r="E218" s="20" t="s">
        <v>2539</v>
      </c>
      <c r="F218" s="20" t="s">
        <v>2268</v>
      </c>
      <c r="G218" s="20" t="s">
        <v>2269</v>
      </c>
      <c r="H218" s="21">
        <v>45</v>
      </c>
      <c r="I218" s="116">
        <v>4</v>
      </c>
      <c r="J218" s="135"/>
    </row>
    <row r="219" spans="1:10" ht="22.5">
      <c r="A219" s="20" t="s">
        <v>2170</v>
      </c>
      <c r="B219" s="20" t="s">
        <v>2540</v>
      </c>
      <c r="C219" s="20" t="s">
        <v>2541</v>
      </c>
      <c r="D219" s="23">
        <v>43979</v>
      </c>
      <c r="E219" s="20" t="s">
        <v>2513</v>
      </c>
      <c r="F219" s="20" t="s">
        <v>2196</v>
      </c>
      <c r="G219" s="20" t="s">
        <v>2197</v>
      </c>
      <c r="H219" s="21">
        <v>1040</v>
      </c>
      <c r="I219" s="116">
        <v>4</v>
      </c>
      <c r="J219" s="135"/>
    </row>
    <row r="220" spans="1:10" ht="22.5">
      <c r="A220" s="20" t="s">
        <v>2170</v>
      </c>
      <c r="B220" s="20" t="s">
        <v>2542</v>
      </c>
      <c r="C220" s="20" t="s">
        <v>2543</v>
      </c>
      <c r="D220" s="23">
        <v>43979</v>
      </c>
      <c r="E220" s="20" t="s">
        <v>2544</v>
      </c>
      <c r="F220" s="20" t="s">
        <v>2341</v>
      </c>
      <c r="G220" s="20" t="s">
        <v>2342</v>
      </c>
      <c r="H220" s="21">
        <v>260</v>
      </c>
      <c r="I220" s="116">
        <v>2</v>
      </c>
      <c r="J220" s="135"/>
    </row>
    <row r="221" spans="1:10" ht="12.75">
      <c r="A221" s="20" t="s">
        <v>2170</v>
      </c>
      <c r="B221" s="20" t="s">
        <v>2545</v>
      </c>
      <c r="C221" s="20" t="s">
        <v>2546</v>
      </c>
      <c r="D221" s="23">
        <v>43979</v>
      </c>
      <c r="E221" s="20" t="s">
        <v>2547</v>
      </c>
      <c r="F221" s="20" t="s">
        <v>2239</v>
      </c>
      <c r="G221" s="20" t="s">
        <v>2240</v>
      </c>
      <c r="H221" s="21">
        <v>1800</v>
      </c>
      <c r="I221" s="116">
        <v>3</v>
      </c>
      <c r="J221" s="135"/>
    </row>
    <row r="222" spans="1:10" ht="22.5">
      <c r="A222" s="20" t="s">
        <v>2170</v>
      </c>
      <c r="B222" s="20" t="s">
        <v>2548</v>
      </c>
      <c r="C222" s="20" t="s">
        <v>2549</v>
      </c>
      <c r="D222" s="23">
        <v>43979</v>
      </c>
      <c r="E222" s="20" t="s">
        <v>2550</v>
      </c>
      <c r="F222" s="20" t="s">
        <v>2551</v>
      </c>
      <c r="G222" s="20" t="s">
        <v>2552</v>
      </c>
      <c r="H222" s="21">
        <v>600</v>
      </c>
      <c r="I222" s="116">
        <v>2</v>
      </c>
      <c r="J222" s="135"/>
    </row>
    <row r="223" spans="1:10" ht="22.5">
      <c r="A223" s="20" t="s">
        <v>2170</v>
      </c>
      <c r="B223" s="20" t="s">
        <v>2553</v>
      </c>
      <c r="C223" s="20" t="s">
        <v>2554</v>
      </c>
      <c r="D223" s="23">
        <v>43979</v>
      </c>
      <c r="E223" s="20" t="s">
        <v>2555</v>
      </c>
      <c r="F223" s="20" t="s">
        <v>2556</v>
      </c>
      <c r="G223" s="20" t="s">
        <v>2557</v>
      </c>
      <c r="H223" s="21">
        <v>1441.67</v>
      </c>
      <c r="I223" s="116">
        <v>3</v>
      </c>
      <c r="J223" s="135"/>
    </row>
    <row r="224" spans="1:10" ht="12.75">
      <c r="A224" s="20" t="s">
        <v>2170</v>
      </c>
      <c r="B224" s="20" t="s">
        <v>2558</v>
      </c>
      <c r="C224" s="20" t="s">
        <v>2559</v>
      </c>
      <c r="D224" s="23">
        <v>43979</v>
      </c>
      <c r="E224" s="20" t="s">
        <v>2560</v>
      </c>
      <c r="F224" s="20" t="s">
        <v>2466</v>
      </c>
      <c r="G224" s="20" t="s">
        <v>2467</v>
      </c>
      <c r="H224" s="21">
        <v>25.23</v>
      </c>
      <c r="I224" s="116">
        <v>4</v>
      </c>
      <c r="J224" s="135"/>
    </row>
    <row r="225" spans="1:10" ht="12.75">
      <c r="A225" s="20" t="s">
        <v>2170</v>
      </c>
      <c r="B225" s="20" t="s">
        <v>2561</v>
      </c>
      <c r="C225" s="20" t="s">
        <v>2562</v>
      </c>
      <c r="D225" s="23">
        <v>43979</v>
      </c>
      <c r="E225" s="20" t="s">
        <v>2563</v>
      </c>
      <c r="F225" s="20" t="s">
        <v>2564</v>
      </c>
      <c r="G225" s="20" t="s">
        <v>2565</v>
      </c>
      <c r="H225" s="21">
        <v>168</v>
      </c>
      <c r="I225" s="116">
        <v>3</v>
      </c>
      <c r="J225" s="135"/>
    </row>
    <row r="226" spans="1:10" ht="12.75">
      <c r="A226" s="20" t="s">
        <v>2170</v>
      </c>
      <c r="B226" s="20" t="s">
        <v>2566</v>
      </c>
      <c r="C226" s="20" t="s">
        <v>2567</v>
      </c>
      <c r="D226" s="23">
        <v>43979</v>
      </c>
      <c r="E226" s="20" t="s">
        <v>2568</v>
      </c>
      <c r="F226" s="20" t="s">
        <v>2564</v>
      </c>
      <c r="G226" s="20" t="s">
        <v>2565</v>
      </c>
      <c r="H226" s="21">
        <v>1335</v>
      </c>
      <c r="I226" s="116">
        <v>3</v>
      </c>
      <c r="J226" s="135"/>
    </row>
    <row r="227" spans="1:10" ht="12.75">
      <c r="A227" s="20" t="s">
        <v>2170</v>
      </c>
      <c r="B227" s="20" t="s">
        <v>2569</v>
      </c>
      <c r="C227" s="20" t="s">
        <v>2570</v>
      </c>
      <c r="D227" s="23">
        <v>43979</v>
      </c>
      <c r="E227" s="20" t="s">
        <v>2571</v>
      </c>
      <c r="F227" s="20" t="s">
        <v>2476</v>
      </c>
      <c r="G227" s="20" t="s">
        <v>2477</v>
      </c>
      <c r="H227" s="21">
        <v>240</v>
      </c>
      <c r="I227" s="116">
        <v>3</v>
      </c>
      <c r="J227" s="135"/>
    </row>
    <row r="228" spans="1:10" ht="22.5">
      <c r="A228" s="20" t="s">
        <v>2170</v>
      </c>
      <c r="B228" s="20" t="s">
        <v>2572</v>
      </c>
      <c r="C228" s="20" t="s">
        <v>2176</v>
      </c>
      <c r="D228" s="23">
        <v>43979</v>
      </c>
      <c r="E228" s="20" t="s">
        <v>2573</v>
      </c>
      <c r="F228" s="20"/>
      <c r="G228" s="20" t="s">
        <v>2177</v>
      </c>
      <c r="H228" s="21">
        <v>200</v>
      </c>
      <c r="I228" s="116">
        <v>3</v>
      </c>
      <c r="J228" s="135"/>
    </row>
    <row r="229" spans="1:10" ht="22.5">
      <c r="A229" s="20" t="s">
        <v>2170</v>
      </c>
      <c r="B229" s="20" t="s">
        <v>2574</v>
      </c>
      <c r="C229" s="20" t="s">
        <v>2172</v>
      </c>
      <c r="D229" s="23">
        <v>43979</v>
      </c>
      <c r="E229" s="20" t="s">
        <v>2573</v>
      </c>
      <c r="F229" s="20"/>
      <c r="G229" s="20" t="s">
        <v>2174</v>
      </c>
      <c r="H229" s="21">
        <v>200</v>
      </c>
      <c r="I229" s="116">
        <v>3</v>
      </c>
      <c r="J229" s="135"/>
    </row>
    <row r="230" spans="1:10" ht="12.75">
      <c r="A230" s="20" t="s">
        <v>2170</v>
      </c>
      <c r="B230" s="20" t="s">
        <v>2575</v>
      </c>
      <c r="C230" s="20" t="s">
        <v>2576</v>
      </c>
      <c r="D230" s="23">
        <v>43980</v>
      </c>
      <c r="E230" s="20" t="s">
        <v>2577</v>
      </c>
      <c r="F230" s="20" t="s">
        <v>2225</v>
      </c>
      <c r="G230" s="20" t="s">
        <v>2226</v>
      </c>
      <c r="H230" s="21">
        <v>400</v>
      </c>
      <c r="I230" s="116">
        <v>2</v>
      </c>
      <c r="J230" s="135"/>
    </row>
    <row r="231" spans="1:10" ht="12.75">
      <c r="A231" s="20" t="s">
        <v>2170</v>
      </c>
      <c r="B231" s="20" t="s">
        <v>2578</v>
      </c>
      <c r="C231" s="20" t="s">
        <v>2506</v>
      </c>
      <c r="D231" s="23">
        <v>43980</v>
      </c>
      <c r="E231" s="20" t="s">
        <v>2577</v>
      </c>
      <c r="F231" s="20" t="s">
        <v>2388</v>
      </c>
      <c r="G231" s="20" t="s">
        <v>2389</v>
      </c>
      <c r="H231" s="21">
        <v>800</v>
      </c>
      <c r="I231" s="116">
        <v>2</v>
      </c>
      <c r="J231" s="135"/>
    </row>
    <row r="232" spans="1:10" ht="12.75">
      <c r="A232" s="20" t="s">
        <v>2170</v>
      </c>
      <c r="B232" s="20" t="s">
        <v>2579</v>
      </c>
      <c r="C232" s="20" t="s">
        <v>2580</v>
      </c>
      <c r="D232" s="23">
        <v>43980</v>
      </c>
      <c r="E232" s="20" t="s">
        <v>2577</v>
      </c>
      <c r="F232" s="20" t="s">
        <v>2263</v>
      </c>
      <c r="G232" s="20" t="s">
        <v>2264</v>
      </c>
      <c r="H232" s="21">
        <v>740</v>
      </c>
      <c r="I232" s="116">
        <v>2</v>
      </c>
      <c r="J232" s="135"/>
    </row>
    <row r="233" spans="1:10" ht="12.75">
      <c r="A233" s="20" t="s">
        <v>2170</v>
      </c>
      <c r="B233" s="20" t="s">
        <v>2581</v>
      </c>
      <c r="C233" s="20" t="s">
        <v>2582</v>
      </c>
      <c r="D233" s="23">
        <v>43980</v>
      </c>
      <c r="E233" s="20" t="s">
        <v>2583</v>
      </c>
      <c r="F233" s="20" t="s">
        <v>2584</v>
      </c>
      <c r="G233" s="20" t="s">
        <v>2585</v>
      </c>
      <c r="H233" s="21">
        <v>70</v>
      </c>
      <c r="I233" s="116">
        <v>4</v>
      </c>
      <c r="J233" s="135"/>
    </row>
    <row r="234" spans="1:10" ht="22.5">
      <c r="A234" s="20" t="s">
        <v>2170</v>
      </c>
      <c r="B234" s="20" t="s">
        <v>2586</v>
      </c>
      <c r="C234" s="20" t="s">
        <v>2587</v>
      </c>
      <c r="D234" s="23">
        <v>43842</v>
      </c>
      <c r="E234" s="20" t="s">
        <v>2588</v>
      </c>
      <c r="F234" s="20" t="s">
        <v>2589</v>
      </c>
      <c r="G234" s="20" t="s">
        <v>2590</v>
      </c>
      <c r="H234" s="21">
        <v>8330</v>
      </c>
      <c r="I234" s="116">
        <v>3</v>
      </c>
      <c r="J234" s="135"/>
    </row>
    <row r="235" spans="1:10" ht="12.75">
      <c r="A235" s="20" t="s">
        <v>2170</v>
      </c>
      <c r="B235" s="20" t="s">
        <v>2591</v>
      </c>
      <c r="C235" s="20" t="s">
        <v>2592</v>
      </c>
      <c r="D235" s="23">
        <v>43852</v>
      </c>
      <c r="E235" s="20" t="s">
        <v>2593</v>
      </c>
      <c r="F235" s="20" t="s">
        <v>2594</v>
      </c>
      <c r="G235" s="20" t="s">
        <v>2595</v>
      </c>
      <c r="H235" s="21">
        <v>6560</v>
      </c>
      <c r="I235" s="116">
        <v>3</v>
      </c>
      <c r="J235" s="135"/>
    </row>
    <row r="236" spans="1:10" ht="12.75">
      <c r="A236" s="20" t="s">
        <v>2170</v>
      </c>
      <c r="B236" s="20" t="s">
        <v>2596</v>
      </c>
      <c r="C236" s="20" t="s">
        <v>2597</v>
      </c>
      <c r="D236" s="23">
        <v>43847</v>
      </c>
      <c r="E236" s="20" t="s">
        <v>2598</v>
      </c>
      <c r="F236" s="20" t="s">
        <v>2599</v>
      </c>
      <c r="G236" s="20" t="s">
        <v>2600</v>
      </c>
      <c r="H236" s="21">
        <v>2424.96</v>
      </c>
      <c r="I236" s="116">
        <v>3</v>
      </c>
      <c r="J236" s="135"/>
    </row>
    <row r="237" spans="1:10" ht="22.5">
      <c r="A237" s="20" t="s">
        <v>2170</v>
      </c>
      <c r="B237" s="20" t="s">
        <v>2601</v>
      </c>
      <c r="C237" s="20" t="s">
        <v>2602</v>
      </c>
      <c r="D237" s="23">
        <v>43891</v>
      </c>
      <c r="E237" s="20" t="s">
        <v>2603</v>
      </c>
      <c r="F237" s="20" t="s">
        <v>2604</v>
      </c>
      <c r="G237" s="20" t="s">
        <v>2605</v>
      </c>
      <c r="H237" s="21">
        <v>4650</v>
      </c>
      <c r="I237" s="116">
        <v>3</v>
      </c>
      <c r="J237" s="135"/>
    </row>
    <row r="238" spans="1:10" ht="22.5">
      <c r="A238" s="20" t="s">
        <v>2170</v>
      </c>
      <c r="B238" s="20" t="s">
        <v>2606</v>
      </c>
      <c r="C238" s="20" t="s">
        <v>2607</v>
      </c>
      <c r="D238" s="23">
        <v>43891</v>
      </c>
      <c r="E238" s="20" t="s">
        <v>2608</v>
      </c>
      <c r="F238" s="20" t="s">
        <v>2604</v>
      </c>
      <c r="G238" s="20" t="s">
        <v>2605</v>
      </c>
      <c r="H238" s="21">
        <v>2820</v>
      </c>
      <c r="I238" s="116">
        <v>3</v>
      </c>
      <c r="J238" s="135"/>
    </row>
    <row r="239" spans="1:10" ht="22.5">
      <c r="A239" s="20" t="s">
        <v>2170</v>
      </c>
      <c r="B239" s="20" t="s">
        <v>2609</v>
      </c>
      <c r="C239" s="20" t="s">
        <v>2610</v>
      </c>
      <c r="D239" s="23">
        <v>43963</v>
      </c>
      <c r="E239" s="20" t="s">
        <v>2611</v>
      </c>
      <c r="F239" s="20" t="s">
        <v>2612</v>
      </c>
      <c r="G239" s="20" t="s">
        <v>2613</v>
      </c>
      <c r="H239" s="21">
        <v>12402</v>
      </c>
      <c r="I239" s="116">
        <v>3</v>
      </c>
      <c r="J239" s="135"/>
    </row>
    <row r="240" spans="1:10" ht="12.75">
      <c r="A240" s="20" t="s">
        <v>2170</v>
      </c>
      <c r="B240" s="20" t="s">
        <v>2614</v>
      </c>
      <c r="C240" s="20" t="s">
        <v>2615</v>
      </c>
      <c r="D240" s="23">
        <v>43901</v>
      </c>
      <c r="E240" s="20" t="s">
        <v>2616</v>
      </c>
      <c r="F240" s="20" t="s">
        <v>2617</v>
      </c>
      <c r="G240" s="20" t="s">
        <v>2618</v>
      </c>
      <c r="H240" s="21">
        <v>6936</v>
      </c>
      <c r="I240" s="116">
        <v>3</v>
      </c>
      <c r="J240" s="135"/>
    </row>
    <row r="241" spans="1:10" ht="12.75">
      <c r="A241" s="20" t="s">
        <v>2170</v>
      </c>
      <c r="B241" s="20" t="s">
        <v>2619</v>
      </c>
      <c r="C241" s="20" t="s">
        <v>2620</v>
      </c>
      <c r="D241" s="23">
        <v>43980</v>
      </c>
      <c r="E241" s="20" t="s">
        <v>2621</v>
      </c>
      <c r="F241" s="20" t="s">
        <v>2622</v>
      </c>
      <c r="G241" s="20" t="s">
        <v>2623</v>
      </c>
      <c r="H241" s="21">
        <v>3010</v>
      </c>
      <c r="I241" s="116">
        <v>3</v>
      </c>
      <c r="J241" s="135"/>
    </row>
    <row r="242" spans="1:10" ht="12.75">
      <c r="A242" s="20" t="s">
        <v>2170</v>
      </c>
      <c r="B242" s="20" t="s">
        <v>2624</v>
      </c>
      <c r="C242" s="20" t="s">
        <v>2625</v>
      </c>
      <c r="D242" s="23">
        <v>43889</v>
      </c>
      <c r="E242" s="20" t="s">
        <v>2626</v>
      </c>
      <c r="F242" s="20" t="s">
        <v>2622</v>
      </c>
      <c r="G242" s="20" t="s">
        <v>2623</v>
      </c>
      <c r="H242" s="21">
        <v>2870</v>
      </c>
      <c r="I242" s="116">
        <v>3</v>
      </c>
      <c r="J242" s="135"/>
    </row>
    <row r="243" spans="1:10" ht="12.75">
      <c r="A243" s="20" t="s">
        <v>2170</v>
      </c>
      <c r="B243" s="20" t="s">
        <v>2627</v>
      </c>
      <c r="C243" s="20" t="s">
        <v>2628</v>
      </c>
      <c r="D243" s="23">
        <v>43915</v>
      </c>
      <c r="E243" s="20" t="s">
        <v>2629</v>
      </c>
      <c r="F243" s="20" t="s">
        <v>2630</v>
      </c>
      <c r="G243" s="20" t="s">
        <v>2631</v>
      </c>
      <c r="H243" s="21">
        <v>1840.91</v>
      </c>
      <c r="I243" s="116">
        <v>2</v>
      </c>
      <c r="J243" s="135"/>
    </row>
    <row r="244" spans="1:10" ht="12.75">
      <c r="A244" s="20" t="s">
        <v>2170</v>
      </c>
      <c r="B244" s="20" t="s">
        <v>2632</v>
      </c>
      <c r="C244" s="20" t="s">
        <v>2632</v>
      </c>
      <c r="D244" s="23">
        <v>43982</v>
      </c>
      <c r="E244" s="20" t="s">
        <v>628</v>
      </c>
      <c r="F244" s="20" t="s">
        <v>2208</v>
      </c>
      <c r="G244" s="20" t="s">
        <v>2209</v>
      </c>
      <c r="H244" s="21">
        <v>3.9</v>
      </c>
      <c r="I244" s="116">
        <v>4</v>
      </c>
      <c r="J244" s="135"/>
    </row>
    <row r="245" spans="1:10" ht="12.75">
      <c r="A245" s="20" t="s">
        <v>2170</v>
      </c>
      <c r="B245" s="20" t="s">
        <v>2633</v>
      </c>
      <c r="C245" s="20" t="s">
        <v>2633</v>
      </c>
      <c r="D245" s="23">
        <v>43982</v>
      </c>
      <c r="E245" s="20" t="s">
        <v>628</v>
      </c>
      <c r="F245" s="20" t="s">
        <v>2208</v>
      </c>
      <c r="G245" s="20" t="s">
        <v>2209</v>
      </c>
      <c r="H245" s="21">
        <v>5</v>
      </c>
      <c r="I245" s="116">
        <v>4</v>
      </c>
      <c r="J245" s="135"/>
    </row>
    <row r="246" spans="1:10" ht="22.5">
      <c r="A246" s="20" t="s">
        <v>2634</v>
      </c>
      <c r="B246" s="20" t="s">
        <v>2609</v>
      </c>
      <c r="C246" s="20" t="s">
        <v>2610</v>
      </c>
      <c r="D246" s="23">
        <v>43963</v>
      </c>
      <c r="E246" s="20" t="s">
        <v>2635</v>
      </c>
      <c r="F246" s="20" t="s">
        <v>2612</v>
      </c>
      <c r="G246" s="20" t="s">
        <v>2613</v>
      </c>
      <c r="H246" s="21">
        <v>4284.2</v>
      </c>
      <c r="I246" s="116"/>
      <c r="J246" s="135"/>
    </row>
    <row r="247" spans="1:10" ht="12.75">
      <c r="A247" s="20" t="s">
        <v>2634</v>
      </c>
      <c r="B247" s="20" t="s">
        <v>2636</v>
      </c>
      <c r="C247" s="20" t="s">
        <v>2636</v>
      </c>
      <c r="D247" s="23">
        <v>43963</v>
      </c>
      <c r="E247" s="20" t="s">
        <v>628</v>
      </c>
      <c r="F247" s="20" t="s">
        <v>2208</v>
      </c>
      <c r="G247" s="20" t="s">
        <v>2209</v>
      </c>
      <c r="H247" s="21">
        <v>0.2</v>
      </c>
      <c r="I247" s="116"/>
      <c r="J247" s="135"/>
    </row>
    <row r="248" spans="1:10" ht="22.5">
      <c r="A248" s="20" t="s">
        <v>2637</v>
      </c>
      <c r="B248" s="20" t="s">
        <v>2638</v>
      </c>
      <c r="C248" s="20" t="s">
        <v>2639</v>
      </c>
      <c r="D248" s="23">
        <v>43964</v>
      </c>
      <c r="E248" s="20" t="s">
        <v>2640</v>
      </c>
      <c r="F248" s="20" t="s">
        <v>2641</v>
      </c>
      <c r="G248" s="20" t="s">
        <v>2642</v>
      </c>
      <c r="H248" s="21">
        <v>6000</v>
      </c>
      <c r="I248" s="116"/>
      <c r="J248" s="135"/>
    </row>
    <row r="249" spans="1:10" ht="12.75">
      <c r="A249" s="20" t="s">
        <v>2637</v>
      </c>
      <c r="B249" s="20" t="s">
        <v>2643</v>
      </c>
      <c r="C249" s="20" t="s">
        <v>2643</v>
      </c>
      <c r="D249" s="23">
        <v>43964</v>
      </c>
      <c r="E249" s="20" t="s">
        <v>628</v>
      </c>
      <c r="F249" s="20" t="s">
        <v>2208</v>
      </c>
      <c r="G249" s="20" t="s">
        <v>2209</v>
      </c>
      <c r="H249" s="21">
        <v>0.2</v>
      </c>
      <c r="I249" s="116"/>
      <c r="J249" s="135"/>
    </row>
    <row r="250" spans="1:10" ht="22.5">
      <c r="A250" s="20" t="s">
        <v>2637</v>
      </c>
      <c r="B250" s="20" t="s">
        <v>2644</v>
      </c>
      <c r="C250" s="20" t="s">
        <v>2194</v>
      </c>
      <c r="D250" s="23">
        <v>43984</v>
      </c>
      <c r="E250" s="20" t="s">
        <v>2645</v>
      </c>
      <c r="F250" s="20" t="s">
        <v>2646</v>
      </c>
      <c r="G250" s="20" t="s">
        <v>2647</v>
      </c>
      <c r="H250" s="21">
        <v>5000</v>
      </c>
      <c r="I250" s="116"/>
      <c r="J250" s="135"/>
    </row>
    <row r="251" spans="1:10" ht="12.75">
      <c r="A251" s="20" t="s">
        <v>2637</v>
      </c>
      <c r="B251" s="20" t="s">
        <v>2648</v>
      </c>
      <c r="C251" s="20" t="s">
        <v>2648</v>
      </c>
      <c r="D251" s="23">
        <v>43984</v>
      </c>
      <c r="E251" s="20" t="s">
        <v>628</v>
      </c>
      <c r="F251" s="20" t="s">
        <v>2208</v>
      </c>
      <c r="G251" s="20" t="s">
        <v>2209</v>
      </c>
      <c r="H251" s="21">
        <v>0.2</v>
      </c>
      <c r="I251" s="116"/>
      <c r="J251" s="135"/>
    </row>
    <row r="252" spans="1:10" ht="12.75">
      <c r="A252" s="20" t="s">
        <v>2634</v>
      </c>
      <c r="B252" s="20" t="s">
        <v>2649</v>
      </c>
      <c r="C252" s="20" t="s">
        <v>2650</v>
      </c>
      <c r="D252" s="23">
        <v>44007</v>
      </c>
      <c r="E252" s="20" t="s">
        <v>2651</v>
      </c>
      <c r="F252" s="20" t="s">
        <v>2421</v>
      </c>
      <c r="G252" s="20" t="s">
        <v>2422</v>
      </c>
      <c r="H252" s="21">
        <v>2140.91</v>
      </c>
      <c r="I252" s="116"/>
      <c r="J252" s="135"/>
    </row>
    <row r="253" spans="1:10" ht="12.75">
      <c r="A253" s="20" t="s">
        <v>2634</v>
      </c>
      <c r="B253" s="20" t="s">
        <v>2652</v>
      </c>
      <c r="C253" s="20" t="s">
        <v>2652</v>
      </c>
      <c r="D253" s="23">
        <v>44007</v>
      </c>
      <c r="E253" s="20" t="s">
        <v>628</v>
      </c>
      <c r="F253" s="20" t="s">
        <v>2208</v>
      </c>
      <c r="G253" s="20" t="s">
        <v>2209</v>
      </c>
      <c r="H253" s="21">
        <v>0.2</v>
      </c>
      <c r="I253" s="116"/>
      <c r="J253" s="135"/>
    </row>
    <row r="254" spans="1:10" ht="12.75">
      <c r="A254" s="20" t="s">
        <v>2653</v>
      </c>
      <c r="B254" s="20" t="s">
        <v>2649</v>
      </c>
      <c r="C254" s="20" t="s">
        <v>2650</v>
      </c>
      <c r="D254" s="23">
        <v>44007</v>
      </c>
      <c r="E254" s="20" t="s">
        <v>2654</v>
      </c>
      <c r="F254" s="20" t="s">
        <v>2421</v>
      </c>
      <c r="G254" s="20" t="s">
        <v>2422</v>
      </c>
      <c r="H254" s="21">
        <v>1427.27</v>
      </c>
      <c r="I254" s="116"/>
      <c r="J254" s="135"/>
    </row>
    <row r="255" spans="1:10" ht="12.75">
      <c r="A255" s="20" t="s">
        <v>2653</v>
      </c>
      <c r="B255" s="20" t="s">
        <v>2655</v>
      </c>
      <c r="C255" s="20" t="s">
        <v>2655</v>
      </c>
      <c r="D255" s="23">
        <v>44007</v>
      </c>
      <c r="E255" s="20" t="s">
        <v>628</v>
      </c>
      <c r="F255" s="20" t="s">
        <v>2208</v>
      </c>
      <c r="G255" s="20" t="s">
        <v>2209</v>
      </c>
      <c r="H255" s="21">
        <v>0.2</v>
      </c>
      <c r="I255" s="116"/>
      <c r="J255" s="135"/>
    </row>
    <row r="256" spans="1:10" ht="22.5">
      <c r="A256" s="20" t="s">
        <v>2170</v>
      </c>
      <c r="B256" s="20" t="s">
        <v>2656</v>
      </c>
      <c r="C256" s="20" t="s">
        <v>2657</v>
      </c>
      <c r="D256" s="23">
        <v>43984</v>
      </c>
      <c r="E256" s="20" t="s">
        <v>2658</v>
      </c>
      <c r="F256" s="20" t="s">
        <v>2659</v>
      </c>
      <c r="G256" s="20" t="s">
        <v>2259</v>
      </c>
      <c r="H256" s="21">
        <v>2500</v>
      </c>
      <c r="I256" s="116">
        <v>3</v>
      </c>
      <c r="J256" s="135"/>
    </row>
    <row r="257" spans="1:10" ht="22.5">
      <c r="A257" s="20" t="s">
        <v>2170</v>
      </c>
      <c r="B257" s="20" t="s">
        <v>2660</v>
      </c>
      <c r="C257" s="20" t="s">
        <v>2661</v>
      </c>
      <c r="D257" s="23">
        <v>43984</v>
      </c>
      <c r="E257" s="20" t="s">
        <v>2434</v>
      </c>
      <c r="F257" s="20" t="s">
        <v>2659</v>
      </c>
      <c r="G257" s="20" t="s">
        <v>2259</v>
      </c>
      <c r="H257" s="21">
        <v>1650</v>
      </c>
      <c r="I257" s="116">
        <v>3</v>
      </c>
      <c r="J257" s="135"/>
    </row>
    <row r="258" spans="1:10" ht="22.5">
      <c r="A258" s="20" t="s">
        <v>2170</v>
      </c>
      <c r="B258" s="20" t="s">
        <v>2662</v>
      </c>
      <c r="C258" s="20" t="s">
        <v>2663</v>
      </c>
      <c r="D258" s="23">
        <v>43984</v>
      </c>
      <c r="E258" s="20" t="s">
        <v>2664</v>
      </c>
      <c r="F258" s="20" t="s">
        <v>2300</v>
      </c>
      <c r="G258" s="20" t="s">
        <v>2301</v>
      </c>
      <c r="H258" s="21">
        <v>950</v>
      </c>
      <c r="I258" s="116">
        <v>2</v>
      </c>
      <c r="J258" s="135"/>
    </row>
    <row r="259" spans="1:10" ht="33.75">
      <c r="A259" s="20" t="s">
        <v>2170</v>
      </c>
      <c r="B259" s="20" t="s">
        <v>2665</v>
      </c>
      <c r="C259" s="20" t="s">
        <v>2666</v>
      </c>
      <c r="D259" s="23">
        <v>43984</v>
      </c>
      <c r="E259" s="20" t="s">
        <v>2667</v>
      </c>
      <c r="F259" s="20" t="s">
        <v>2300</v>
      </c>
      <c r="G259" s="20" t="s">
        <v>2301</v>
      </c>
      <c r="H259" s="21">
        <v>750</v>
      </c>
      <c r="I259" s="116">
        <v>2</v>
      </c>
      <c r="J259" s="135"/>
    </row>
    <row r="260" spans="1:10" ht="56.25">
      <c r="A260" s="20" t="s">
        <v>2170</v>
      </c>
      <c r="B260" s="20" t="s">
        <v>2668</v>
      </c>
      <c r="C260" s="20" t="s">
        <v>2668</v>
      </c>
      <c r="D260" s="23">
        <v>43993</v>
      </c>
      <c r="E260" s="20" t="s">
        <v>2669</v>
      </c>
      <c r="F260" s="20"/>
      <c r="G260" s="20" t="s">
        <v>2510</v>
      </c>
      <c r="H260" s="21">
        <v>3850.06</v>
      </c>
      <c r="I260" s="116">
        <v>4</v>
      </c>
      <c r="J260" s="135"/>
    </row>
    <row r="261" spans="1:10" ht="22.5">
      <c r="A261" s="20" t="s">
        <v>2170</v>
      </c>
      <c r="B261" s="20" t="s">
        <v>2668</v>
      </c>
      <c r="C261" s="20" t="s">
        <v>2668</v>
      </c>
      <c r="D261" s="23">
        <v>43993</v>
      </c>
      <c r="E261" s="20" t="s">
        <v>2670</v>
      </c>
      <c r="F261" s="20"/>
      <c r="G261" s="20" t="s">
        <v>2351</v>
      </c>
      <c r="H261" s="21">
        <v>200</v>
      </c>
      <c r="I261" s="116">
        <v>3</v>
      </c>
      <c r="J261" s="135"/>
    </row>
    <row r="262" spans="1:10" ht="22.5">
      <c r="A262" s="20" t="s">
        <v>2170</v>
      </c>
      <c r="B262" s="20" t="s">
        <v>2668</v>
      </c>
      <c r="C262" s="20" t="s">
        <v>2179</v>
      </c>
      <c r="D262" s="23">
        <v>43993</v>
      </c>
      <c r="E262" s="20" t="s">
        <v>2671</v>
      </c>
      <c r="F262" s="20"/>
      <c r="G262" s="20" t="s">
        <v>2181</v>
      </c>
      <c r="H262" s="21">
        <v>270</v>
      </c>
      <c r="I262" s="116">
        <v>3</v>
      </c>
      <c r="J262" s="135"/>
    </row>
    <row r="263" spans="1:10" ht="22.5">
      <c r="A263" s="20" t="s">
        <v>2170</v>
      </c>
      <c r="B263" s="20" t="s">
        <v>2668</v>
      </c>
      <c r="C263" s="20" t="s">
        <v>2184</v>
      </c>
      <c r="D263" s="23">
        <v>43993</v>
      </c>
      <c r="E263" s="20" t="s">
        <v>2671</v>
      </c>
      <c r="F263" s="20"/>
      <c r="G263" s="20" t="s">
        <v>2185</v>
      </c>
      <c r="H263" s="21">
        <v>364.5</v>
      </c>
      <c r="I263" s="116">
        <v>3</v>
      </c>
      <c r="J263" s="135"/>
    </row>
    <row r="264" spans="1:10" ht="22.5">
      <c r="A264" s="20" t="s">
        <v>2170</v>
      </c>
      <c r="B264" s="20" t="s">
        <v>2668</v>
      </c>
      <c r="C264" s="20" t="s">
        <v>2182</v>
      </c>
      <c r="D264" s="23">
        <v>43998</v>
      </c>
      <c r="E264" s="20" t="s">
        <v>2671</v>
      </c>
      <c r="F264" s="20"/>
      <c r="G264" s="20" t="s">
        <v>2183</v>
      </c>
      <c r="H264" s="21">
        <v>57.15</v>
      </c>
      <c r="I264" s="116">
        <v>3</v>
      </c>
      <c r="J264" s="135"/>
    </row>
    <row r="265" spans="1:10" ht="22.5">
      <c r="A265" s="20" t="s">
        <v>2170</v>
      </c>
      <c r="B265" s="20" t="s">
        <v>2672</v>
      </c>
      <c r="C265" s="20" t="s">
        <v>2673</v>
      </c>
      <c r="D265" s="23">
        <v>43997</v>
      </c>
      <c r="E265" s="20" t="s">
        <v>2674</v>
      </c>
      <c r="F265" s="20" t="s">
        <v>2200</v>
      </c>
      <c r="G265" s="20" t="s">
        <v>2201</v>
      </c>
      <c r="H265" s="21">
        <v>1368</v>
      </c>
      <c r="I265" s="116">
        <v>4</v>
      </c>
      <c r="J265" s="135"/>
    </row>
    <row r="266" spans="1:10" ht="22.5">
      <c r="A266" s="20" t="s">
        <v>2170</v>
      </c>
      <c r="B266" s="20" t="s">
        <v>2675</v>
      </c>
      <c r="C266" s="20" t="s">
        <v>2676</v>
      </c>
      <c r="D266" s="23">
        <v>44005</v>
      </c>
      <c r="E266" s="20" t="s">
        <v>2677</v>
      </c>
      <c r="F266" s="20" t="s">
        <v>2341</v>
      </c>
      <c r="G266" s="20" t="s">
        <v>2342</v>
      </c>
      <c r="H266" s="21">
        <v>800</v>
      </c>
      <c r="I266" s="116">
        <v>2</v>
      </c>
      <c r="J266" s="135"/>
    </row>
    <row r="267" spans="1:10" ht="33.75">
      <c r="A267" s="20" t="s">
        <v>2170</v>
      </c>
      <c r="B267" s="20" t="s">
        <v>2678</v>
      </c>
      <c r="C267" s="20" t="s">
        <v>2679</v>
      </c>
      <c r="D267" s="23">
        <v>44005</v>
      </c>
      <c r="E267" s="20" t="s">
        <v>2680</v>
      </c>
      <c r="F267" s="20" t="s">
        <v>2254</v>
      </c>
      <c r="G267" s="20" t="s">
        <v>2255</v>
      </c>
      <c r="H267" s="21">
        <v>600</v>
      </c>
      <c r="I267" s="116">
        <v>3</v>
      </c>
      <c r="J267" s="135"/>
    </row>
    <row r="268" spans="1:10" ht="33.75">
      <c r="A268" s="20" t="s">
        <v>2170</v>
      </c>
      <c r="B268" s="20" t="s">
        <v>2681</v>
      </c>
      <c r="C268" s="20" t="s">
        <v>2682</v>
      </c>
      <c r="D268" s="23">
        <v>44005</v>
      </c>
      <c r="E268" s="20" t="s">
        <v>2683</v>
      </c>
      <c r="F268" s="20" t="s">
        <v>2254</v>
      </c>
      <c r="G268" s="20" t="s">
        <v>2255</v>
      </c>
      <c r="H268" s="21">
        <v>600</v>
      </c>
      <c r="I268" s="116">
        <v>3</v>
      </c>
      <c r="J268" s="135"/>
    </row>
    <row r="269" spans="1:10" ht="22.5">
      <c r="A269" s="20" t="s">
        <v>2170</v>
      </c>
      <c r="B269" s="20" t="s">
        <v>2684</v>
      </c>
      <c r="C269" s="20" t="s">
        <v>2685</v>
      </c>
      <c r="D269" s="23">
        <v>44005</v>
      </c>
      <c r="E269" s="20" t="s">
        <v>2686</v>
      </c>
      <c r="F269" s="20" t="s">
        <v>2218</v>
      </c>
      <c r="G269" s="20" t="s">
        <v>2219</v>
      </c>
      <c r="H269" s="21">
        <v>370.53</v>
      </c>
      <c r="I269" s="116">
        <v>4</v>
      </c>
      <c r="J269" s="135"/>
    </row>
    <row r="270" spans="1:10" ht="22.5">
      <c r="A270" s="20" t="s">
        <v>2170</v>
      </c>
      <c r="B270" s="20" t="s">
        <v>2687</v>
      </c>
      <c r="C270" s="20" t="s">
        <v>2688</v>
      </c>
      <c r="D270" s="23">
        <v>44005</v>
      </c>
      <c r="E270" s="20" t="s">
        <v>2528</v>
      </c>
      <c r="F270" s="20" t="s">
        <v>2218</v>
      </c>
      <c r="G270" s="20" t="s">
        <v>2219</v>
      </c>
      <c r="H270" s="21">
        <v>176.1</v>
      </c>
      <c r="I270" s="116">
        <v>4</v>
      </c>
      <c r="J270" s="135"/>
    </row>
    <row r="271" spans="1:10" ht="22.5">
      <c r="A271" s="20" t="s">
        <v>2170</v>
      </c>
      <c r="B271" s="20" t="s">
        <v>2689</v>
      </c>
      <c r="C271" s="20" t="s">
        <v>2690</v>
      </c>
      <c r="D271" s="23">
        <v>44005</v>
      </c>
      <c r="E271" s="20" t="s">
        <v>2691</v>
      </c>
      <c r="F271" s="20" t="s">
        <v>2466</v>
      </c>
      <c r="G271" s="20" t="s">
        <v>2467</v>
      </c>
      <c r="H271" s="21">
        <v>255</v>
      </c>
      <c r="I271" s="116">
        <v>4</v>
      </c>
      <c r="J271" s="135"/>
    </row>
    <row r="272" spans="1:10" ht="12.75">
      <c r="A272" s="20" t="s">
        <v>2170</v>
      </c>
      <c r="B272" s="20" t="s">
        <v>2692</v>
      </c>
      <c r="C272" s="20" t="s">
        <v>2381</v>
      </c>
      <c r="D272" s="23">
        <v>44005</v>
      </c>
      <c r="E272" s="20" t="s">
        <v>2693</v>
      </c>
      <c r="F272" s="20" t="s">
        <v>2388</v>
      </c>
      <c r="G272" s="20" t="s">
        <v>2389</v>
      </c>
      <c r="H272" s="21">
        <v>800</v>
      </c>
      <c r="I272" s="116">
        <v>2</v>
      </c>
      <c r="J272" s="135"/>
    </row>
    <row r="273" spans="1:10" ht="22.5">
      <c r="A273" s="20" t="s">
        <v>2170</v>
      </c>
      <c r="B273" s="20" t="s">
        <v>2694</v>
      </c>
      <c r="C273" s="20" t="s">
        <v>2695</v>
      </c>
      <c r="D273" s="23">
        <v>44005</v>
      </c>
      <c r="E273" s="20" t="s">
        <v>2696</v>
      </c>
      <c r="F273" s="20" t="s">
        <v>2263</v>
      </c>
      <c r="G273" s="20" t="s">
        <v>2264</v>
      </c>
      <c r="H273" s="21">
        <v>950</v>
      </c>
      <c r="I273" s="116">
        <v>2</v>
      </c>
      <c r="J273" s="135"/>
    </row>
    <row r="274" spans="1:10" ht="22.5">
      <c r="A274" s="20" t="s">
        <v>2170</v>
      </c>
      <c r="B274" s="20" t="s">
        <v>2697</v>
      </c>
      <c r="C274" s="20" t="s">
        <v>2698</v>
      </c>
      <c r="D274" s="23">
        <v>44005</v>
      </c>
      <c r="E274" s="20" t="s">
        <v>2699</v>
      </c>
      <c r="F274" s="20" t="s">
        <v>2234</v>
      </c>
      <c r="G274" s="20" t="s">
        <v>2235</v>
      </c>
      <c r="H274" s="21">
        <v>400</v>
      </c>
      <c r="I274" s="116">
        <v>2</v>
      </c>
      <c r="J274" s="135"/>
    </row>
    <row r="275" spans="1:10" ht="22.5">
      <c r="A275" s="20" t="s">
        <v>2170</v>
      </c>
      <c r="B275" s="20" t="s">
        <v>2700</v>
      </c>
      <c r="C275" s="20" t="s">
        <v>2701</v>
      </c>
      <c r="D275" s="23">
        <v>44005</v>
      </c>
      <c r="E275" s="20" t="s">
        <v>2702</v>
      </c>
      <c r="F275" s="20" t="s">
        <v>2234</v>
      </c>
      <c r="G275" s="20" t="s">
        <v>2235</v>
      </c>
      <c r="H275" s="21">
        <v>400</v>
      </c>
      <c r="I275" s="116">
        <v>2</v>
      </c>
      <c r="J275" s="135"/>
    </row>
    <row r="276" spans="1:10" ht="22.5">
      <c r="A276" s="20" t="s">
        <v>2170</v>
      </c>
      <c r="B276" s="20" t="s">
        <v>2703</v>
      </c>
      <c r="C276" s="20" t="s">
        <v>2704</v>
      </c>
      <c r="D276" s="23">
        <v>44005</v>
      </c>
      <c r="E276" s="20" t="s">
        <v>2705</v>
      </c>
      <c r="F276" s="20" t="s">
        <v>2234</v>
      </c>
      <c r="G276" s="20" t="s">
        <v>2235</v>
      </c>
      <c r="H276" s="21">
        <v>400</v>
      </c>
      <c r="I276" s="116">
        <v>2</v>
      </c>
      <c r="J276" s="135"/>
    </row>
    <row r="277" spans="1:10" ht="45">
      <c r="A277" s="20" t="s">
        <v>2170</v>
      </c>
      <c r="B277" s="20" t="s">
        <v>2706</v>
      </c>
      <c r="C277" s="20" t="s">
        <v>2707</v>
      </c>
      <c r="D277" s="23">
        <v>44005</v>
      </c>
      <c r="E277" s="20" t="s">
        <v>2708</v>
      </c>
      <c r="F277" s="20" t="s">
        <v>2471</v>
      </c>
      <c r="G277" s="20" t="s">
        <v>2472</v>
      </c>
      <c r="H277" s="21">
        <v>91.7</v>
      </c>
      <c r="I277" s="116">
        <v>4</v>
      </c>
      <c r="J277" s="135"/>
    </row>
    <row r="278" spans="1:10" ht="22.5">
      <c r="A278" s="20" t="s">
        <v>2170</v>
      </c>
      <c r="B278" s="20" t="s">
        <v>2709</v>
      </c>
      <c r="C278" s="20" t="s">
        <v>2549</v>
      </c>
      <c r="D278" s="23">
        <v>44006</v>
      </c>
      <c r="E278" s="20" t="s">
        <v>2710</v>
      </c>
      <c r="F278" s="20" t="s">
        <v>2476</v>
      </c>
      <c r="G278" s="20" t="s">
        <v>2477</v>
      </c>
      <c r="H278" s="21">
        <v>240</v>
      </c>
      <c r="I278" s="116">
        <v>3</v>
      </c>
      <c r="J278" s="135"/>
    </row>
    <row r="279" spans="1:10" ht="33.75">
      <c r="A279" s="20" t="s">
        <v>2170</v>
      </c>
      <c r="B279" s="20" t="s">
        <v>2711</v>
      </c>
      <c r="C279" s="20" t="s">
        <v>2712</v>
      </c>
      <c r="D279" s="23">
        <v>44006</v>
      </c>
      <c r="E279" s="20" t="s">
        <v>2713</v>
      </c>
      <c r="F279" s="20" t="s">
        <v>2268</v>
      </c>
      <c r="G279" s="20" t="s">
        <v>2269</v>
      </c>
      <c r="H279" s="21">
        <v>45</v>
      </c>
      <c r="I279" s="116">
        <v>4</v>
      </c>
      <c r="J279" s="135"/>
    </row>
    <row r="280" spans="1:10" ht="22.5">
      <c r="A280" s="20" t="s">
        <v>2170</v>
      </c>
      <c r="B280" s="20" t="s">
        <v>2714</v>
      </c>
      <c r="C280" s="20" t="s">
        <v>2715</v>
      </c>
      <c r="D280" s="23">
        <v>44012</v>
      </c>
      <c r="E280" s="20" t="s">
        <v>2674</v>
      </c>
      <c r="F280" s="20" t="s">
        <v>2716</v>
      </c>
      <c r="G280" s="20" t="s">
        <v>2717</v>
      </c>
      <c r="H280" s="21">
        <v>988</v>
      </c>
      <c r="I280" s="116">
        <v>4</v>
      </c>
      <c r="J280" s="135"/>
    </row>
    <row r="281" spans="1:10" ht="12.75">
      <c r="A281" s="20" t="s">
        <v>2170</v>
      </c>
      <c r="B281" s="20" t="s">
        <v>2718</v>
      </c>
      <c r="C281" s="20" t="s">
        <v>2719</v>
      </c>
      <c r="D281" s="23">
        <v>44012</v>
      </c>
      <c r="E281" s="20" t="s">
        <v>2720</v>
      </c>
      <c r="F281" s="20" t="s">
        <v>2721</v>
      </c>
      <c r="G281" s="20" t="s">
        <v>2722</v>
      </c>
      <c r="H281" s="21">
        <v>856</v>
      </c>
      <c r="I281" s="116">
        <v>3</v>
      </c>
      <c r="J281" s="135"/>
    </row>
    <row r="282" spans="1:10" ht="22.5">
      <c r="A282" s="20" t="s">
        <v>2170</v>
      </c>
      <c r="B282" s="20" t="s">
        <v>2723</v>
      </c>
      <c r="C282" s="20" t="s">
        <v>2724</v>
      </c>
      <c r="D282" s="23">
        <v>44012</v>
      </c>
      <c r="E282" s="20" t="s">
        <v>2725</v>
      </c>
      <c r="F282" s="20" t="s">
        <v>2300</v>
      </c>
      <c r="G282" s="20" t="s">
        <v>2301</v>
      </c>
      <c r="H282" s="21">
        <v>950</v>
      </c>
      <c r="I282" s="116">
        <v>2</v>
      </c>
      <c r="J282" s="135"/>
    </row>
    <row r="283" spans="1:10" ht="22.5">
      <c r="A283" s="20" t="s">
        <v>2170</v>
      </c>
      <c r="B283" s="20" t="s">
        <v>2726</v>
      </c>
      <c r="C283" s="20" t="s">
        <v>2176</v>
      </c>
      <c r="D283" s="23">
        <v>44012</v>
      </c>
      <c r="E283" s="20" t="s">
        <v>2727</v>
      </c>
      <c r="F283" s="20"/>
      <c r="G283" s="20" t="s">
        <v>2177</v>
      </c>
      <c r="H283" s="21">
        <v>200</v>
      </c>
      <c r="I283" s="116">
        <v>3</v>
      </c>
      <c r="J283" s="135"/>
    </row>
    <row r="284" spans="1:10" ht="22.5">
      <c r="A284" s="20" t="s">
        <v>2170</v>
      </c>
      <c r="B284" s="20" t="s">
        <v>2728</v>
      </c>
      <c r="C284" s="20" t="s">
        <v>2172</v>
      </c>
      <c r="D284" s="23">
        <v>44012</v>
      </c>
      <c r="E284" s="20" t="s">
        <v>2727</v>
      </c>
      <c r="F284" s="20"/>
      <c r="G284" s="20" t="s">
        <v>2174</v>
      </c>
      <c r="H284" s="21">
        <v>200</v>
      </c>
      <c r="I284" s="116">
        <v>3</v>
      </c>
      <c r="J284" s="135"/>
    </row>
    <row r="285" spans="1:10" ht="12.75">
      <c r="A285" s="20" t="s">
        <v>2170</v>
      </c>
      <c r="B285" s="20" t="s">
        <v>2729</v>
      </c>
      <c r="C285" s="20" t="s">
        <v>2729</v>
      </c>
      <c r="D285" s="23">
        <v>44012</v>
      </c>
      <c r="E285" s="20" t="s">
        <v>628</v>
      </c>
      <c r="F285" s="20" t="s">
        <v>2208</v>
      </c>
      <c r="G285" s="20" t="s">
        <v>2209</v>
      </c>
      <c r="H285" s="21">
        <v>3.9</v>
      </c>
      <c r="I285" s="116">
        <v>4</v>
      </c>
      <c r="J285" s="135"/>
    </row>
    <row r="286" spans="1:10" ht="12.75">
      <c r="A286" s="20" t="s">
        <v>2170</v>
      </c>
      <c r="B286" s="20" t="s">
        <v>2730</v>
      </c>
      <c r="C286" s="20" t="s">
        <v>2730</v>
      </c>
      <c r="D286" s="23">
        <v>44012</v>
      </c>
      <c r="E286" s="20" t="s">
        <v>628</v>
      </c>
      <c r="F286" s="20" t="s">
        <v>2208</v>
      </c>
      <c r="G286" s="20" t="s">
        <v>2209</v>
      </c>
      <c r="H286" s="21">
        <v>5</v>
      </c>
      <c r="I286" s="116">
        <v>4</v>
      </c>
      <c r="J286" s="135"/>
    </row>
    <row r="287" spans="1:10" ht="12.75">
      <c r="A287" s="20" t="s">
        <v>2170</v>
      </c>
      <c r="B287" s="20" t="s">
        <v>2731</v>
      </c>
      <c r="C287" s="20" t="s">
        <v>2732</v>
      </c>
      <c r="D287" s="23">
        <v>44015</v>
      </c>
      <c r="E287" s="20" t="s">
        <v>2693</v>
      </c>
      <c r="F287" s="20" t="s">
        <v>2225</v>
      </c>
      <c r="G287" s="20" t="s">
        <v>2226</v>
      </c>
      <c r="H287" s="21">
        <v>400</v>
      </c>
      <c r="I287" s="116">
        <v>2</v>
      </c>
      <c r="J287" s="135"/>
    </row>
    <row r="288" spans="1:10" ht="22.5">
      <c r="A288" s="20" t="s">
        <v>2170</v>
      </c>
      <c r="B288" s="20" t="s">
        <v>2733</v>
      </c>
      <c r="C288" s="20" t="s">
        <v>2733</v>
      </c>
      <c r="D288" s="23">
        <v>44025</v>
      </c>
      <c r="E288" s="20" t="s">
        <v>2734</v>
      </c>
      <c r="F288" s="20"/>
      <c r="G288" s="20" t="s">
        <v>2351</v>
      </c>
      <c r="H288" s="21">
        <v>200</v>
      </c>
      <c r="I288" s="116">
        <v>3</v>
      </c>
      <c r="J288" s="135"/>
    </row>
    <row r="289" spans="1:10" ht="22.5">
      <c r="A289" s="20" t="s">
        <v>2170</v>
      </c>
      <c r="B289" s="20" t="s">
        <v>2733</v>
      </c>
      <c r="C289" s="20" t="s">
        <v>2735</v>
      </c>
      <c r="D289" s="23">
        <v>44025</v>
      </c>
      <c r="E289" s="20" t="s">
        <v>2736</v>
      </c>
      <c r="F289" s="20"/>
      <c r="G289" s="20" t="s">
        <v>2185</v>
      </c>
      <c r="H289" s="21">
        <v>469.8</v>
      </c>
      <c r="I289" s="116">
        <v>3</v>
      </c>
      <c r="J289" s="135"/>
    </row>
    <row r="290" spans="1:10" ht="56.25">
      <c r="A290" s="20" t="s">
        <v>2170</v>
      </c>
      <c r="B290" s="20" t="s">
        <v>2737</v>
      </c>
      <c r="C290" s="20" t="s">
        <v>2738</v>
      </c>
      <c r="D290" s="23">
        <v>44025</v>
      </c>
      <c r="E290" s="20" t="s">
        <v>2739</v>
      </c>
      <c r="F290" s="20" t="s">
        <v>2740</v>
      </c>
      <c r="G290" s="20" t="s">
        <v>2741</v>
      </c>
      <c r="H290" s="21">
        <v>1500</v>
      </c>
      <c r="I290" s="116">
        <v>4</v>
      </c>
      <c r="J290" s="135"/>
    </row>
    <row r="291" spans="1:10" ht="56.25">
      <c r="A291" s="20" t="s">
        <v>2170</v>
      </c>
      <c r="B291" s="20" t="s">
        <v>2733</v>
      </c>
      <c r="C291" s="20" t="s">
        <v>2733</v>
      </c>
      <c r="D291" s="23">
        <v>44025</v>
      </c>
      <c r="E291" s="20" t="s">
        <v>2742</v>
      </c>
      <c r="F291" s="20"/>
      <c r="G291" s="20" t="s">
        <v>2743</v>
      </c>
      <c r="H291" s="21">
        <v>2683.45</v>
      </c>
      <c r="I291" s="116">
        <v>4</v>
      </c>
      <c r="J291" s="135"/>
    </row>
    <row r="292" spans="1:10" ht="22.5">
      <c r="A292" s="20" t="s">
        <v>2170</v>
      </c>
      <c r="B292" s="20" t="s">
        <v>2733</v>
      </c>
      <c r="C292" s="20" t="s">
        <v>2733</v>
      </c>
      <c r="D292" s="23">
        <v>44026</v>
      </c>
      <c r="E292" s="20" t="s">
        <v>2734</v>
      </c>
      <c r="F292" s="20"/>
      <c r="G292" s="20" t="s">
        <v>2177</v>
      </c>
      <c r="H292" s="21">
        <v>401.38</v>
      </c>
      <c r="I292" s="116">
        <v>3</v>
      </c>
      <c r="J292" s="135"/>
    </row>
    <row r="293" spans="1:10" ht="22.5">
      <c r="A293" s="20" t="s">
        <v>2170</v>
      </c>
      <c r="B293" s="20" t="s">
        <v>2733</v>
      </c>
      <c r="C293" s="20" t="s">
        <v>2733</v>
      </c>
      <c r="D293" s="23">
        <v>44026</v>
      </c>
      <c r="E293" s="20" t="s">
        <v>2734</v>
      </c>
      <c r="F293" s="20"/>
      <c r="G293" s="20" t="s">
        <v>2174</v>
      </c>
      <c r="H293" s="21">
        <v>401.38</v>
      </c>
      <c r="I293" s="116">
        <v>3</v>
      </c>
      <c r="J293" s="135"/>
    </row>
    <row r="294" spans="1:10" ht="12.75">
      <c r="A294" s="20" t="s">
        <v>2170</v>
      </c>
      <c r="B294" s="20" t="s">
        <v>2744</v>
      </c>
      <c r="C294" s="20" t="s">
        <v>2745</v>
      </c>
      <c r="D294" s="23">
        <v>43889</v>
      </c>
      <c r="E294" s="20" t="s">
        <v>2746</v>
      </c>
      <c r="F294" s="20"/>
      <c r="G294" s="20" t="s">
        <v>2747</v>
      </c>
      <c r="H294" s="21">
        <v>6305</v>
      </c>
      <c r="I294" s="116">
        <v>2</v>
      </c>
      <c r="J294" s="135"/>
    </row>
    <row r="295" spans="1:10" ht="12.75">
      <c r="A295" s="20" t="s">
        <v>2170</v>
      </c>
      <c r="B295" s="20" t="s">
        <v>2748</v>
      </c>
      <c r="C295" s="20" t="s">
        <v>2749</v>
      </c>
      <c r="D295" s="23">
        <v>44027</v>
      </c>
      <c r="E295" s="20" t="s">
        <v>2750</v>
      </c>
      <c r="F295" s="20" t="s">
        <v>2421</v>
      </c>
      <c r="G295" s="20" t="s">
        <v>2422</v>
      </c>
      <c r="H295" s="21">
        <v>598.09</v>
      </c>
      <c r="I295" s="116">
        <v>2</v>
      </c>
      <c r="J295" s="135"/>
    </row>
    <row r="296" spans="1:10" ht="22.5">
      <c r="A296" s="20" t="s">
        <v>2170</v>
      </c>
      <c r="B296" s="20" t="s">
        <v>2751</v>
      </c>
      <c r="C296" s="20" t="s">
        <v>2194</v>
      </c>
      <c r="D296" s="23">
        <v>44036</v>
      </c>
      <c r="E296" s="20" t="s">
        <v>2752</v>
      </c>
      <c r="F296" s="20" t="s">
        <v>2716</v>
      </c>
      <c r="G296" s="20" t="s">
        <v>2717</v>
      </c>
      <c r="H296" s="21">
        <v>1144</v>
      </c>
      <c r="I296" s="116">
        <v>4</v>
      </c>
      <c r="J296" s="135"/>
    </row>
    <row r="297" spans="1:10" ht="22.5">
      <c r="A297" s="20" t="s">
        <v>2170</v>
      </c>
      <c r="B297" s="20" t="s">
        <v>2753</v>
      </c>
      <c r="C297" s="20" t="s">
        <v>2754</v>
      </c>
      <c r="D297" s="23">
        <v>44040</v>
      </c>
      <c r="E297" s="20" t="s">
        <v>2755</v>
      </c>
      <c r="F297" s="20" t="s">
        <v>2659</v>
      </c>
      <c r="G297" s="20" t="s">
        <v>2259</v>
      </c>
      <c r="H297" s="21">
        <v>1780</v>
      </c>
      <c r="I297" s="116">
        <v>3</v>
      </c>
      <c r="J297" s="135"/>
    </row>
    <row r="298" spans="1:10" ht="12.75">
      <c r="A298" s="20" t="s">
        <v>2170</v>
      </c>
      <c r="B298" s="20" t="s">
        <v>2756</v>
      </c>
      <c r="C298" s="20" t="s">
        <v>2756</v>
      </c>
      <c r="D298" s="23">
        <v>44043</v>
      </c>
      <c r="E298" s="20" t="s">
        <v>628</v>
      </c>
      <c r="F298" s="20" t="s">
        <v>2208</v>
      </c>
      <c r="G298" s="20" t="s">
        <v>2209</v>
      </c>
      <c r="H298" s="21">
        <v>3.9</v>
      </c>
      <c r="I298" s="116">
        <v>4</v>
      </c>
      <c r="J298" s="135"/>
    </row>
    <row r="299" spans="1:10" ht="12.75">
      <c r="A299" s="20" t="s">
        <v>2170</v>
      </c>
      <c r="B299" s="20" t="s">
        <v>2757</v>
      </c>
      <c r="C299" s="20" t="s">
        <v>2757</v>
      </c>
      <c r="D299" s="23">
        <v>44043</v>
      </c>
      <c r="E299" s="20" t="s">
        <v>628</v>
      </c>
      <c r="F299" s="20" t="s">
        <v>2208</v>
      </c>
      <c r="G299" s="20" t="s">
        <v>2209</v>
      </c>
      <c r="H299" s="21">
        <v>5</v>
      </c>
      <c r="I299" s="116">
        <v>4</v>
      </c>
      <c r="J299" s="135"/>
    </row>
    <row r="300" spans="1:10" ht="12.75">
      <c r="A300" s="20" t="s">
        <v>2758</v>
      </c>
      <c r="B300" s="20" t="s">
        <v>2759</v>
      </c>
      <c r="C300" s="20" t="s">
        <v>2760</v>
      </c>
      <c r="D300" s="23">
        <v>44015</v>
      </c>
      <c r="E300" s="20" t="s">
        <v>2761</v>
      </c>
      <c r="F300" s="20" t="s">
        <v>2762</v>
      </c>
      <c r="G300" s="20" t="s">
        <v>2763</v>
      </c>
      <c r="H300" s="21">
        <v>160.24</v>
      </c>
      <c r="I300" s="116"/>
      <c r="J300" s="135"/>
    </row>
    <row r="301" spans="1:10" ht="12.75">
      <c r="A301" s="20" t="s">
        <v>2758</v>
      </c>
      <c r="B301" s="20" t="s">
        <v>2764</v>
      </c>
      <c r="C301" s="20" t="s">
        <v>2764</v>
      </c>
      <c r="D301" s="23">
        <v>44015</v>
      </c>
      <c r="E301" s="20" t="s">
        <v>628</v>
      </c>
      <c r="F301" s="20" t="s">
        <v>2208</v>
      </c>
      <c r="G301" s="20" t="s">
        <v>2209</v>
      </c>
      <c r="H301" s="21">
        <v>0.2</v>
      </c>
      <c r="I301" s="116"/>
      <c r="J301" s="135"/>
    </row>
    <row r="302" spans="1:10" ht="22.5">
      <c r="A302" s="20" t="s">
        <v>2634</v>
      </c>
      <c r="B302" s="20" t="s">
        <v>2586</v>
      </c>
      <c r="C302" s="20" t="s">
        <v>2587</v>
      </c>
      <c r="D302" s="23">
        <v>43842</v>
      </c>
      <c r="E302" s="20" t="s">
        <v>2765</v>
      </c>
      <c r="F302" s="20" t="s">
        <v>2589</v>
      </c>
      <c r="G302" s="20" t="s">
        <v>2590</v>
      </c>
      <c r="H302" s="21">
        <v>630</v>
      </c>
      <c r="I302" s="116"/>
      <c r="J302" s="135"/>
    </row>
    <row r="303" spans="1:10" ht="12.75">
      <c r="A303" s="20" t="s">
        <v>2634</v>
      </c>
      <c r="B303" s="20" t="s">
        <v>2766</v>
      </c>
      <c r="C303" s="20" t="s">
        <v>2766</v>
      </c>
      <c r="D303" s="23">
        <v>44027</v>
      </c>
      <c r="E303" s="20" t="s">
        <v>628</v>
      </c>
      <c r="F303" s="20" t="s">
        <v>2208</v>
      </c>
      <c r="G303" s="20" t="s">
        <v>2209</v>
      </c>
      <c r="H303" s="21">
        <v>0.2</v>
      </c>
      <c r="I303" s="116"/>
      <c r="J303" s="135"/>
    </row>
    <row r="304" spans="1:10" ht="22.5">
      <c r="A304" s="20" t="s">
        <v>2634</v>
      </c>
      <c r="B304" s="20" t="s">
        <v>2606</v>
      </c>
      <c r="C304" s="20" t="s">
        <v>2607</v>
      </c>
      <c r="D304" s="23">
        <v>43891</v>
      </c>
      <c r="E304" s="20" t="s">
        <v>2767</v>
      </c>
      <c r="F304" s="20" t="s">
        <v>2604</v>
      </c>
      <c r="G304" s="20" t="s">
        <v>2605</v>
      </c>
      <c r="H304" s="21">
        <v>660</v>
      </c>
      <c r="I304" s="116"/>
      <c r="J304" s="135"/>
    </row>
    <row r="305" spans="1:10" ht="12.75">
      <c r="A305" s="20" t="s">
        <v>2634</v>
      </c>
      <c r="B305" s="20" t="s">
        <v>2768</v>
      </c>
      <c r="C305" s="20" t="s">
        <v>2768</v>
      </c>
      <c r="D305" s="23">
        <v>44027</v>
      </c>
      <c r="E305" s="20" t="s">
        <v>628</v>
      </c>
      <c r="F305" s="20" t="s">
        <v>2208</v>
      </c>
      <c r="G305" s="20" t="s">
        <v>2209</v>
      </c>
      <c r="H305" s="21">
        <v>0.2</v>
      </c>
      <c r="I305" s="116"/>
      <c r="J305" s="135"/>
    </row>
    <row r="306" spans="1:10" ht="12.75">
      <c r="A306" s="20" t="s">
        <v>2634</v>
      </c>
      <c r="B306" s="20" t="s">
        <v>2614</v>
      </c>
      <c r="C306" s="20" t="s">
        <v>2615</v>
      </c>
      <c r="D306" s="23">
        <v>43901</v>
      </c>
      <c r="E306" s="20" t="s">
        <v>2769</v>
      </c>
      <c r="F306" s="20" t="s">
        <v>2617</v>
      </c>
      <c r="G306" s="20" t="s">
        <v>2618</v>
      </c>
      <c r="H306" s="21">
        <v>468</v>
      </c>
      <c r="I306" s="116"/>
      <c r="J306" s="135"/>
    </row>
    <row r="307" spans="1:10" ht="12.75">
      <c r="A307" s="20" t="s">
        <v>2634</v>
      </c>
      <c r="B307" s="20" t="s">
        <v>2770</v>
      </c>
      <c r="C307" s="20" t="s">
        <v>2770</v>
      </c>
      <c r="D307" s="23">
        <v>44027</v>
      </c>
      <c r="E307" s="20" t="s">
        <v>628</v>
      </c>
      <c r="F307" s="20" t="s">
        <v>2208</v>
      </c>
      <c r="G307" s="20" t="s">
        <v>2209</v>
      </c>
      <c r="H307" s="21">
        <v>0.2</v>
      </c>
      <c r="I307" s="116"/>
      <c r="J307" s="135"/>
    </row>
    <row r="308" spans="1:10" ht="12.75">
      <c r="A308" s="20" t="s">
        <v>2653</v>
      </c>
      <c r="B308" s="20" t="s">
        <v>2771</v>
      </c>
      <c r="C308" s="20" t="s">
        <v>2771</v>
      </c>
      <c r="D308" s="23">
        <v>43890</v>
      </c>
      <c r="E308" s="20" t="s">
        <v>2772</v>
      </c>
      <c r="F308" s="20"/>
      <c r="G308" s="20" t="s">
        <v>2773</v>
      </c>
      <c r="H308" s="21">
        <v>212.14</v>
      </c>
      <c r="I308" s="116"/>
      <c r="J308" s="135"/>
    </row>
    <row r="309" spans="1:10" ht="12.75">
      <c r="A309" s="20" t="s">
        <v>2653</v>
      </c>
      <c r="B309" s="20" t="s">
        <v>2774</v>
      </c>
      <c r="C309" s="20" t="s">
        <v>2774</v>
      </c>
      <c r="D309" s="23">
        <v>44027</v>
      </c>
      <c r="E309" s="20" t="s">
        <v>628</v>
      </c>
      <c r="F309" s="20" t="s">
        <v>2208</v>
      </c>
      <c r="G309" s="20" t="s">
        <v>2209</v>
      </c>
      <c r="H309" s="21">
        <v>0.2</v>
      </c>
      <c r="I309" s="116"/>
      <c r="J309" s="135"/>
    </row>
    <row r="310" spans="1:10" ht="12.75">
      <c r="A310" s="20" t="s">
        <v>2775</v>
      </c>
      <c r="B310" s="20" t="s">
        <v>2748</v>
      </c>
      <c r="C310" s="20" t="s">
        <v>2776</v>
      </c>
      <c r="D310" s="23">
        <v>44027</v>
      </c>
      <c r="E310" s="20" t="s">
        <v>2777</v>
      </c>
      <c r="F310" s="20" t="s">
        <v>2421</v>
      </c>
      <c r="G310" s="20" t="s">
        <v>2422</v>
      </c>
      <c r="H310" s="21">
        <v>721.09</v>
      </c>
      <c r="I310" s="116"/>
      <c r="J310" s="135"/>
    </row>
    <row r="311" spans="1:10" ht="12.75">
      <c r="A311" s="20" t="s">
        <v>2775</v>
      </c>
      <c r="B311" s="20" t="s">
        <v>2778</v>
      </c>
      <c r="C311" s="20" t="s">
        <v>2778</v>
      </c>
      <c r="D311" s="23">
        <v>44027</v>
      </c>
      <c r="E311" s="20" t="s">
        <v>628</v>
      </c>
      <c r="F311" s="20" t="s">
        <v>2208</v>
      </c>
      <c r="G311" s="20" t="s">
        <v>2209</v>
      </c>
      <c r="H311" s="21">
        <v>0.2</v>
      </c>
      <c r="I311" s="116"/>
      <c r="J311" s="135"/>
    </row>
    <row r="312" spans="1:10" ht="12.75">
      <c r="A312" s="20" t="s">
        <v>2779</v>
      </c>
      <c r="B312" s="20" t="s">
        <v>2748</v>
      </c>
      <c r="C312" s="20" t="s">
        <v>2776</v>
      </c>
      <c r="D312" s="23">
        <v>44027</v>
      </c>
      <c r="E312" s="20" t="s">
        <v>2777</v>
      </c>
      <c r="F312" s="20" t="s">
        <v>2421</v>
      </c>
      <c r="G312" s="20" t="s">
        <v>2422</v>
      </c>
      <c r="H312" s="21">
        <v>688.23</v>
      </c>
      <c r="I312" s="116"/>
      <c r="J312" s="135"/>
    </row>
    <row r="313" spans="1:10" ht="12.75">
      <c r="A313" s="20" t="s">
        <v>2779</v>
      </c>
      <c r="B313" s="20" t="s">
        <v>2780</v>
      </c>
      <c r="C313" s="20" t="s">
        <v>2780</v>
      </c>
      <c r="D313" s="23">
        <v>44027</v>
      </c>
      <c r="E313" s="20" t="s">
        <v>628</v>
      </c>
      <c r="F313" s="20" t="s">
        <v>2208</v>
      </c>
      <c r="G313" s="20" t="s">
        <v>2209</v>
      </c>
      <c r="H313" s="21">
        <v>0.2</v>
      </c>
      <c r="I313" s="116"/>
      <c r="J313" s="135"/>
    </row>
    <row r="314" spans="1:10" ht="22.5">
      <c r="A314" s="20" t="s">
        <v>2637</v>
      </c>
      <c r="B314" s="20" t="s">
        <v>2781</v>
      </c>
      <c r="C314" s="20" t="s">
        <v>2242</v>
      </c>
      <c r="D314" s="23">
        <v>44029</v>
      </c>
      <c r="E314" s="20" t="s">
        <v>2782</v>
      </c>
      <c r="F314" s="20" t="s">
        <v>2641</v>
      </c>
      <c r="G314" s="20" t="s">
        <v>2642</v>
      </c>
      <c r="H314" s="21">
        <v>6000</v>
      </c>
      <c r="I314" s="116"/>
      <c r="J314" s="135"/>
    </row>
    <row r="315" spans="1:10" ht="12.75">
      <c r="A315" s="20" t="s">
        <v>2637</v>
      </c>
      <c r="B315" s="20" t="s">
        <v>2783</v>
      </c>
      <c r="C315" s="20" t="s">
        <v>2783</v>
      </c>
      <c r="D315" s="23">
        <v>44029</v>
      </c>
      <c r="E315" s="20" t="s">
        <v>628</v>
      </c>
      <c r="F315" s="20" t="s">
        <v>2208</v>
      </c>
      <c r="G315" s="20" t="s">
        <v>2209</v>
      </c>
      <c r="H315" s="21">
        <v>0.2</v>
      </c>
      <c r="I315" s="116"/>
      <c r="J315" s="135"/>
    </row>
    <row r="316" spans="1:10" ht="12.75">
      <c r="A316" s="20" t="s">
        <v>2758</v>
      </c>
      <c r="B316" s="20" t="s">
        <v>2784</v>
      </c>
      <c r="C316" s="20" t="s">
        <v>2785</v>
      </c>
      <c r="D316" s="23">
        <v>44029</v>
      </c>
      <c r="E316" s="20" t="s">
        <v>2786</v>
      </c>
      <c r="F316" s="20" t="s">
        <v>2787</v>
      </c>
      <c r="G316" s="20" t="s">
        <v>2788</v>
      </c>
      <c r="H316" s="21">
        <v>332.5</v>
      </c>
      <c r="I316" s="116"/>
      <c r="J316" s="135"/>
    </row>
    <row r="317" spans="1:10" ht="12.75">
      <c r="A317" s="20" t="s">
        <v>2758</v>
      </c>
      <c r="B317" s="20" t="s">
        <v>2789</v>
      </c>
      <c r="C317" s="20" t="s">
        <v>2789</v>
      </c>
      <c r="D317" s="23">
        <v>44029</v>
      </c>
      <c r="E317" s="20" t="s">
        <v>628</v>
      </c>
      <c r="F317" s="20" t="s">
        <v>2208</v>
      </c>
      <c r="G317" s="20" t="s">
        <v>2209</v>
      </c>
      <c r="H317" s="21">
        <v>0.2</v>
      </c>
      <c r="I317" s="116"/>
      <c r="J317" s="135"/>
    </row>
    <row r="318" spans="1:10" ht="12.75">
      <c r="A318" s="20" t="s">
        <v>2634</v>
      </c>
      <c r="B318" s="20" t="s">
        <v>2790</v>
      </c>
      <c r="C318" s="20" t="s">
        <v>2791</v>
      </c>
      <c r="D318" s="23">
        <v>44029</v>
      </c>
      <c r="E318" s="20" t="s">
        <v>2761</v>
      </c>
      <c r="F318" s="20" t="s">
        <v>2792</v>
      </c>
      <c r="G318" s="20" t="s">
        <v>2793</v>
      </c>
      <c r="H318" s="21">
        <v>333.49</v>
      </c>
      <c r="I318" s="116"/>
      <c r="J318" s="135"/>
    </row>
    <row r="319" spans="1:10" ht="12.75">
      <c r="A319" s="20" t="s">
        <v>2634</v>
      </c>
      <c r="B319" s="20" t="s">
        <v>2794</v>
      </c>
      <c r="C319" s="20" t="s">
        <v>2794</v>
      </c>
      <c r="D319" s="23">
        <v>44029</v>
      </c>
      <c r="E319" s="20" t="s">
        <v>628</v>
      </c>
      <c r="F319" s="20" t="s">
        <v>2208</v>
      </c>
      <c r="G319" s="20" t="s">
        <v>2209</v>
      </c>
      <c r="H319" s="21">
        <v>0.2</v>
      </c>
      <c r="I319" s="116"/>
      <c r="J319" s="135"/>
    </row>
    <row r="320" spans="1:10" ht="12.75">
      <c r="A320" s="20" t="s">
        <v>2653</v>
      </c>
      <c r="B320" s="20" t="s">
        <v>2790</v>
      </c>
      <c r="C320" s="20" t="s">
        <v>2791</v>
      </c>
      <c r="D320" s="23">
        <v>44029</v>
      </c>
      <c r="E320" s="20" t="s">
        <v>2761</v>
      </c>
      <c r="F320" s="20" t="s">
        <v>2792</v>
      </c>
      <c r="G320" s="20" t="s">
        <v>2793</v>
      </c>
      <c r="H320" s="21">
        <v>141.4</v>
      </c>
      <c r="I320" s="116"/>
      <c r="J320" s="135"/>
    </row>
    <row r="321" spans="1:10" ht="12.75">
      <c r="A321" s="20" t="s">
        <v>2653</v>
      </c>
      <c r="B321" s="20" t="s">
        <v>2795</v>
      </c>
      <c r="C321" s="20" t="s">
        <v>2795</v>
      </c>
      <c r="D321" s="23">
        <v>44029</v>
      </c>
      <c r="E321" s="20" t="s">
        <v>628</v>
      </c>
      <c r="F321" s="20" t="s">
        <v>2208</v>
      </c>
      <c r="G321" s="20" t="s">
        <v>2209</v>
      </c>
      <c r="H321" s="21">
        <v>0.2</v>
      </c>
      <c r="I321" s="116"/>
      <c r="J321" s="135"/>
    </row>
    <row r="322" spans="1:10" ht="12.75">
      <c r="A322" s="20" t="s">
        <v>2653</v>
      </c>
      <c r="B322" s="20" t="s">
        <v>2796</v>
      </c>
      <c r="C322" s="20" t="s">
        <v>2797</v>
      </c>
      <c r="D322" s="23">
        <v>44040</v>
      </c>
      <c r="E322" s="20" t="s">
        <v>2798</v>
      </c>
      <c r="F322" s="20" t="s">
        <v>2421</v>
      </c>
      <c r="G322" s="20" t="s">
        <v>2422</v>
      </c>
      <c r="H322" s="21">
        <v>700</v>
      </c>
      <c r="I322" s="116"/>
      <c r="J322" s="135"/>
    </row>
    <row r="323" spans="1:10" ht="12.75">
      <c r="A323" s="20" t="s">
        <v>2653</v>
      </c>
      <c r="B323" s="20" t="s">
        <v>2799</v>
      </c>
      <c r="C323" s="20" t="s">
        <v>2799</v>
      </c>
      <c r="D323" s="23">
        <v>44040</v>
      </c>
      <c r="E323" s="20" t="s">
        <v>628</v>
      </c>
      <c r="F323" s="20" t="s">
        <v>2208</v>
      </c>
      <c r="G323" s="20" t="s">
        <v>2209</v>
      </c>
      <c r="H323" s="21">
        <v>0.2</v>
      </c>
      <c r="I323" s="116"/>
      <c r="J323" s="135"/>
    </row>
    <row r="324" spans="1:10" ht="12.75">
      <c r="A324" s="20" t="s">
        <v>2634</v>
      </c>
      <c r="B324" s="20" t="s">
        <v>2800</v>
      </c>
      <c r="C324" s="20" t="s">
        <v>2801</v>
      </c>
      <c r="D324" s="23">
        <v>44035</v>
      </c>
      <c r="E324" s="20" t="s">
        <v>2802</v>
      </c>
      <c r="F324" s="20" t="s">
        <v>2803</v>
      </c>
      <c r="G324" s="20" t="s">
        <v>2804</v>
      </c>
      <c r="H324" s="21">
        <v>1831.56</v>
      </c>
      <c r="I324" s="116"/>
      <c r="J324" s="135"/>
    </row>
    <row r="325" spans="1:10" ht="12.75">
      <c r="A325" s="20" t="s">
        <v>2634</v>
      </c>
      <c r="B325" s="20" t="s">
        <v>2805</v>
      </c>
      <c r="C325" s="20" t="s">
        <v>2805</v>
      </c>
      <c r="D325" s="23">
        <v>44040</v>
      </c>
      <c r="E325" s="20" t="s">
        <v>628</v>
      </c>
      <c r="F325" s="20" t="s">
        <v>2208</v>
      </c>
      <c r="G325" s="20" t="s">
        <v>2209</v>
      </c>
      <c r="H325" s="21">
        <v>0.2</v>
      </c>
      <c r="I325" s="116"/>
      <c r="J325" s="135"/>
    </row>
    <row r="326" spans="1:10" ht="12.75">
      <c r="A326" s="20" t="s">
        <v>2653</v>
      </c>
      <c r="B326" s="20" t="s">
        <v>2800</v>
      </c>
      <c r="C326" s="20" t="s">
        <v>2801</v>
      </c>
      <c r="D326" s="23">
        <v>44035</v>
      </c>
      <c r="E326" s="20" t="s">
        <v>2806</v>
      </c>
      <c r="F326" s="20" t="s">
        <v>2803</v>
      </c>
      <c r="G326" s="20" t="s">
        <v>2804</v>
      </c>
      <c r="H326" s="21">
        <v>1092.6099999999999</v>
      </c>
      <c r="I326" s="116"/>
      <c r="J326" s="135"/>
    </row>
    <row r="327" spans="1:10" ht="12.75">
      <c r="A327" s="20" t="s">
        <v>2653</v>
      </c>
      <c r="B327" s="20" t="s">
        <v>2807</v>
      </c>
      <c r="C327" s="20" t="s">
        <v>2807</v>
      </c>
      <c r="D327" s="23">
        <v>44040</v>
      </c>
      <c r="E327" s="20" t="s">
        <v>628</v>
      </c>
      <c r="F327" s="20" t="s">
        <v>2208</v>
      </c>
      <c r="G327" s="20" t="s">
        <v>2209</v>
      </c>
      <c r="H327" s="21">
        <v>0.2</v>
      </c>
      <c r="I327" s="116"/>
      <c r="J327" s="135"/>
    </row>
    <row r="328" spans="1:10" ht="22.5">
      <c r="A328" s="20" t="s">
        <v>2170</v>
      </c>
      <c r="B328" s="20" t="s">
        <v>2808</v>
      </c>
      <c r="C328" s="20" t="s">
        <v>2809</v>
      </c>
      <c r="D328" s="23">
        <v>44046</v>
      </c>
      <c r="E328" s="20" t="s">
        <v>2752</v>
      </c>
      <c r="F328" s="20" t="s">
        <v>2200</v>
      </c>
      <c r="G328" s="20" t="s">
        <v>2201</v>
      </c>
      <c r="H328" s="21">
        <v>1584</v>
      </c>
      <c r="I328" s="116">
        <v>4</v>
      </c>
      <c r="J328" s="135"/>
    </row>
    <row r="329" spans="1:10" ht="22.5">
      <c r="A329" s="20" t="s">
        <v>2170</v>
      </c>
      <c r="B329" s="20" t="s">
        <v>2810</v>
      </c>
      <c r="C329" s="20" t="s">
        <v>2811</v>
      </c>
      <c r="D329" s="23">
        <v>44048</v>
      </c>
      <c r="E329" s="20" t="s">
        <v>2812</v>
      </c>
      <c r="F329" s="20" t="s">
        <v>2659</v>
      </c>
      <c r="G329" s="20" t="s">
        <v>2259</v>
      </c>
      <c r="H329" s="21">
        <v>1250</v>
      </c>
      <c r="I329" s="116">
        <v>3</v>
      </c>
      <c r="J329" s="135"/>
    </row>
    <row r="330" spans="1:10" ht="12.75">
      <c r="A330" s="20" t="s">
        <v>2170</v>
      </c>
      <c r="B330" s="20" t="s">
        <v>2813</v>
      </c>
      <c r="C330" s="20" t="s">
        <v>2814</v>
      </c>
      <c r="D330" s="23">
        <v>44048</v>
      </c>
      <c r="E330" s="20" t="s">
        <v>2815</v>
      </c>
      <c r="F330" s="20" t="s">
        <v>2816</v>
      </c>
      <c r="G330" s="20" t="s">
        <v>2817</v>
      </c>
      <c r="H330" s="21">
        <v>1606.75</v>
      </c>
      <c r="I330" s="116">
        <v>2</v>
      </c>
      <c r="J330" s="135"/>
    </row>
    <row r="331" spans="1:10" ht="12.75">
      <c r="A331" s="20" t="s">
        <v>2170</v>
      </c>
      <c r="B331" s="20" t="s">
        <v>2818</v>
      </c>
      <c r="C331" s="20" t="s">
        <v>2819</v>
      </c>
      <c r="D331" s="23">
        <v>44048</v>
      </c>
      <c r="E331" s="20" t="s">
        <v>2820</v>
      </c>
      <c r="F331" s="20" t="s">
        <v>2239</v>
      </c>
      <c r="G331" s="20" t="s">
        <v>2240</v>
      </c>
      <c r="H331" s="21">
        <v>1300</v>
      </c>
      <c r="I331" s="116">
        <v>3</v>
      </c>
      <c r="J331" s="135"/>
    </row>
    <row r="332" spans="1:10" ht="22.5">
      <c r="A332" s="20" t="s">
        <v>2170</v>
      </c>
      <c r="B332" s="20" t="s">
        <v>2821</v>
      </c>
      <c r="C332" s="20" t="s">
        <v>2822</v>
      </c>
      <c r="D332" s="23">
        <v>44048</v>
      </c>
      <c r="E332" s="20" t="s">
        <v>2823</v>
      </c>
      <c r="F332" s="20" t="s">
        <v>2273</v>
      </c>
      <c r="G332" s="20" t="s">
        <v>2274</v>
      </c>
      <c r="H332" s="21">
        <v>4000</v>
      </c>
      <c r="I332" s="116">
        <v>2</v>
      </c>
      <c r="J332" s="135"/>
    </row>
    <row r="333" spans="1:10" ht="12.75">
      <c r="A333" s="20" t="s">
        <v>2170</v>
      </c>
      <c r="B333" s="20" t="s">
        <v>2824</v>
      </c>
      <c r="C333" s="20" t="s">
        <v>2824</v>
      </c>
      <c r="D333" s="23">
        <v>44043</v>
      </c>
      <c r="E333" s="20" t="s">
        <v>2825</v>
      </c>
      <c r="F333" s="20"/>
      <c r="G333" s="20" t="s">
        <v>2826</v>
      </c>
      <c r="H333" s="21">
        <v>143.81</v>
      </c>
      <c r="I333" s="116">
        <v>2</v>
      </c>
      <c r="J333" s="135"/>
    </row>
    <row r="334" spans="1:10" ht="22.5">
      <c r="A334" s="20" t="s">
        <v>2170</v>
      </c>
      <c r="B334" s="20" t="s">
        <v>2827</v>
      </c>
      <c r="C334" s="20" t="s">
        <v>2828</v>
      </c>
      <c r="D334" s="23">
        <v>44053</v>
      </c>
      <c r="E334" s="20" t="s">
        <v>2829</v>
      </c>
      <c r="F334" s="20" t="s">
        <v>2300</v>
      </c>
      <c r="G334" s="20" t="s">
        <v>2301</v>
      </c>
      <c r="H334" s="21">
        <v>900</v>
      </c>
      <c r="I334" s="116">
        <v>2</v>
      </c>
      <c r="J334" s="135"/>
    </row>
    <row r="335" spans="1:10" ht="56.25">
      <c r="A335" s="20" t="s">
        <v>2170</v>
      </c>
      <c r="B335" s="20" t="s">
        <v>2830</v>
      </c>
      <c r="C335" s="20" t="s">
        <v>2831</v>
      </c>
      <c r="D335" s="23">
        <v>44053</v>
      </c>
      <c r="E335" s="20" t="s">
        <v>2832</v>
      </c>
      <c r="F335" s="20" t="s">
        <v>2833</v>
      </c>
      <c r="G335" s="20" t="s">
        <v>2834</v>
      </c>
      <c r="H335" s="21">
        <v>435</v>
      </c>
      <c r="I335" s="116">
        <v>4</v>
      </c>
      <c r="J335" s="135"/>
    </row>
    <row r="336" spans="1:10" ht="56.25">
      <c r="A336" s="20" t="s">
        <v>2170</v>
      </c>
      <c r="B336" s="20" t="s">
        <v>2835</v>
      </c>
      <c r="C336" s="20" t="s">
        <v>2835</v>
      </c>
      <c r="D336" s="23">
        <v>44055</v>
      </c>
      <c r="E336" s="20" t="s">
        <v>2836</v>
      </c>
      <c r="F336" s="20"/>
      <c r="G336" s="20" t="s">
        <v>2837</v>
      </c>
      <c r="H336" s="21">
        <v>3082.98</v>
      </c>
      <c r="I336" s="116">
        <v>4</v>
      </c>
      <c r="J336" s="135"/>
    </row>
    <row r="337" spans="1:10" ht="22.5">
      <c r="A337" s="20" t="s">
        <v>2170</v>
      </c>
      <c r="B337" s="20" t="s">
        <v>2835</v>
      </c>
      <c r="C337" s="20" t="s">
        <v>2835</v>
      </c>
      <c r="D337" s="23">
        <v>44055</v>
      </c>
      <c r="E337" s="20" t="s">
        <v>2838</v>
      </c>
      <c r="F337" s="20"/>
      <c r="G337" s="20" t="s">
        <v>2839</v>
      </c>
      <c r="H337" s="21">
        <v>181.86</v>
      </c>
      <c r="I337" s="116">
        <v>3</v>
      </c>
      <c r="J337" s="135"/>
    </row>
    <row r="338" spans="1:10" ht="22.5">
      <c r="A338" s="20" t="s">
        <v>2170</v>
      </c>
      <c r="B338" s="20" t="s">
        <v>2835</v>
      </c>
      <c r="C338" s="20" t="s">
        <v>2835</v>
      </c>
      <c r="D338" s="23">
        <v>44055</v>
      </c>
      <c r="E338" s="20" t="s">
        <v>2840</v>
      </c>
      <c r="F338" s="20"/>
      <c r="G338" s="20" t="s">
        <v>2174</v>
      </c>
      <c r="H338" s="21">
        <v>401.38</v>
      </c>
      <c r="I338" s="116">
        <v>3</v>
      </c>
      <c r="J338" s="135"/>
    </row>
    <row r="339" spans="1:10" ht="22.5">
      <c r="A339" s="20" t="s">
        <v>2170</v>
      </c>
      <c r="B339" s="20" t="s">
        <v>2835</v>
      </c>
      <c r="C339" s="20" t="s">
        <v>2735</v>
      </c>
      <c r="D339" s="23">
        <v>44055</v>
      </c>
      <c r="E339" s="20" t="s">
        <v>2841</v>
      </c>
      <c r="F339" s="20"/>
      <c r="G339" s="20" t="s">
        <v>2185</v>
      </c>
      <c r="H339" s="21">
        <v>469.8</v>
      </c>
      <c r="I339" s="116">
        <v>3</v>
      </c>
      <c r="J339" s="135"/>
    </row>
    <row r="340" spans="1:10" ht="22.5">
      <c r="A340" s="20" t="s">
        <v>2170</v>
      </c>
      <c r="B340" s="20" t="s">
        <v>2835</v>
      </c>
      <c r="C340" s="20" t="s">
        <v>2835</v>
      </c>
      <c r="D340" s="23">
        <v>44055</v>
      </c>
      <c r="E340" s="20" t="s">
        <v>2840</v>
      </c>
      <c r="F340" s="20"/>
      <c r="G340" s="20" t="s">
        <v>2177</v>
      </c>
      <c r="H340" s="21">
        <v>401.38</v>
      </c>
      <c r="I340" s="116">
        <v>3</v>
      </c>
      <c r="J340" s="135"/>
    </row>
    <row r="341" spans="1:10" ht="22.5">
      <c r="A341" s="20" t="s">
        <v>2170</v>
      </c>
      <c r="B341" s="20" t="s">
        <v>2835</v>
      </c>
      <c r="C341" s="20" t="s">
        <v>2835</v>
      </c>
      <c r="D341" s="23">
        <v>44055</v>
      </c>
      <c r="E341" s="20" t="s">
        <v>2840</v>
      </c>
      <c r="F341" s="20"/>
      <c r="G341" s="20" t="s">
        <v>2351</v>
      </c>
      <c r="H341" s="21">
        <v>200</v>
      </c>
      <c r="I341" s="116">
        <v>3</v>
      </c>
      <c r="J341" s="135"/>
    </row>
    <row r="342" spans="1:10" ht="56.25">
      <c r="A342" s="20" t="s">
        <v>2170</v>
      </c>
      <c r="B342" s="20" t="s">
        <v>2842</v>
      </c>
      <c r="C342" s="20" t="s">
        <v>2843</v>
      </c>
      <c r="D342" s="23">
        <v>44055</v>
      </c>
      <c r="E342" s="20" t="s">
        <v>2844</v>
      </c>
      <c r="F342" s="20" t="s">
        <v>2740</v>
      </c>
      <c r="G342" s="20" t="s">
        <v>2741</v>
      </c>
      <c r="H342" s="21">
        <v>1500</v>
      </c>
      <c r="I342" s="116">
        <v>4</v>
      </c>
      <c r="J342" s="135"/>
    </row>
    <row r="343" spans="1:10" ht="22.5">
      <c r="A343" s="20" t="s">
        <v>2170</v>
      </c>
      <c r="B343" s="20" t="s">
        <v>2845</v>
      </c>
      <c r="C343" s="20" t="s">
        <v>2846</v>
      </c>
      <c r="D343" s="23">
        <v>44055</v>
      </c>
      <c r="E343" s="20" t="s">
        <v>2847</v>
      </c>
      <c r="F343" s="20"/>
      <c r="G343" s="20" t="s">
        <v>2848</v>
      </c>
      <c r="H343" s="21">
        <v>200</v>
      </c>
      <c r="I343" s="116">
        <v>2</v>
      </c>
      <c r="J343" s="135"/>
    </row>
    <row r="344" spans="1:10" ht="22.5">
      <c r="A344" s="20" t="s">
        <v>2170</v>
      </c>
      <c r="B344" s="20" t="s">
        <v>2849</v>
      </c>
      <c r="C344" s="20" t="s">
        <v>2850</v>
      </c>
      <c r="D344" s="23">
        <v>44055</v>
      </c>
      <c r="E344" s="20" t="s">
        <v>2847</v>
      </c>
      <c r="F344" s="20"/>
      <c r="G344" s="20" t="s">
        <v>2851</v>
      </c>
      <c r="H344" s="21">
        <v>200</v>
      </c>
      <c r="I344" s="116">
        <v>2</v>
      </c>
      <c r="J344" s="135"/>
    </row>
    <row r="345" spans="1:10" ht="22.5">
      <c r="A345" s="20" t="s">
        <v>2170</v>
      </c>
      <c r="B345" s="20" t="s">
        <v>2852</v>
      </c>
      <c r="C345" s="20" t="s">
        <v>2853</v>
      </c>
      <c r="D345" s="23">
        <v>44055</v>
      </c>
      <c r="E345" s="20" t="s">
        <v>2847</v>
      </c>
      <c r="F345" s="20"/>
      <c r="G345" s="20" t="s">
        <v>2854</v>
      </c>
      <c r="H345" s="21">
        <v>200</v>
      </c>
      <c r="I345" s="116">
        <v>2</v>
      </c>
      <c r="J345" s="135"/>
    </row>
    <row r="346" spans="1:10" ht="22.5">
      <c r="A346" s="20" t="s">
        <v>2170</v>
      </c>
      <c r="B346" s="20" t="s">
        <v>2855</v>
      </c>
      <c r="C346" s="20" t="s">
        <v>2856</v>
      </c>
      <c r="D346" s="23">
        <v>44055</v>
      </c>
      <c r="E346" s="20" t="s">
        <v>2847</v>
      </c>
      <c r="F346" s="20"/>
      <c r="G346" s="20" t="s">
        <v>1428</v>
      </c>
      <c r="H346" s="21">
        <v>200</v>
      </c>
      <c r="I346" s="116">
        <v>2</v>
      </c>
      <c r="J346" s="135"/>
    </row>
    <row r="347" spans="1:10" ht="22.5">
      <c r="A347" s="20" t="s">
        <v>2170</v>
      </c>
      <c r="B347" s="20" t="s">
        <v>2857</v>
      </c>
      <c r="C347" s="20" t="s">
        <v>2858</v>
      </c>
      <c r="D347" s="23">
        <v>44055</v>
      </c>
      <c r="E347" s="20" t="s">
        <v>2859</v>
      </c>
      <c r="F347" s="20" t="s">
        <v>2860</v>
      </c>
      <c r="G347" s="20" t="s">
        <v>2861</v>
      </c>
      <c r="H347" s="21">
        <v>1080</v>
      </c>
      <c r="I347" s="116">
        <v>3</v>
      </c>
      <c r="J347" s="135"/>
    </row>
    <row r="348" spans="1:10" ht="33.75">
      <c r="A348" s="20" t="s">
        <v>2170</v>
      </c>
      <c r="B348" s="20" t="s">
        <v>2862</v>
      </c>
      <c r="C348" s="20" t="s">
        <v>2863</v>
      </c>
      <c r="D348" s="23">
        <v>44055</v>
      </c>
      <c r="E348" s="20" t="s">
        <v>2864</v>
      </c>
      <c r="F348" s="20" t="s">
        <v>2268</v>
      </c>
      <c r="G348" s="20" t="s">
        <v>2269</v>
      </c>
      <c r="H348" s="21">
        <v>45</v>
      </c>
      <c r="I348" s="116">
        <v>4</v>
      </c>
      <c r="J348" s="135"/>
    </row>
    <row r="349" spans="1:10" ht="12.75">
      <c r="A349" s="20" t="s">
        <v>2170</v>
      </c>
      <c r="B349" s="20" t="s">
        <v>2865</v>
      </c>
      <c r="C349" s="20" t="s">
        <v>2866</v>
      </c>
      <c r="D349" s="23">
        <v>44055</v>
      </c>
      <c r="E349" s="20" t="s">
        <v>2867</v>
      </c>
      <c r="F349" s="20" t="s">
        <v>2471</v>
      </c>
      <c r="G349" s="20" t="s">
        <v>2472</v>
      </c>
      <c r="H349" s="21">
        <v>129.46</v>
      </c>
      <c r="I349" s="116">
        <v>4</v>
      </c>
      <c r="J349" s="135"/>
    </row>
    <row r="350" spans="1:10" ht="12.75">
      <c r="A350" s="20" t="s">
        <v>2170</v>
      </c>
      <c r="B350" s="20" t="s">
        <v>2868</v>
      </c>
      <c r="C350" s="20" t="s">
        <v>2869</v>
      </c>
      <c r="D350" s="23">
        <v>44055</v>
      </c>
      <c r="E350" s="20" t="s">
        <v>2870</v>
      </c>
      <c r="F350" s="20" t="s">
        <v>2630</v>
      </c>
      <c r="G350" s="20" t="s">
        <v>2631</v>
      </c>
      <c r="H350" s="21">
        <v>1529.17</v>
      </c>
      <c r="I350" s="116">
        <v>3</v>
      </c>
      <c r="J350" s="135"/>
    </row>
    <row r="351" spans="1:10" ht="12.75">
      <c r="A351" s="20" t="s">
        <v>2170</v>
      </c>
      <c r="B351" s="20" t="s">
        <v>2871</v>
      </c>
      <c r="C351" s="20" t="s">
        <v>2872</v>
      </c>
      <c r="D351" s="23">
        <v>44055</v>
      </c>
      <c r="E351" s="20" t="s">
        <v>2873</v>
      </c>
      <c r="F351" s="20" t="s">
        <v>2630</v>
      </c>
      <c r="G351" s="20" t="s">
        <v>2631</v>
      </c>
      <c r="H351" s="21">
        <v>1045.45</v>
      </c>
      <c r="I351" s="116">
        <v>3</v>
      </c>
      <c r="J351" s="135"/>
    </row>
    <row r="352" spans="1:10" ht="12.75">
      <c r="A352" s="20" t="s">
        <v>2170</v>
      </c>
      <c r="B352" s="20" t="s">
        <v>2874</v>
      </c>
      <c r="C352" s="20" t="s">
        <v>2875</v>
      </c>
      <c r="D352" s="23">
        <v>44055</v>
      </c>
      <c r="E352" s="20" t="s">
        <v>2876</v>
      </c>
      <c r="F352" s="20" t="s">
        <v>2877</v>
      </c>
      <c r="G352" s="20" t="s">
        <v>2878</v>
      </c>
      <c r="H352" s="21">
        <v>250</v>
      </c>
      <c r="I352" s="116">
        <v>3</v>
      </c>
      <c r="J352" s="135"/>
    </row>
    <row r="353" spans="1:10" ht="45">
      <c r="A353" s="20" t="s">
        <v>2170</v>
      </c>
      <c r="B353" s="20" t="s">
        <v>2879</v>
      </c>
      <c r="C353" s="20" t="s">
        <v>2880</v>
      </c>
      <c r="D353" s="23">
        <v>44055</v>
      </c>
      <c r="E353" s="20" t="s">
        <v>2881</v>
      </c>
      <c r="F353" s="20" t="s">
        <v>2882</v>
      </c>
      <c r="G353" s="20" t="s">
        <v>2883</v>
      </c>
      <c r="H353" s="21">
        <v>251.7</v>
      </c>
      <c r="I353" s="116">
        <v>2</v>
      </c>
      <c r="J353" s="135"/>
    </row>
    <row r="354" spans="1:10" ht="12.75">
      <c r="A354" s="20" t="s">
        <v>2170</v>
      </c>
      <c r="B354" s="20" t="s">
        <v>2884</v>
      </c>
      <c r="C354" s="20" t="s">
        <v>2885</v>
      </c>
      <c r="D354" s="23">
        <v>44055</v>
      </c>
      <c r="E354" s="20" t="s">
        <v>2886</v>
      </c>
      <c r="F354" s="20" t="s">
        <v>2225</v>
      </c>
      <c r="G354" s="20" t="s">
        <v>2226</v>
      </c>
      <c r="H354" s="21">
        <v>300</v>
      </c>
      <c r="I354" s="116">
        <v>2</v>
      </c>
      <c r="J354" s="135"/>
    </row>
    <row r="355" spans="1:10" ht="22.5">
      <c r="A355" s="20" t="s">
        <v>2170</v>
      </c>
      <c r="B355" s="20" t="s">
        <v>2887</v>
      </c>
      <c r="C355" s="20" t="s">
        <v>2888</v>
      </c>
      <c r="D355" s="23">
        <v>44056</v>
      </c>
      <c r="E355" s="20" t="s">
        <v>2889</v>
      </c>
      <c r="F355" s="20" t="s">
        <v>2263</v>
      </c>
      <c r="G355" s="20" t="s">
        <v>2264</v>
      </c>
      <c r="H355" s="21">
        <v>933</v>
      </c>
      <c r="I355" s="116">
        <v>2</v>
      </c>
      <c r="J355" s="135"/>
    </row>
    <row r="356" spans="1:10" ht="22.5">
      <c r="A356" s="20" t="s">
        <v>2170</v>
      </c>
      <c r="B356" s="20" t="s">
        <v>2890</v>
      </c>
      <c r="C356" s="20" t="s">
        <v>2891</v>
      </c>
      <c r="D356" s="23">
        <v>44062</v>
      </c>
      <c r="E356" s="20" t="s">
        <v>2892</v>
      </c>
      <c r="F356" s="20" t="s">
        <v>2551</v>
      </c>
      <c r="G356" s="20" t="s">
        <v>2552</v>
      </c>
      <c r="H356" s="21">
        <v>5020</v>
      </c>
      <c r="I356" s="116">
        <v>2</v>
      </c>
      <c r="J356" s="135"/>
    </row>
    <row r="357" spans="1:10" ht="33.75">
      <c r="A357" s="20" t="s">
        <v>2170</v>
      </c>
      <c r="B357" s="20" t="s">
        <v>2893</v>
      </c>
      <c r="C357" s="20" t="s">
        <v>2894</v>
      </c>
      <c r="D357" s="23">
        <v>44062</v>
      </c>
      <c r="E357" s="20" t="s">
        <v>2895</v>
      </c>
      <c r="F357" s="20" t="s">
        <v>2273</v>
      </c>
      <c r="G357" s="20" t="s">
        <v>2274</v>
      </c>
      <c r="H357" s="21">
        <v>10013.5</v>
      </c>
      <c r="I357" s="116">
        <v>2</v>
      </c>
      <c r="J357" s="135"/>
    </row>
    <row r="358" spans="1:10" ht="22.5">
      <c r="A358" s="20" t="s">
        <v>2170</v>
      </c>
      <c r="B358" s="20" t="s">
        <v>2896</v>
      </c>
      <c r="C358" s="20" t="s">
        <v>2897</v>
      </c>
      <c r="D358" s="23">
        <v>44062</v>
      </c>
      <c r="E358" s="20" t="s">
        <v>2898</v>
      </c>
      <c r="F358" s="20" t="s">
        <v>2200</v>
      </c>
      <c r="G358" s="20" t="s">
        <v>2201</v>
      </c>
      <c r="H358" s="21">
        <v>1116</v>
      </c>
      <c r="I358" s="116">
        <v>4</v>
      </c>
      <c r="J358" s="135"/>
    </row>
    <row r="359" spans="1:10" ht="22.5">
      <c r="A359" s="20" t="s">
        <v>2170</v>
      </c>
      <c r="B359" s="20" t="s">
        <v>2899</v>
      </c>
      <c r="C359" s="20" t="s">
        <v>2900</v>
      </c>
      <c r="D359" s="23">
        <v>44062</v>
      </c>
      <c r="E359" s="20" t="s">
        <v>2901</v>
      </c>
      <c r="F359" s="20" t="s">
        <v>2902</v>
      </c>
      <c r="G359" s="20" t="s">
        <v>2903</v>
      </c>
      <c r="H359" s="21">
        <v>245</v>
      </c>
      <c r="I359" s="116">
        <v>2</v>
      </c>
      <c r="J359" s="135"/>
    </row>
    <row r="360" spans="1:10" ht="22.5">
      <c r="A360" s="20" t="s">
        <v>2170</v>
      </c>
      <c r="B360" s="20" t="s">
        <v>2904</v>
      </c>
      <c r="C360" s="20" t="s">
        <v>2546</v>
      </c>
      <c r="D360" s="23">
        <v>44062</v>
      </c>
      <c r="E360" s="20" t="s">
        <v>2905</v>
      </c>
      <c r="F360" s="20" t="s">
        <v>2388</v>
      </c>
      <c r="G360" s="20" t="s">
        <v>2389</v>
      </c>
      <c r="H360" s="21">
        <v>1693.2</v>
      </c>
      <c r="I360" s="116">
        <v>1</v>
      </c>
      <c r="J360" s="135"/>
    </row>
    <row r="361" spans="1:10" ht="22.5">
      <c r="A361" s="20" t="s">
        <v>2170</v>
      </c>
      <c r="B361" s="20" t="s">
        <v>2906</v>
      </c>
      <c r="C361" s="20" t="s">
        <v>2339</v>
      </c>
      <c r="D361" s="23">
        <v>44062</v>
      </c>
      <c r="E361" s="20" t="s">
        <v>2907</v>
      </c>
      <c r="F361" s="20" t="s">
        <v>2908</v>
      </c>
      <c r="G361" s="20" t="s">
        <v>2909</v>
      </c>
      <c r="H361" s="21">
        <v>634</v>
      </c>
      <c r="I361" s="116">
        <v>2</v>
      </c>
      <c r="J361" s="135"/>
    </row>
    <row r="362" spans="1:10" ht="33.75">
      <c r="A362" s="20" t="s">
        <v>2170</v>
      </c>
      <c r="B362" s="20" t="s">
        <v>2910</v>
      </c>
      <c r="C362" s="20" t="s">
        <v>2400</v>
      </c>
      <c r="D362" s="23">
        <v>44062</v>
      </c>
      <c r="E362" s="20" t="s">
        <v>2911</v>
      </c>
      <c r="F362" s="20" t="s">
        <v>2908</v>
      </c>
      <c r="G362" s="20" t="s">
        <v>2909</v>
      </c>
      <c r="H362" s="21">
        <v>925</v>
      </c>
      <c r="I362" s="116">
        <v>2</v>
      </c>
      <c r="J362" s="135"/>
    </row>
    <row r="363" spans="1:10" ht="22.5">
      <c r="A363" s="20" t="s">
        <v>2170</v>
      </c>
      <c r="B363" s="20" t="s">
        <v>2912</v>
      </c>
      <c r="C363" s="20" t="s">
        <v>2913</v>
      </c>
      <c r="D363" s="23">
        <v>44062</v>
      </c>
      <c r="E363" s="20" t="s">
        <v>2898</v>
      </c>
      <c r="F363" s="20" t="s">
        <v>2716</v>
      </c>
      <c r="G363" s="20" t="s">
        <v>2717</v>
      </c>
      <c r="H363" s="21">
        <v>1196</v>
      </c>
      <c r="I363" s="116">
        <v>4</v>
      </c>
      <c r="J363" s="135"/>
    </row>
    <row r="364" spans="1:10" ht="12.75">
      <c r="A364" s="20" t="s">
        <v>2170</v>
      </c>
      <c r="B364" s="20" t="s">
        <v>2914</v>
      </c>
      <c r="C364" s="20" t="s">
        <v>2915</v>
      </c>
      <c r="D364" s="23">
        <v>44062</v>
      </c>
      <c r="E364" s="20" t="s">
        <v>2916</v>
      </c>
      <c r="F364" s="20" t="s">
        <v>2225</v>
      </c>
      <c r="G364" s="20" t="s">
        <v>2226</v>
      </c>
      <c r="H364" s="21">
        <v>300</v>
      </c>
      <c r="I364" s="116">
        <v>2</v>
      </c>
      <c r="J364" s="135"/>
    </row>
    <row r="365" spans="1:10" ht="22.5">
      <c r="A365" s="20" t="s">
        <v>2170</v>
      </c>
      <c r="B365" s="20" t="s">
        <v>2917</v>
      </c>
      <c r="C365" s="20" t="s">
        <v>2917</v>
      </c>
      <c r="D365" s="23">
        <v>44040</v>
      </c>
      <c r="E365" s="20" t="s">
        <v>2918</v>
      </c>
      <c r="F365" s="20" t="s">
        <v>2919</v>
      </c>
      <c r="G365" s="20" t="s">
        <v>2920</v>
      </c>
      <c r="H365" s="21">
        <v>50.45</v>
      </c>
      <c r="I365" s="116">
        <v>1</v>
      </c>
      <c r="J365" s="135"/>
    </row>
    <row r="366" spans="1:10" ht="22.5">
      <c r="A366" s="20" t="s">
        <v>2170</v>
      </c>
      <c r="B366" s="20" t="s">
        <v>2921</v>
      </c>
      <c r="C366" s="20" t="s">
        <v>2921</v>
      </c>
      <c r="D366" s="23">
        <v>44026</v>
      </c>
      <c r="E366" s="20" t="s">
        <v>2922</v>
      </c>
      <c r="F366" s="20" t="s">
        <v>2923</v>
      </c>
      <c r="G366" s="20" t="s">
        <v>2924</v>
      </c>
      <c r="H366" s="21">
        <v>150.71</v>
      </c>
      <c r="I366" s="116">
        <v>1</v>
      </c>
      <c r="J366" s="135"/>
    </row>
    <row r="367" spans="1:10" ht="22.5">
      <c r="A367" s="20" t="s">
        <v>2170</v>
      </c>
      <c r="B367" s="20" t="s">
        <v>2925</v>
      </c>
      <c r="C367" s="20" t="s">
        <v>2926</v>
      </c>
      <c r="D367" s="23">
        <v>44062</v>
      </c>
      <c r="E367" s="20" t="s">
        <v>2927</v>
      </c>
      <c r="F367" s="20" t="s">
        <v>2928</v>
      </c>
      <c r="G367" s="20" t="s">
        <v>2929</v>
      </c>
      <c r="H367" s="21">
        <v>500</v>
      </c>
      <c r="I367" s="116">
        <v>3</v>
      </c>
      <c r="J367" s="135"/>
    </row>
    <row r="368" spans="1:10" ht="22.5">
      <c r="A368" s="20" t="s">
        <v>2170</v>
      </c>
      <c r="B368" s="20" t="s">
        <v>2930</v>
      </c>
      <c r="C368" s="20" t="s">
        <v>2931</v>
      </c>
      <c r="D368" s="23">
        <v>44062</v>
      </c>
      <c r="E368" s="20" t="s">
        <v>2932</v>
      </c>
      <c r="F368" s="20" t="s">
        <v>2263</v>
      </c>
      <c r="G368" s="20" t="s">
        <v>2264</v>
      </c>
      <c r="H368" s="21">
        <v>828</v>
      </c>
      <c r="I368" s="116">
        <v>2</v>
      </c>
      <c r="J368" s="135"/>
    </row>
    <row r="369" spans="1:10" ht="22.5">
      <c r="A369" s="20" t="s">
        <v>2170</v>
      </c>
      <c r="B369" s="20" t="s">
        <v>2933</v>
      </c>
      <c r="C369" s="20" t="s">
        <v>2934</v>
      </c>
      <c r="D369" s="23">
        <v>44062</v>
      </c>
      <c r="E369" s="20" t="s">
        <v>2935</v>
      </c>
      <c r="F369" s="20" t="s">
        <v>2218</v>
      </c>
      <c r="G369" s="20" t="s">
        <v>2219</v>
      </c>
      <c r="H369" s="21">
        <v>177.19</v>
      </c>
      <c r="I369" s="116">
        <v>4</v>
      </c>
      <c r="J369" s="135"/>
    </row>
    <row r="370" spans="1:10" ht="22.5">
      <c r="A370" s="20" t="s">
        <v>2170</v>
      </c>
      <c r="B370" s="20" t="s">
        <v>2936</v>
      </c>
      <c r="C370" s="20" t="s">
        <v>2937</v>
      </c>
      <c r="D370" s="23">
        <v>44062</v>
      </c>
      <c r="E370" s="20" t="s">
        <v>2938</v>
      </c>
      <c r="F370" s="20" t="s">
        <v>2218</v>
      </c>
      <c r="G370" s="20" t="s">
        <v>2219</v>
      </c>
      <c r="H370" s="21">
        <v>240.28</v>
      </c>
      <c r="I370" s="116">
        <v>4</v>
      </c>
      <c r="J370" s="135"/>
    </row>
    <row r="371" spans="1:10" ht="22.5">
      <c r="A371" s="20" t="s">
        <v>2170</v>
      </c>
      <c r="B371" s="20" t="s">
        <v>2939</v>
      </c>
      <c r="C371" s="20" t="s">
        <v>2483</v>
      </c>
      <c r="D371" s="23">
        <v>44063</v>
      </c>
      <c r="E371" s="20" t="s">
        <v>2907</v>
      </c>
      <c r="F371" s="20" t="s">
        <v>2908</v>
      </c>
      <c r="G371" s="20" t="s">
        <v>2909</v>
      </c>
      <c r="H371" s="21">
        <v>634</v>
      </c>
      <c r="I371" s="116">
        <v>2</v>
      </c>
      <c r="J371" s="135"/>
    </row>
    <row r="372" spans="1:10" ht="12.75">
      <c r="A372" s="20" t="s">
        <v>2170</v>
      </c>
      <c r="B372" s="20" t="s">
        <v>2940</v>
      </c>
      <c r="C372" s="20" t="s">
        <v>2941</v>
      </c>
      <c r="D372" s="23">
        <v>44063</v>
      </c>
      <c r="E372" s="20" t="s">
        <v>2942</v>
      </c>
      <c r="F372" s="20" t="s">
        <v>2943</v>
      </c>
      <c r="G372" s="20" t="s">
        <v>2944</v>
      </c>
      <c r="H372" s="21">
        <v>198.71</v>
      </c>
      <c r="I372" s="116">
        <v>4</v>
      </c>
      <c r="J372" s="135"/>
    </row>
    <row r="373" spans="1:10" ht="12.75">
      <c r="A373" s="20" t="s">
        <v>2170</v>
      </c>
      <c r="B373" s="20" t="s">
        <v>2945</v>
      </c>
      <c r="C373" s="20" t="s">
        <v>2946</v>
      </c>
      <c r="D373" s="23">
        <v>44063</v>
      </c>
      <c r="E373" s="20" t="s">
        <v>2947</v>
      </c>
      <c r="F373" s="20" t="s">
        <v>2816</v>
      </c>
      <c r="G373" s="20" t="s">
        <v>2817</v>
      </c>
      <c r="H373" s="21">
        <v>1337.74</v>
      </c>
      <c r="I373" s="116">
        <v>3</v>
      </c>
      <c r="J373" s="135"/>
    </row>
    <row r="374" spans="1:10" ht="12.75">
      <c r="A374" s="20" t="s">
        <v>2170</v>
      </c>
      <c r="B374" s="20" t="s">
        <v>2948</v>
      </c>
      <c r="C374" s="20" t="s">
        <v>2948</v>
      </c>
      <c r="D374" s="23">
        <v>44063</v>
      </c>
      <c r="E374" s="20" t="s">
        <v>628</v>
      </c>
      <c r="F374" s="20" t="s">
        <v>2208</v>
      </c>
      <c r="G374" s="20" t="s">
        <v>2209</v>
      </c>
      <c r="H374" s="21">
        <v>20</v>
      </c>
      <c r="I374" s="116">
        <v>3</v>
      </c>
      <c r="J374" s="135"/>
    </row>
    <row r="375" spans="1:10" ht="12.75">
      <c r="A375" s="20" t="s">
        <v>2170</v>
      </c>
      <c r="B375" s="20" t="s">
        <v>2949</v>
      </c>
      <c r="C375" s="20" t="s">
        <v>2949</v>
      </c>
      <c r="D375" s="23">
        <v>44074</v>
      </c>
      <c r="E375" s="20" t="s">
        <v>628</v>
      </c>
      <c r="F375" s="20" t="s">
        <v>2208</v>
      </c>
      <c r="G375" s="20" t="s">
        <v>2209</v>
      </c>
      <c r="H375" s="21">
        <v>3.9</v>
      </c>
      <c r="I375" s="116">
        <v>4</v>
      </c>
      <c r="J375" s="135"/>
    </row>
    <row r="376" spans="1:10" ht="12.75">
      <c r="A376" s="20" t="s">
        <v>2170</v>
      </c>
      <c r="B376" s="20" t="s">
        <v>2950</v>
      </c>
      <c r="C376" s="20" t="s">
        <v>2950</v>
      </c>
      <c r="D376" s="23">
        <v>44074</v>
      </c>
      <c r="E376" s="20" t="s">
        <v>628</v>
      </c>
      <c r="F376" s="20" t="s">
        <v>2208</v>
      </c>
      <c r="G376" s="20" t="s">
        <v>2209</v>
      </c>
      <c r="H376" s="21">
        <v>5</v>
      </c>
      <c r="I376" s="116">
        <v>4</v>
      </c>
      <c r="J376" s="135"/>
    </row>
    <row r="377" spans="1:10" ht="22.5">
      <c r="A377" s="20" t="s">
        <v>2634</v>
      </c>
      <c r="B377" s="20" t="s">
        <v>2917</v>
      </c>
      <c r="C377" s="20" t="s">
        <v>2917</v>
      </c>
      <c r="D377" s="23">
        <v>44040</v>
      </c>
      <c r="E377" s="20" t="s">
        <v>2918</v>
      </c>
      <c r="F377" s="20" t="s">
        <v>2919</v>
      </c>
      <c r="G377" s="20" t="s">
        <v>2920</v>
      </c>
      <c r="H377" s="21">
        <v>25.23</v>
      </c>
      <c r="I377" s="116"/>
      <c r="J377" s="135"/>
    </row>
    <row r="378" spans="1:10" ht="12.75">
      <c r="A378" s="20" t="s">
        <v>2634</v>
      </c>
      <c r="B378" s="20" t="s">
        <v>2951</v>
      </c>
      <c r="C378" s="20" t="s">
        <v>2951</v>
      </c>
      <c r="D378" s="23">
        <v>44047</v>
      </c>
      <c r="E378" s="20" t="s">
        <v>628</v>
      </c>
      <c r="F378" s="20" t="s">
        <v>2208</v>
      </c>
      <c r="G378" s="20" t="s">
        <v>2209</v>
      </c>
      <c r="H378" s="21">
        <v>0.2</v>
      </c>
      <c r="I378" s="116"/>
      <c r="J378" s="135"/>
    </row>
    <row r="379" spans="1:10" ht="22.5">
      <c r="A379" s="20" t="s">
        <v>2634</v>
      </c>
      <c r="B379" s="20" t="s">
        <v>2921</v>
      </c>
      <c r="C379" s="20" t="s">
        <v>2921</v>
      </c>
      <c r="D379" s="23">
        <v>44026</v>
      </c>
      <c r="E379" s="20" t="s">
        <v>2952</v>
      </c>
      <c r="F379" s="20" t="s">
        <v>2923</v>
      </c>
      <c r="G379" s="20" t="s">
        <v>2924</v>
      </c>
      <c r="H379" s="21">
        <v>75.349999999999994</v>
      </c>
      <c r="I379" s="116"/>
      <c r="J379" s="135"/>
    </row>
    <row r="380" spans="1:10" ht="12.75">
      <c r="A380" s="20" t="s">
        <v>2634</v>
      </c>
      <c r="B380" s="20" t="s">
        <v>2953</v>
      </c>
      <c r="C380" s="20" t="s">
        <v>2953</v>
      </c>
      <c r="D380" s="23">
        <v>44048</v>
      </c>
      <c r="E380" s="20" t="s">
        <v>628</v>
      </c>
      <c r="F380" s="20" t="s">
        <v>2208</v>
      </c>
      <c r="G380" s="20" t="s">
        <v>2209</v>
      </c>
      <c r="H380" s="21">
        <v>0.2</v>
      </c>
      <c r="I380" s="116"/>
      <c r="J380" s="135"/>
    </row>
    <row r="381" spans="1:10" ht="12.75">
      <c r="A381" s="20" t="s">
        <v>2634</v>
      </c>
      <c r="B381" s="20" t="s">
        <v>2954</v>
      </c>
      <c r="C381" s="20" t="s">
        <v>2954</v>
      </c>
      <c r="D381" s="23">
        <v>43995</v>
      </c>
      <c r="E381" s="20" t="s">
        <v>2955</v>
      </c>
      <c r="F381" s="20" t="s">
        <v>2803</v>
      </c>
      <c r="G381" s="20" t="s">
        <v>2804</v>
      </c>
      <c r="H381" s="21">
        <v>32</v>
      </c>
      <c r="I381" s="116"/>
      <c r="J381" s="135"/>
    </row>
    <row r="382" spans="1:10" ht="12.75">
      <c r="A382" s="20" t="s">
        <v>2634</v>
      </c>
      <c r="B382" s="20" t="s">
        <v>2956</v>
      </c>
      <c r="C382" s="20" t="s">
        <v>2956</v>
      </c>
      <c r="D382" s="23">
        <v>44047</v>
      </c>
      <c r="E382" s="20" t="s">
        <v>628</v>
      </c>
      <c r="F382" s="20" t="s">
        <v>2208</v>
      </c>
      <c r="G382" s="20" t="s">
        <v>2209</v>
      </c>
      <c r="H382" s="21">
        <v>0.2</v>
      </c>
      <c r="I382" s="116"/>
      <c r="J382" s="135"/>
    </row>
    <row r="383" spans="1:10" ht="12.75">
      <c r="A383" s="20" t="s">
        <v>2653</v>
      </c>
      <c r="B383" s="20" t="s">
        <v>2954</v>
      </c>
      <c r="C383" s="20" t="s">
        <v>2954</v>
      </c>
      <c r="D383" s="23">
        <v>43995</v>
      </c>
      <c r="E383" s="20" t="s">
        <v>2955</v>
      </c>
      <c r="F383" s="20" t="s">
        <v>2803</v>
      </c>
      <c r="G383" s="20" t="s">
        <v>2804</v>
      </c>
      <c r="H383" s="21">
        <v>32</v>
      </c>
      <c r="I383" s="116"/>
      <c r="J383" s="135"/>
    </row>
    <row r="384" spans="1:10" ht="12.75">
      <c r="A384" s="20" t="s">
        <v>2653</v>
      </c>
      <c r="B384" s="20" t="s">
        <v>2957</v>
      </c>
      <c r="C384" s="20" t="s">
        <v>2957</v>
      </c>
      <c r="D384" s="23">
        <v>44047</v>
      </c>
      <c r="E384" s="20" t="s">
        <v>628</v>
      </c>
      <c r="F384" s="20" t="s">
        <v>2208</v>
      </c>
      <c r="G384" s="20" t="s">
        <v>2209</v>
      </c>
      <c r="H384" s="21">
        <v>0.2</v>
      </c>
      <c r="I384" s="116"/>
      <c r="J384" s="135"/>
    </row>
    <row r="385" spans="1:10" ht="12.75">
      <c r="A385" s="20" t="s">
        <v>2634</v>
      </c>
      <c r="B385" s="20" t="s">
        <v>2958</v>
      </c>
      <c r="C385" s="20" t="s">
        <v>2958</v>
      </c>
      <c r="D385" s="23">
        <v>43991</v>
      </c>
      <c r="E385" s="20" t="s">
        <v>2959</v>
      </c>
      <c r="F385" s="20" t="s">
        <v>2960</v>
      </c>
      <c r="G385" s="20" t="s">
        <v>2961</v>
      </c>
      <c r="H385" s="21">
        <v>30.4</v>
      </c>
      <c r="I385" s="116"/>
      <c r="J385" s="135"/>
    </row>
    <row r="386" spans="1:10" ht="12.75">
      <c r="A386" s="20" t="s">
        <v>2634</v>
      </c>
      <c r="B386" s="20" t="s">
        <v>2962</v>
      </c>
      <c r="C386" s="20" t="s">
        <v>2962</v>
      </c>
      <c r="D386" s="23">
        <v>44047</v>
      </c>
      <c r="E386" s="20" t="s">
        <v>628</v>
      </c>
      <c r="F386" s="20" t="s">
        <v>2208</v>
      </c>
      <c r="G386" s="20" t="s">
        <v>2209</v>
      </c>
      <c r="H386" s="21">
        <v>0.2</v>
      </c>
      <c r="I386" s="116"/>
      <c r="J386" s="135"/>
    </row>
    <row r="387" spans="1:10" ht="12.75">
      <c r="A387" s="20" t="s">
        <v>2634</v>
      </c>
      <c r="B387" s="20" t="s">
        <v>2963</v>
      </c>
      <c r="C387" s="20" t="s">
        <v>2963</v>
      </c>
      <c r="D387" s="23">
        <v>43834</v>
      </c>
      <c r="E387" s="20" t="s">
        <v>2964</v>
      </c>
      <c r="F387" s="20" t="s">
        <v>2965</v>
      </c>
      <c r="G387" s="20" t="s">
        <v>2966</v>
      </c>
      <c r="H387" s="21">
        <v>83.09</v>
      </c>
      <c r="I387" s="116"/>
      <c r="J387" s="135"/>
    </row>
    <row r="388" spans="1:10" ht="12.75">
      <c r="A388" s="20" t="s">
        <v>2634</v>
      </c>
      <c r="B388" s="20" t="s">
        <v>2967</v>
      </c>
      <c r="C388" s="20" t="s">
        <v>2967</v>
      </c>
      <c r="D388" s="23">
        <v>44047</v>
      </c>
      <c r="E388" s="20" t="s">
        <v>628</v>
      </c>
      <c r="F388" s="20" t="s">
        <v>2208</v>
      </c>
      <c r="G388" s="20" t="s">
        <v>2209</v>
      </c>
      <c r="H388" s="21">
        <v>0.2</v>
      </c>
      <c r="I388" s="116"/>
      <c r="J388" s="135"/>
    </row>
    <row r="389" spans="1:10" ht="22.5">
      <c r="A389" s="20" t="s">
        <v>2634</v>
      </c>
      <c r="B389" s="20" t="s">
        <v>2968</v>
      </c>
      <c r="C389" s="20" t="s">
        <v>2968</v>
      </c>
      <c r="D389" s="23">
        <v>44023</v>
      </c>
      <c r="E389" s="20" t="s">
        <v>2964</v>
      </c>
      <c r="F389" s="20" t="s">
        <v>2969</v>
      </c>
      <c r="G389" s="20" t="s">
        <v>2970</v>
      </c>
      <c r="H389" s="21">
        <v>29.05</v>
      </c>
      <c r="I389" s="116"/>
      <c r="J389" s="135"/>
    </row>
    <row r="390" spans="1:10" ht="12.75">
      <c r="A390" s="20" t="s">
        <v>2634</v>
      </c>
      <c r="B390" s="20" t="s">
        <v>2971</v>
      </c>
      <c r="C390" s="20" t="s">
        <v>2971</v>
      </c>
      <c r="D390" s="23">
        <v>44047</v>
      </c>
      <c r="E390" s="20" t="s">
        <v>628</v>
      </c>
      <c r="F390" s="20" t="s">
        <v>2208</v>
      </c>
      <c r="G390" s="20" t="s">
        <v>2209</v>
      </c>
      <c r="H390" s="21">
        <v>0.2</v>
      </c>
      <c r="I390" s="116"/>
      <c r="J390" s="135"/>
    </row>
    <row r="391" spans="1:10" ht="12.75">
      <c r="A391" s="20" t="s">
        <v>2653</v>
      </c>
      <c r="B391" s="20" t="s">
        <v>2972</v>
      </c>
      <c r="C391" s="20" t="s">
        <v>2972</v>
      </c>
      <c r="D391" s="23">
        <v>44016</v>
      </c>
      <c r="E391" s="20" t="s">
        <v>2973</v>
      </c>
      <c r="F391" s="20" t="s">
        <v>2974</v>
      </c>
      <c r="G391" s="20" t="s">
        <v>2975</v>
      </c>
      <c r="H391" s="21">
        <v>72.900000000000006</v>
      </c>
      <c r="I391" s="116"/>
      <c r="J391" s="135"/>
    </row>
    <row r="392" spans="1:10" ht="12.75">
      <c r="A392" s="20" t="s">
        <v>2653</v>
      </c>
      <c r="B392" s="20" t="s">
        <v>2976</v>
      </c>
      <c r="C392" s="20" t="s">
        <v>2976</v>
      </c>
      <c r="D392" s="23">
        <v>44047</v>
      </c>
      <c r="E392" s="20" t="s">
        <v>628</v>
      </c>
      <c r="F392" s="20" t="s">
        <v>2208</v>
      </c>
      <c r="G392" s="20" t="s">
        <v>2209</v>
      </c>
      <c r="H392" s="21">
        <v>0.2</v>
      </c>
      <c r="I392" s="116"/>
      <c r="J392" s="135"/>
    </row>
    <row r="393" spans="1:10" ht="12.75">
      <c r="A393" s="20" t="s">
        <v>2779</v>
      </c>
      <c r="B393" s="20" t="s">
        <v>2813</v>
      </c>
      <c r="C393" s="20" t="s">
        <v>2814</v>
      </c>
      <c r="D393" s="23">
        <v>44048</v>
      </c>
      <c r="E393" s="20" t="s">
        <v>2977</v>
      </c>
      <c r="F393" s="20" t="s">
        <v>2816</v>
      </c>
      <c r="G393" s="20" t="s">
        <v>2817</v>
      </c>
      <c r="H393" s="21">
        <v>1887.76</v>
      </c>
      <c r="I393" s="116"/>
      <c r="J393" s="135"/>
    </row>
    <row r="394" spans="1:10" ht="12.75">
      <c r="A394" s="20" t="s">
        <v>2779</v>
      </c>
      <c r="B394" s="20" t="s">
        <v>2978</v>
      </c>
      <c r="C394" s="20" t="s">
        <v>2978</v>
      </c>
      <c r="D394" s="23">
        <v>44048</v>
      </c>
      <c r="E394" s="20" t="s">
        <v>628</v>
      </c>
      <c r="F394" s="20" t="s">
        <v>2208</v>
      </c>
      <c r="G394" s="20" t="s">
        <v>2209</v>
      </c>
      <c r="H394" s="21">
        <v>20</v>
      </c>
      <c r="I394" s="116"/>
      <c r="J394" s="135"/>
    </row>
    <row r="395" spans="1:10" ht="12.75">
      <c r="A395" s="20" t="s">
        <v>2775</v>
      </c>
      <c r="B395" s="20" t="s">
        <v>2813</v>
      </c>
      <c r="C395" s="20" t="s">
        <v>2814</v>
      </c>
      <c r="D395" s="23">
        <v>44048</v>
      </c>
      <c r="E395" s="20" t="s">
        <v>2979</v>
      </c>
      <c r="F395" s="20" t="s">
        <v>2816</v>
      </c>
      <c r="G395" s="20" t="s">
        <v>2817</v>
      </c>
      <c r="H395" s="21">
        <v>1873.05</v>
      </c>
      <c r="I395" s="116"/>
      <c r="J395" s="135"/>
    </row>
    <row r="396" spans="1:10" ht="12.75">
      <c r="A396" s="20" t="s">
        <v>2775</v>
      </c>
      <c r="B396" s="20" t="s">
        <v>2980</v>
      </c>
      <c r="C396" s="20" t="s">
        <v>2980</v>
      </c>
      <c r="D396" s="23">
        <v>44048</v>
      </c>
      <c r="E396" s="20" t="s">
        <v>628</v>
      </c>
      <c r="F396" s="20" t="s">
        <v>2208</v>
      </c>
      <c r="G396" s="20" t="s">
        <v>2209</v>
      </c>
      <c r="H396" s="21">
        <v>0.2</v>
      </c>
      <c r="I396" s="116"/>
      <c r="J396" s="135"/>
    </row>
    <row r="397" spans="1:10" ht="22.5">
      <c r="A397" s="20" t="s">
        <v>2981</v>
      </c>
      <c r="B397" s="20" t="s">
        <v>2982</v>
      </c>
      <c r="C397" s="20" t="s">
        <v>2983</v>
      </c>
      <c r="D397" s="23">
        <v>44048</v>
      </c>
      <c r="E397" s="20" t="s">
        <v>2984</v>
      </c>
      <c r="F397" s="20" t="s">
        <v>2985</v>
      </c>
      <c r="G397" s="20" t="s">
        <v>2986</v>
      </c>
      <c r="H397" s="21">
        <v>32.71</v>
      </c>
      <c r="I397" s="116"/>
      <c r="J397" s="135"/>
    </row>
    <row r="398" spans="1:10" ht="12.75">
      <c r="A398" s="20" t="s">
        <v>2981</v>
      </c>
      <c r="B398" s="20" t="s">
        <v>2987</v>
      </c>
      <c r="C398" s="20" t="s">
        <v>2987</v>
      </c>
      <c r="D398" s="23">
        <v>44048</v>
      </c>
      <c r="E398" s="20" t="s">
        <v>628</v>
      </c>
      <c r="F398" s="20" t="s">
        <v>2208</v>
      </c>
      <c r="G398" s="20" t="s">
        <v>2209</v>
      </c>
      <c r="H398" s="21">
        <v>0.2</v>
      </c>
      <c r="I398" s="116"/>
      <c r="J398" s="135"/>
    </row>
    <row r="399" spans="1:10" ht="45">
      <c r="A399" s="20" t="s">
        <v>2981</v>
      </c>
      <c r="B399" s="20" t="s">
        <v>2988</v>
      </c>
      <c r="C399" s="20" t="s">
        <v>2989</v>
      </c>
      <c r="D399" s="23">
        <v>44048</v>
      </c>
      <c r="E399" s="20" t="s">
        <v>2990</v>
      </c>
      <c r="F399" s="20" t="s">
        <v>2991</v>
      </c>
      <c r="G399" s="20" t="s">
        <v>2992</v>
      </c>
      <c r="H399" s="21">
        <v>287.60000000000002</v>
      </c>
      <c r="I399" s="116"/>
      <c r="J399" s="135"/>
    </row>
    <row r="400" spans="1:10" ht="12.75">
      <c r="A400" s="20" t="s">
        <v>2981</v>
      </c>
      <c r="B400" s="20" t="s">
        <v>2993</v>
      </c>
      <c r="C400" s="20" t="s">
        <v>2993</v>
      </c>
      <c r="D400" s="23">
        <v>44053</v>
      </c>
      <c r="E400" s="20" t="s">
        <v>628</v>
      </c>
      <c r="F400" s="20" t="s">
        <v>2208</v>
      </c>
      <c r="G400" s="20" t="s">
        <v>2209</v>
      </c>
      <c r="H400" s="21">
        <v>0.2</v>
      </c>
      <c r="I400" s="116"/>
      <c r="J400" s="135"/>
    </row>
    <row r="401" spans="1:10" ht="22.5">
      <c r="A401" s="20" t="s">
        <v>2981</v>
      </c>
      <c r="B401" s="20" t="s">
        <v>2994</v>
      </c>
      <c r="C401" s="20" t="s">
        <v>2995</v>
      </c>
      <c r="D401" s="23">
        <v>44047</v>
      </c>
      <c r="E401" s="20" t="s">
        <v>2996</v>
      </c>
      <c r="F401" s="20" t="s">
        <v>2997</v>
      </c>
      <c r="G401" s="20" t="s">
        <v>2998</v>
      </c>
      <c r="H401" s="21">
        <v>86.42</v>
      </c>
      <c r="I401" s="116"/>
      <c r="J401" s="135"/>
    </row>
    <row r="402" spans="1:10" ht="12.75">
      <c r="A402" s="20" t="s">
        <v>2981</v>
      </c>
      <c r="B402" s="20" t="s">
        <v>2999</v>
      </c>
      <c r="C402" s="20" t="s">
        <v>2999</v>
      </c>
      <c r="D402" s="23">
        <v>44053</v>
      </c>
      <c r="E402" s="20" t="s">
        <v>628</v>
      </c>
      <c r="F402" s="20" t="s">
        <v>2208</v>
      </c>
      <c r="G402" s="20" t="s">
        <v>2209</v>
      </c>
      <c r="H402" s="21">
        <v>0.2</v>
      </c>
      <c r="I402" s="116"/>
      <c r="J402" s="135"/>
    </row>
    <row r="403" spans="1:10" ht="22.5">
      <c r="A403" s="20" t="s">
        <v>2634</v>
      </c>
      <c r="B403" s="20" t="s">
        <v>3000</v>
      </c>
      <c r="C403" s="20" t="s">
        <v>3001</v>
      </c>
      <c r="D403" s="23">
        <v>44056</v>
      </c>
      <c r="E403" s="20" t="s">
        <v>3002</v>
      </c>
      <c r="F403" s="20" t="s">
        <v>2564</v>
      </c>
      <c r="G403" s="20" t="s">
        <v>2565</v>
      </c>
      <c r="H403" s="21">
        <v>238.5</v>
      </c>
      <c r="I403" s="116"/>
      <c r="J403" s="135"/>
    </row>
    <row r="404" spans="1:10" ht="12.75">
      <c r="A404" s="20" t="s">
        <v>2634</v>
      </c>
      <c r="B404" s="20" t="s">
        <v>3003</v>
      </c>
      <c r="C404" s="20" t="s">
        <v>3003</v>
      </c>
      <c r="D404" s="23">
        <v>44056</v>
      </c>
      <c r="E404" s="20" t="s">
        <v>628</v>
      </c>
      <c r="F404" s="20" t="s">
        <v>2208</v>
      </c>
      <c r="G404" s="20" t="s">
        <v>2209</v>
      </c>
      <c r="H404" s="21">
        <v>0.2</v>
      </c>
      <c r="I404" s="116"/>
      <c r="J404" s="135"/>
    </row>
    <row r="405" spans="1:10" ht="12.75">
      <c r="A405" s="20" t="s">
        <v>2981</v>
      </c>
      <c r="B405" s="20" t="s">
        <v>3004</v>
      </c>
      <c r="C405" s="20" t="s">
        <v>3004</v>
      </c>
      <c r="D405" s="23">
        <v>44047</v>
      </c>
      <c r="E405" s="20" t="s">
        <v>3005</v>
      </c>
      <c r="F405" s="20" t="s">
        <v>2985</v>
      </c>
      <c r="G405" s="20" t="s">
        <v>2986</v>
      </c>
      <c r="H405" s="21">
        <v>16.63</v>
      </c>
      <c r="I405" s="116"/>
      <c r="J405" s="135"/>
    </row>
    <row r="406" spans="1:10" ht="12.75">
      <c r="A406" s="20" t="s">
        <v>2981</v>
      </c>
      <c r="B406" s="20" t="s">
        <v>3006</v>
      </c>
      <c r="C406" s="20" t="s">
        <v>3006</v>
      </c>
      <c r="D406" s="23">
        <v>44062</v>
      </c>
      <c r="E406" s="20" t="s">
        <v>628</v>
      </c>
      <c r="F406" s="20" t="s">
        <v>2208</v>
      </c>
      <c r="G406" s="20" t="s">
        <v>2209</v>
      </c>
      <c r="H406" s="21">
        <v>0.2</v>
      </c>
      <c r="I406" s="116"/>
      <c r="J406" s="135"/>
    </row>
    <row r="407" spans="1:10" ht="12.75">
      <c r="A407" s="20" t="s">
        <v>2981</v>
      </c>
      <c r="B407" s="20" t="s">
        <v>3007</v>
      </c>
      <c r="C407" s="20" t="s">
        <v>3007</v>
      </c>
      <c r="D407" s="23">
        <v>44056</v>
      </c>
      <c r="E407" s="20" t="s">
        <v>3008</v>
      </c>
      <c r="F407" s="20" t="s">
        <v>3009</v>
      </c>
      <c r="G407" s="20" t="s">
        <v>3010</v>
      </c>
      <c r="H407" s="21">
        <v>58</v>
      </c>
      <c r="I407" s="116"/>
      <c r="J407" s="135"/>
    </row>
    <row r="408" spans="1:10" ht="12.75">
      <c r="A408" s="20" t="s">
        <v>2981</v>
      </c>
      <c r="B408" s="20" t="s">
        <v>3011</v>
      </c>
      <c r="C408" s="20" t="s">
        <v>3011</v>
      </c>
      <c r="D408" s="23">
        <v>44062</v>
      </c>
      <c r="E408" s="20" t="s">
        <v>628</v>
      </c>
      <c r="F408" s="20" t="s">
        <v>2208</v>
      </c>
      <c r="G408" s="20" t="s">
        <v>2209</v>
      </c>
      <c r="H408" s="21">
        <v>0.2</v>
      </c>
      <c r="I408" s="116"/>
      <c r="J408" s="135"/>
    </row>
    <row r="409" spans="1:10" ht="22.5">
      <c r="A409" s="20" t="s">
        <v>2653</v>
      </c>
      <c r="B409" s="20" t="s">
        <v>3012</v>
      </c>
      <c r="C409" s="20" t="s">
        <v>3013</v>
      </c>
      <c r="D409" s="23">
        <v>44062</v>
      </c>
      <c r="E409" s="20" t="s">
        <v>3014</v>
      </c>
      <c r="F409" s="20" t="s">
        <v>2902</v>
      </c>
      <c r="G409" s="20" t="s">
        <v>2903</v>
      </c>
      <c r="H409" s="21">
        <v>165</v>
      </c>
      <c r="I409" s="116"/>
      <c r="J409" s="135"/>
    </row>
    <row r="410" spans="1:10" ht="12.75">
      <c r="A410" s="20" t="s">
        <v>2653</v>
      </c>
      <c r="B410" s="20" t="s">
        <v>3015</v>
      </c>
      <c r="C410" s="20" t="s">
        <v>3015</v>
      </c>
      <c r="D410" s="23">
        <v>44062</v>
      </c>
      <c r="E410" s="20" t="s">
        <v>628</v>
      </c>
      <c r="F410" s="20" t="s">
        <v>2208</v>
      </c>
      <c r="G410" s="20" t="s">
        <v>2209</v>
      </c>
      <c r="H410" s="21">
        <v>0.2</v>
      </c>
      <c r="I410" s="116"/>
      <c r="J410" s="135"/>
    </row>
    <row r="411" spans="1:10" ht="22.5">
      <c r="A411" s="20" t="s">
        <v>2775</v>
      </c>
      <c r="B411" s="20" t="s">
        <v>2899</v>
      </c>
      <c r="C411" s="20" t="s">
        <v>2900</v>
      </c>
      <c r="D411" s="23">
        <v>44062</v>
      </c>
      <c r="E411" s="20" t="s">
        <v>3016</v>
      </c>
      <c r="F411" s="20" t="s">
        <v>2902</v>
      </c>
      <c r="G411" s="20" t="s">
        <v>2903</v>
      </c>
      <c r="H411" s="21">
        <v>210</v>
      </c>
      <c r="I411" s="116"/>
      <c r="J411" s="135"/>
    </row>
    <row r="412" spans="1:10" ht="12.75">
      <c r="A412" s="20" t="s">
        <v>2775</v>
      </c>
      <c r="B412" s="20" t="s">
        <v>3017</v>
      </c>
      <c r="C412" s="20" t="s">
        <v>3017</v>
      </c>
      <c r="D412" s="23">
        <v>44062</v>
      </c>
      <c r="E412" s="20" t="s">
        <v>628</v>
      </c>
      <c r="F412" s="20" t="s">
        <v>2208</v>
      </c>
      <c r="G412" s="20" t="s">
        <v>2209</v>
      </c>
      <c r="H412" s="21">
        <v>0.2</v>
      </c>
      <c r="I412" s="116"/>
      <c r="J412" s="135"/>
    </row>
    <row r="413" spans="1:10" ht="22.5">
      <c r="A413" s="20" t="s">
        <v>2779</v>
      </c>
      <c r="B413" s="20" t="s">
        <v>2899</v>
      </c>
      <c r="C413" s="20" t="s">
        <v>2900</v>
      </c>
      <c r="D413" s="23">
        <v>44062</v>
      </c>
      <c r="E413" s="20" t="s">
        <v>3018</v>
      </c>
      <c r="F413" s="20" t="s">
        <v>2902</v>
      </c>
      <c r="G413" s="20" t="s">
        <v>2903</v>
      </c>
      <c r="H413" s="21">
        <v>210</v>
      </c>
      <c r="I413" s="116"/>
      <c r="J413" s="135"/>
    </row>
    <row r="414" spans="1:10" ht="12.75">
      <c r="A414" s="20" t="s">
        <v>2779</v>
      </c>
      <c r="B414" s="20" t="s">
        <v>3019</v>
      </c>
      <c r="C414" s="20" t="s">
        <v>3019</v>
      </c>
      <c r="D414" s="23">
        <v>44062</v>
      </c>
      <c r="E414" s="20" t="s">
        <v>628</v>
      </c>
      <c r="F414" s="20"/>
      <c r="G414" s="20" t="s">
        <v>2209</v>
      </c>
      <c r="H414" s="21">
        <v>0.2</v>
      </c>
      <c r="I414" s="116"/>
      <c r="J414" s="135"/>
    </row>
    <row r="415" spans="1:10" ht="12.75">
      <c r="A415" s="20" t="s">
        <v>2653</v>
      </c>
      <c r="B415" s="20" t="s">
        <v>3020</v>
      </c>
      <c r="C415" s="20" t="s">
        <v>3021</v>
      </c>
      <c r="D415" s="23">
        <v>44063</v>
      </c>
      <c r="E415" s="20" t="s">
        <v>3022</v>
      </c>
      <c r="F415" s="20" t="s">
        <v>2816</v>
      </c>
      <c r="G415" s="20" t="s">
        <v>2817</v>
      </c>
      <c r="H415" s="21">
        <v>463.07</v>
      </c>
      <c r="I415" s="116"/>
      <c r="J415" s="135"/>
    </row>
    <row r="416" spans="1:10" ht="12.75">
      <c r="A416" s="20" t="s">
        <v>2653</v>
      </c>
      <c r="B416" s="20" t="s">
        <v>3023</v>
      </c>
      <c r="C416" s="20" t="s">
        <v>3023</v>
      </c>
      <c r="D416" s="23">
        <v>44063</v>
      </c>
      <c r="E416" s="20" t="s">
        <v>628</v>
      </c>
      <c r="F416" s="20" t="s">
        <v>2208</v>
      </c>
      <c r="G416" s="20" t="s">
        <v>2209</v>
      </c>
      <c r="H416" s="21">
        <v>0.2</v>
      </c>
      <c r="I416" s="116"/>
      <c r="J416" s="135"/>
    </row>
    <row r="417" spans="1:10" ht="12.75">
      <c r="A417" s="20"/>
      <c r="B417" s="20"/>
      <c r="C417" s="20"/>
      <c r="D417" s="23"/>
      <c r="E417" s="20"/>
      <c r="F417" s="20"/>
      <c r="G417" s="20"/>
      <c r="H417" s="21"/>
      <c r="I417" s="116"/>
      <c r="J417" s="135"/>
    </row>
    <row r="418" spans="1:10" ht="12.75">
      <c r="A418" s="20"/>
      <c r="B418" s="20"/>
      <c r="C418" s="20"/>
      <c r="D418" s="23"/>
      <c r="E418" s="20"/>
      <c r="F418" s="20"/>
      <c r="G418" s="20"/>
      <c r="H418" s="21"/>
      <c r="I418" s="116"/>
      <c r="J418" s="135"/>
    </row>
    <row r="419" spans="1:10" ht="12.75">
      <c r="A419" s="20"/>
      <c r="B419" s="20"/>
      <c r="C419" s="20"/>
      <c r="D419" s="23"/>
      <c r="E419" s="20"/>
      <c r="F419" s="20"/>
      <c r="G419" s="20"/>
      <c r="H419" s="21"/>
      <c r="I419" s="116"/>
      <c r="J419" s="135"/>
    </row>
    <row r="420" spans="1:10" ht="12.75">
      <c r="A420" s="20"/>
      <c r="B420" s="20"/>
      <c r="C420" s="20"/>
      <c r="D420" s="23"/>
      <c r="E420" s="20"/>
      <c r="F420" s="20"/>
      <c r="G420" s="20"/>
      <c r="H420" s="21"/>
      <c r="I420" s="116"/>
      <c r="J420" s="135"/>
    </row>
    <row r="421" spans="1:10" ht="12.75">
      <c r="A421" s="20"/>
      <c r="B421" s="20"/>
      <c r="C421" s="20"/>
      <c r="D421" s="23"/>
      <c r="E421" s="20"/>
      <c r="F421" s="20"/>
      <c r="G421" s="20"/>
      <c r="H421" s="21"/>
      <c r="I421" s="116"/>
      <c r="J421" s="135"/>
    </row>
    <row r="422" spans="1:10" ht="12.75">
      <c r="A422" s="20"/>
      <c r="B422" s="20"/>
      <c r="C422" s="20"/>
      <c r="D422" s="23"/>
      <c r="E422" s="20"/>
      <c r="F422" s="20"/>
      <c r="G422" s="20"/>
      <c r="H422" s="21"/>
      <c r="I422" s="116"/>
      <c r="J422" s="135"/>
    </row>
    <row r="423" spans="1:10" ht="12.75">
      <c r="A423" s="20"/>
      <c r="B423" s="20"/>
      <c r="C423" s="20"/>
      <c r="D423" s="23"/>
      <c r="E423" s="20"/>
      <c r="F423" s="20"/>
      <c r="G423" s="20"/>
      <c r="H423" s="21"/>
      <c r="I423" s="116"/>
      <c r="J423" s="135"/>
    </row>
    <row r="424" spans="1:10" ht="12.75">
      <c r="A424" s="20"/>
      <c r="B424" s="20"/>
      <c r="C424" s="20"/>
      <c r="D424" s="23"/>
      <c r="E424" s="20"/>
      <c r="F424" s="20"/>
      <c r="G424" s="20"/>
      <c r="H424" s="21"/>
      <c r="I424" s="116"/>
      <c r="J424" s="135"/>
    </row>
    <row r="425" spans="1:10" ht="12.75">
      <c r="A425" s="20"/>
      <c r="B425" s="20"/>
      <c r="C425" s="20"/>
      <c r="D425" s="23"/>
      <c r="E425" s="20"/>
      <c r="F425" s="20"/>
      <c r="G425" s="20"/>
      <c r="H425" s="21"/>
      <c r="I425" s="116"/>
      <c r="J425" s="135"/>
    </row>
    <row r="426" spans="1:10" ht="12.75">
      <c r="A426" s="20"/>
      <c r="B426" s="20"/>
      <c r="C426" s="20"/>
      <c r="D426" s="23"/>
      <c r="E426" s="20"/>
      <c r="F426" s="20"/>
      <c r="G426" s="20"/>
      <c r="H426" s="21"/>
      <c r="I426" s="116"/>
      <c r="J426" s="135"/>
    </row>
    <row r="427" spans="1:10" ht="12.75">
      <c r="A427" s="20"/>
      <c r="B427" s="20"/>
      <c r="C427" s="20"/>
      <c r="D427" s="23"/>
      <c r="E427" s="20"/>
      <c r="F427" s="20"/>
      <c r="G427" s="20"/>
      <c r="H427" s="21"/>
      <c r="I427" s="116"/>
      <c r="J427" s="135"/>
    </row>
    <row r="428" spans="1:10" ht="12.75">
      <c r="A428" s="20"/>
      <c r="B428" s="20"/>
      <c r="C428" s="20"/>
      <c r="D428" s="23"/>
      <c r="E428" s="20"/>
      <c r="F428" s="20"/>
      <c r="G428" s="20"/>
      <c r="H428" s="21"/>
      <c r="I428" s="116"/>
      <c r="J428" s="135"/>
    </row>
    <row r="429" spans="1:10" ht="12.75">
      <c r="A429" s="20"/>
      <c r="B429" s="20"/>
      <c r="C429" s="20"/>
      <c r="D429" s="23"/>
      <c r="E429" s="20"/>
      <c r="F429" s="20"/>
      <c r="G429" s="20"/>
      <c r="H429" s="21"/>
      <c r="I429" s="116"/>
      <c r="J429" s="135"/>
    </row>
    <row r="430" spans="1:10" ht="12.75">
      <c r="A430" s="20"/>
      <c r="B430" s="20"/>
      <c r="C430" s="20"/>
      <c r="D430" s="23"/>
      <c r="E430" s="20"/>
      <c r="F430" s="20"/>
      <c r="G430" s="20"/>
      <c r="H430" s="21"/>
      <c r="I430" s="116"/>
      <c r="J430" s="135"/>
    </row>
    <row r="431" spans="1:10" ht="12.75">
      <c r="A431" s="20"/>
      <c r="B431" s="20"/>
      <c r="C431" s="20"/>
      <c r="D431" s="23"/>
      <c r="E431" s="20"/>
      <c r="F431" s="20"/>
      <c r="G431" s="20"/>
      <c r="H431" s="21"/>
      <c r="I431" s="116"/>
      <c r="J431" s="135"/>
    </row>
    <row r="432" spans="1:10" ht="12.75">
      <c r="A432" s="20"/>
      <c r="B432" s="20"/>
      <c r="C432" s="20"/>
      <c r="D432" s="23"/>
      <c r="E432" s="20"/>
      <c r="F432" s="20"/>
      <c r="G432" s="20"/>
      <c r="H432" s="21"/>
      <c r="I432" s="116"/>
      <c r="J432" s="135"/>
    </row>
    <row r="433" spans="1:10" ht="12.75">
      <c r="A433" s="20"/>
      <c r="B433" s="20"/>
      <c r="C433" s="20"/>
      <c r="D433" s="23"/>
      <c r="E433" s="20"/>
      <c r="F433" s="20"/>
      <c r="G433" s="20"/>
      <c r="H433" s="21"/>
      <c r="I433" s="116"/>
      <c r="J433" s="135"/>
    </row>
    <row r="434" spans="1:10" ht="12.75">
      <c r="A434" s="20"/>
      <c r="B434" s="20"/>
      <c r="C434" s="20"/>
      <c r="D434" s="23"/>
      <c r="E434" s="20"/>
      <c r="F434" s="20"/>
      <c r="G434" s="20"/>
      <c r="H434" s="21"/>
      <c r="I434" s="116"/>
      <c r="J434" s="135"/>
    </row>
    <row r="435" spans="1:10" ht="12.75">
      <c r="A435" s="20"/>
      <c r="B435" s="20"/>
      <c r="C435" s="20"/>
      <c r="D435" s="23"/>
      <c r="E435" s="20"/>
      <c r="F435" s="20"/>
      <c r="G435" s="20"/>
      <c r="H435" s="21"/>
      <c r="I435" s="116"/>
      <c r="J435" s="135"/>
    </row>
    <row r="436" spans="1:10" ht="12.75">
      <c r="A436" s="20"/>
      <c r="B436" s="20"/>
      <c r="C436" s="20"/>
      <c r="D436" s="23"/>
      <c r="E436" s="20"/>
      <c r="F436" s="20"/>
      <c r="G436" s="20"/>
      <c r="H436" s="21"/>
      <c r="I436" s="116"/>
      <c r="J436" s="135"/>
    </row>
    <row r="437" spans="1:10" ht="12.75">
      <c r="A437" s="20"/>
      <c r="B437" s="20"/>
      <c r="C437" s="20"/>
      <c r="D437" s="23"/>
      <c r="E437" s="20"/>
      <c r="F437" s="20"/>
      <c r="G437" s="20"/>
      <c r="H437" s="21"/>
      <c r="I437" s="116"/>
      <c r="J437" s="135"/>
    </row>
    <row r="438" spans="1:10" ht="12.75">
      <c r="A438" s="20"/>
      <c r="B438" s="20"/>
      <c r="C438" s="20"/>
      <c r="D438" s="23"/>
      <c r="E438" s="20"/>
      <c r="F438" s="20"/>
      <c r="G438" s="20"/>
      <c r="H438" s="21"/>
      <c r="I438" s="116"/>
      <c r="J438" s="135"/>
    </row>
    <row r="439" spans="1:10" ht="12.75">
      <c r="A439" s="20"/>
      <c r="B439" s="20"/>
      <c r="C439" s="20"/>
      <c r="D439" s="23"/>
      <c r="E439" s="20"/>
      <c r="F439" s="20"/>
      <c r="G439" s="20"/>
      <c r="H439" s="21"/>
      <c r="I439" s="116"/>
      <c r="J439" s="135"/>
    </row>
    <row r="440" spans="1:10" ht="12.75">
      <c r="A440" s="20"/>
      <c r="B440" s="20"/>
      <c r="C440" s="20"/>
      <c r="D440" s="23"/>
      <c r="E440" s="20"/>
      <c r="F440" s="20"/>
      <c r="G440" s="20"/>
      <c r="H440" s="21"/>
      <c r="I440" s="116"/>
      <c r="J440" s="135"/>
    </row>
    <row r="441" spans="1:10" ht="12.75">
      <c r="A441" s="20"/>
      <c r="B441" s="20"/>
      <c r="C441" s="20"/>
      <c r="D441" s="23"/>
      <c r="E441" s="20"/>
      <c r="F441" s="20"/>
      <c r="G441" s="20"/>
      <c r="H441" s="21"/>
      <c r="I441" s="116"/>
      <c r="J441" s="135"/>
    </row>
    <row r="442" spans="1:10" ht="12.75">
      <c r="A442" s="20"/>
      <c r="B442" s="20"/>
      <c r="C442" s="20"/>
      <c r="D442" s="23"/>
      <c r="E442" s="20"/>
      <c r="F442" s="20"/>
      <c r="G442" s="20"/>
      <c r="H442" s="21"/>
      <c r="I442" s="116"/>
      <c r="J442" s="135"/>
    </row>
    <row r="443" spans="1:10" ht="12.75">
      <c r="A443" s="20"/>
      <c r="B443" s="20"/>
      <c r="C443" s="20"/>
      <c r="D443" s="23"/>
      <c r="E443" s="20"/>
      <c r="F443" s="20"/>
      <c r="G443" s="20"/>
      <c r="H443" s="21"/>
      <c r="I443" s="116"/>
      <c r="J443" s="135"/>
    </row>
    <row r="444" spans="1:10" ht="12.75">
      <c r="A444" s="20"/>
      <c r="B444" s="20"/>
      <c r="C444" s="20"/>
      <c r="D444" s="23"/>
      <c r="E444" s="20"/>
      <c r="F444" s="20"/>
      <c r="G444" s="20"/>
      <c r="H444" s="21"/>
      <c r="I444" s="116"/>
      <c r="J444" s="135"/>
    </row>
    <row r="445" spans="1:10" ht="12.75">
      <c r="A445" s="20"/>
      <c r="B445" s="20"/>
      <c r="C445" s="20"/>
      <c r="D445" s="23"/>
      <c r="E445" s="20"/>
      <c r="F445" s="20"/>
      <c r="G445" s="20"/>
      <c r="H445" s="21"/>
      <c r="I445" s="116"/>
      <c r="J445" s="135"/>
    </row>
    <row r="446" spans="1:10" ht="12.75">
      <c r="A446" s="20"/>
      <c r="B446" s="20"/>
      <c r="C446" s="20"/>
      <c r="D446" s="23"/>
      <c r="E446" s="20"/>
      <c r="F446" s="20"/>
      <c r="G446" s="20"/>
      <c r="H446" s="21"/>
      <c r="I446" s="116"/>
      <c r="J446" s="135"/>
    </row>
    <row r="447" spans="1:10" ht="12.75">
      <c r="A447" s="20"/>
      <c r="B447" s="20"/>
      <c r="C447" s="20"/>
      <c r="D447" s="23"/>
      <c r="E447" s="20"/>
      <c r="F447" s="20"/>
      <c r="G447" s="20"/>
      <c r="H447" s="21"/>
      <c r="I447" s="116"/>
      <c r="J447" s="135"/>
    </row>
    <row r="448" spans="1:10" ht="12.75">
      <c r="A448" s="20"/>
      <c r="B448" s="20"/>
      <c r="C448" s="20"/>
      <c r="D448" s="23"/>
      <c r="E448" s="20"/>
      <c r="F448" s="20"/>
      <c r="G448" s="20"/>
      <c r="H448" s="21"/>
      <c r="I448" s="116"/>
      <c r="J448" s="135"/>
    </row>
    <row r="449" spans="1:10" ht="12.75">
      <c r="A449" s="20"/>
      <c r="B449" s="20"/>
      <c r="C449" s="20"/>
      <c r="D449" s="23"/>
      <c r="E449" s="20"/>
      <c r="F449" s="20"/>
      <c r="G449" s="20"/>
      <c r="H449" s="21"/>
      <c r="I449" s="116"/>
      <c r="J449" s="135"/>
    </row>
    <row r="450" spans="1:10" ht="12.75">
      <c r="A450" s="20"/>
      <c r="B450" s="20"/>
      <c r="C450" s="20"/>
      <c r="D450" s="23"/>
      <c r="E450" s="20"/>
      <c r="F450" s="20"/>
      <c r="G450" s="20"/>
      <c r="H450" s="21"/>
      <c r="I450" s="116"/>
      <c r="J450" s="135"/>
    </row>
    <row r="451" spans="1:10" ht="12.75">
      <c r="A451" s="20"/>
      <c r="B451" s="20"/>
      <c r="C451" s="20"/>
      <c r="D451" s="23"/>
      <c r="E451" s="20"/>
      <c r="F451" s="20"/>
      <c r="G451" s="20"/>
      <c r="H451" s="21"/>
      <c r="I451" s="116"/>
      <c r="J451" s="135"/>
    </row>
    <row r="452" spans="1:10" ht="12.75">
      <c r="A452" s="20"/>
      <c r="B452" s="20"/>
      <c r="C452" s="20"/>
      <c r="D452" s="23"/>
      <c r="E452" s="20"/>
      <c r="F452" s="20"/>
      <c r="G452" s="20"/>
      <c r="H452" s="21"/>
      <c r="I452" s="116"/>
      <c r="J452" s="135"/>
    </row>
    <row r="453" spans="1:10" ht="12.75">
      <c r="A453" s="20"/>
      <c r="B453" s="20"/>
      <c r="C453" s="20"/>
      <c r="D453" s="23"/>
      <c r="E453" s="20"/>
      <c r="F453" s="20"/>
      <c r="G453" s="20"/>
      <c r="H453" s="21"/>
      <c r="I453" s="116"/>
      <c r="J453" s="135"/>
    </row>
    <row r="454" spans="1:10" ht="12.75">
      <c r="A454" s="20"/>
      <c r="B454" s="20"/>
      <c r="C454" s="20"/>
      <c r="D454" s="23"/>
      <c r="E454" s="20"/>
      <c r="F454" s="20"/>
      <c r="G454" s="20"/>
      <c r="H454" s="21"/>
      <c r="I454" s="116"/>
      <c r="J454" s="135"/>
    </row>
    <row r="455" spans="1:10" ht="12.75">
      <c r="A455" s="20"/>
      <c r="B455" s="20"/>
      <c r="C455" s="20"/>
      <c r="D455" s="23"/>
      <c r="E455" s="20"/>
      <c r="F455" s="20"/>
      <c r="G455" s="20"/>
      <c r="H455" s="21"/>
      <c r="I455" s="116"/>
      <c r="J455" s="135"/>
    </row>
    <row r="456" spans="1:10" ht="12.75">
      <c r="A456" s="20"/>
      <c r="B456" s="20"/>
      <c r="C456" s="20"/>
      <c r="D456" s="23"/>
      <c r="E456" s="20"/>
      <c r="F456" s="20"/>
      <c r="G456" s="20"/>
      <c r="H456" s="21"/>
      <c r="I456" s="116"/>
      <c r="J456" s="135"/>
    </row>
    <row r="457" spans="1:10" ht="12.75">
      <c r="A457" s="20"/>
      <c r="B457" s="20"/>
      <c r="C457" s="20"/>
      <c r="D457" s="23"/>
      <c r="E457" s="20"/>
      <c r="F457" s="20"/>
      <c r="G457" s="20"/>
      <c r="H457" s="21"/>
      <c r="I457" s="116"/>
      <c r="J457" s="135"/>
    </row>
    <row r="458" spans="1:10" ht="12.75">
      <c r="A458" s="20"/>
      <c r="B458" s="20"/>
      <c r="C458" s="20"/>
      <c r="D458" s="23"/>
      <c r="E458" s="20"/>
      <c r="F458" s="20"/>
      <c r="G458" s="20"/>
      <c r="H458" s="21"/>
      <c r="I458" s="116"/>
      <c r="J458" s="135"/>
    </row>
    <row r="459" spans="1:10" ht="12.75">
      <c r="A459" s="20"/>
      <c r="B459" s="20"/>
      <c r="C459" s="20"/>
      <c r="D459" s="23"/>
      <c r="E459" s="20"/>
      <c r="F459" s="20"/>
      <c r="G459" s="20"/>
      <c r="H459" s="21"/>
      <c r="I459" s="116"/>
      <c r="J459" s="135"/>
    </row>
    <row r="460" spans="1:10" ht="12.75">
      <c r="A460" s="20"/>
      <c r="B460" s="20"/>
      <c r="C460" s="20"/>
      <c r="D460" s="23"/>
      <c r="E460" s="20"/>
      <c r="F460" s="20"/>
      <c r="G460" s="20"/>
      <c r="H460" s="21"/>
      <c r="I460" s="116"/>
      <c r="J460" s="135"/>
    </row>
    <row r="461" spans="1:10" ht="12.75">
      <c r="A461" s="20"/>
      <c r="B461" s="20"/>
      <c r="C461" s="20"/>
      <c r="D461" s="23"/>
      <c r="E461" s="20"/>
      <c r="F461" s="20"/>
      <c r="G461" s="20"/>
      <c r="H461" s="21"/>
      <c r="I461" s="116"/>
      <c r="J461" s="135"/>
    </row>
    <row r="462" spans="1:10" ht="12.75">
      <c r="A462" s="20"/>
      <c r="B462" s="20"/>
      <c r="C462" s="20"/>
      <c r="D462" s="23"/>
      <c r="E462" s="20"/>
      <c r="F462" s="20"/>
      <c r="G462" s="20"/>
      <c r="H462" s="21"/>
      <c r="I462" s="116"/>
      <c r="J462" s="135"/>
    </row>
    <row r="463" spans="1:10" ht="12.75">
      <c r="A463" s="20"/>
      <c r="B463" s="20"/>
      <c r="C463" s="20"/>
      <c r="D463" s="23"/>
      <c r="E463" s="20"/>
      <c r="F463" s="20"/>
      <c r="G463" s="20"/>
      <c r="H463" s="21"/>
      <c r="I463" s="116"/>
      <c r="J463" s="135"/>
    </row>
    <row r="464" spans="1:10" ht="12.75">
      <c r="A464" s="20"/>
      <c r="B464" s="20"/>
      <c r="C464" s="20"/>
      <c r="D464" s="23"/>
      <c r="E464" s="20"/>
      <c r="F464" s="20"/>
      <c r="G464" s="20"/>
      <c r="H464" s="21"/>
      <c r="I464" s="116"/>
      <c r="J464" s="135"/>
    </row>
    <row r="465" spans="1:10" ht="12.75">
      <c r="A465" s="20"/>
      <c r="B465" s="20"/>
      <c r="C465" s="20"/>
      <c r="D465" s="23"/>
      <c r="E465" s="20"/>
      <c r="F465" s="20"/>
      <c r="G465" s="20"/>
      <c r="H465" s="21"/>
      <c r="I465" s="116"/>
      <c r="J465" s="135"/>
    </row>
    <row r="466" spans="1:10" ht="12.75">
      <c r="A466" s="20"/>
      <c r="B466" s="20"/>
      <c r="C466" s="20"/>
      <c r="D466" s="23"/>
      <c r="E466" s="20"/>
      <c r="F466" s="20"/>
      <c r="G466" s="20"/>
      <c r="H466" s="21"/>
      <c r="I466" s="116"/>
      <c r="J466" s="135"/>
    </row>
    <row r="467" spans="1:10" ht="12.75">
      <c r="A467" s="20"/>
      <c r="B467" s="20"/>
      <c r="C467" s="20"/>
      <c r="D467" s="23"/>
      <c r="E467" s="20"/>
      <c r="F467" s="20"/>
      <c r="G467" s="20"/>
      <c r="H467" s="21"/>
      <c r="I467" s="116"/>
      <c r="J467" s="135"/>
    </row>
    <row r="468" spans="1:10" ht="12.75">
      <c r="A468" s="20"/>
      <c r="B468" s="20"/>
      <c r="C468" s="20"/>
      <c r="D468" s="23"/>
      <c r="E468" s="20"/>
      <c r="F468" s="20"/>
      <c r="G468" s="20"/>
      <c r="H468" s="21"/>
      <c r="I468" s="116"/>
      <c r="J468" s="135"/>
    </row>
    <row r="469" spans="1:10" ht="12.75">
      <c r="A469" s="20"/>
      <c r="B469" s="20"/>
      <c r="C469" s="20"/>
      <c r="D469" s="23"/>
      <c r="E469" s="20"/>
      <c r="F469" s="20"/>
      <c r="G469" s="20"/>
      <c r="H469" s="21"/>
      <c r="I469" s="116"/>
      <c r="J469" s="135"/>
    </row>
    <row r="470" spans="1:10" ht="12.75">
      <c r="A470" s="20"/>
      <c r="B470" s="20"/>
      <c r="C470" s="20"/>
      <c r="D470" s="23"/>
      <c r="E470" s="20"/>
      <c r="F470" s="20"/>
      <c r="G470" s="20"/>
      <c r="H470" s="21"/>
      <c r="I470" s="116"/>
      <c r="J470" s="135"/>
    </row>
    <row r="471" spans="1:10" ht="12.75">
      <c r="A471" s="20"/>
      <c r="B471" s="20"/>
      <c r="C471" s="20"/>
      <c r="D471" s="23"/>
      <c r="E471" s="20"/>
      <c r="F471" s="20"/>
      <c r="G471" s="20"/>
      <c r="H471" s="21"/>
      <c r="I471" s="116"/>
      <c r="J471" s="135"/>
    </row>
    <row r="472" spans="1:10" ht="12.75">
      <c r="A472" s="20"/>
      <c r="B472" s="20"/>
      <c r="C472" s="20"/>
      <c r="D472" s="23"/>
      <c r="E472" s="20"/>
      <c r="F472" s="20"/>
      <c r="G472" s="20"/>
      <c r="H472" s="21"/>
      <c r="I472" s="116"/>
      <c r="J472" s="135"/>
    </row>
    <row r="473" spans="1:10" ht="12.75">
      <c r="A473" s="20"/>
      <c r="B473" s="20"/>
      <c r="C473" s="20"/>
      <c r="D473" s="23"/>
      <c r="E473" s="20"/>
      <c r="F473" s="20"/>
      <c r="G473" s="20"/>
      <c r="H473" s="21"/>
      <c r="I473" s="116"/>
      <c r="J473" s="135"/>
    </row>
    <row r="474" spans="1:10" ht="12.75">
      <c r="A474" s="20"/>
      <c r="B474" s="20"/>
      <c r="C474" s="20"/>
      <c r="D474" s="23"/>
      <c r="E474" s="20"/>
      <c r="F474" s="20"/>
      <c r="G474" s="20"/>
      <c r="H474" s="21"/>
      <c r="I474" s="116"/>
      <c r="J474" s="135"/>
    </row>
    <row r="475" spans="1:10" ht="12.75">
      <c r="A475" s="20"/>
      <c r="B475" s="20"/>
      <c r="C475" s="20"/>
      <c r="D475" s="23"/>
      <c r="E475" s="20"/>
      <c r="F475" s="20"/>
      <c r="G475" s="20"/>
      <c r="H475" s="21"/>
      <c r="I475" s="116"/>
      <c r="J475" s="135"/>
    </row>
    <row r="476" spans="1:10" ht="12.75">
      <c r="A476" s="20"/>
      <c r="B476" s="20"/>
      <c r="C476" s="20"/>
      <c r="D476" s="23"/>
      <c r="E476" s="20"/>
      <c r="F476" s="20"/>
      <c r="G476" s="20"/>
      <c r="H476" s="21"/>
      <c r="I476" s="116"/>
      <c r="J476" s="135"/>
    </row>
    <row r="477" spans="1:10" ht="12.75">
      <c r="A477" s="20"/>
      <c r="B477" s="20"/>
      <c r="C477" s="20"/>
      <c r="D477" s="23"/>
      <c r="E477" s="20"/>
      <c r="F477" s="20"/>
      <c r="G477" s="20"/>
      <c r="H477" s="21"/>
      <c r="I477" s="116"/>
      <c r="J477" s="135"/>
    </row>
    <row r="478" spans="1:10" ht="12.75">
      <c r="A478" s="20"/>
      <c r="B478" s="20"/>
      <c r="C478" s="20"/>
      <c r="D478" s="23"/>
      <c r="E478" s="20"/>
      <c r="F478" s="20"/>
      <c r="G478" s="20"/>
      <c r="H478" s="21"/>
      <c r="I478" s="116"/>
      <c r="J478" s="135"/>
    </row>
    <row r="479" spans="1:10" ht="12.75">
      <c r="A479" s="20"/>
      <c r="B479" s="20"/>
      <c r="C479" s="20"/>
      <c r="D479" s="23"/>
      <c r="E479" s="20"/>
      <c r="F479" s="20"/>
      <c r="G479" s="20"/>
      <c r="H479" s="21"/>
      <c r="I479" s="116"/>
      <c r="J479" s="135"/>
    </row>
    <row r="480" spans="1:10" ht="12.75">
      <c r="A480" s="20"/>
      <c r="B480" s="20"/>
      <c r="C480" s="20"/>
      <c r="D480" s="23"/>
      <c r="E480" s="20"/>
      <c r="F480" s="20"/>
      <c r="G480" s="20"/>
      <c r="H480" s="21"/>
      <c r="I480" s="116"/>
      <c r="J480" s="135"/>
    </row>
    <row r="481" spans="1:10" ht="12.75">
      <c r="A481" s="20"/>
      <c r="B481" s="20"/>
      <c r="C481" s="20"/>
      <c r="D481" s="23"/>
      <c r="E481" s="20"/>
      <c r="F481" s="20"/>
      <c r="G481" s="20"/>
      <c r="H481" s="21"/>
      <c r="I481" s="116"/>
      <c r="J481" s="135"/>
    </row>
    <row r="482" spans="1:10" ht="12.75">
      <c r="A482" s="20"/>
      <c r="B482" s="20"/>
      <c r="C482" s="20"/>
      <c r="D482" s="23"/>
      <c r="E482" s="20"/>
      <c r="F482" s="20"/>
      <c r="G482" s="20"/>
      <c r="H482" s="21"/>
      <c r="I482" s="116"/>
      <c r="J482" s="135"/>
    </row>
    <row r="483" spans="1:10" ht="12.75">
      <c r="A483" s="20"/>
      <c r="B483" s="20"/>
      <c r="C483" s="20"/>
      <c r="D483" s="23"/>
      <c r="E483" s="20"/>
      <c r="F483" s="20"/>
      <c r="G483" s="20"/>
      <c r="H483" s="21"/>
      <c r="I483" s="116"/>
      <c r="J483" s="135"/>
    </row>
    <row r="484" spans="1:10" ht="12.75">
      <c r="A484" s="20"/>
      <c r="B484" s="20"/>
      <c r="C484" s="20"/>
      <c r="D484" s="23"/>
      <c r="E484" s="20"/>
      <c r="F484" s="20"/>
      <c r="G484" s="20"/>
      <c r="H484" s="21"/>
      <c r="I484" s="116"/>
      <c r="J484" s="135"/>
    </row>
    <row r="485" spans="1:10" ht="12.75">
      <c r="A485" s="20"/>
      <c r="B485" s="20"/>
      <c r="C485" s="20"/>
      <c r="D485" s="23"/>
      <c r="E485" s="20"/>
      <c r="F485" s="20"/>
      <c r="G485" s="20"/>
      <c r="H485" s="21"/>
      <c r="I485" s="116"/>
      <c r="J485" s="135"/>
    </row>
    <row r="486" spans="1:10" ht="12.75">
      <c r="A486" s="20"/>
      <c r="B486" s="20"/>
      <c r="C486" s="20"/>
      <c r="D486" s="23"/>
      <c r="E486" s="20"/>
      <c r="F486" s="20"/>
      <c r="G486" s="20"/>
      <c r="H486" s="21"/>
      <c r="I486" s="116"/>
      <c r="J486" s="135"/>
    </row>
    <row r="487" spans="1:10" ht="12.75">
      <c r="A487" s="20"/>
      <c r="B487" s="20"/>
      <c r="C487" s="20"/>
      <c r="D487" s="23"/>
      <c r="E487" s="20"/>
      <c r="F487" s="20"/>
      <c r="G487" s="20"/>
      <c r="H487" s="21"/>
      <c r="I487" s="116"/>
      <c r="J487" s="135"/>
    </row>
    <row r="488" spans="1:10" ht="12.75">
      <c r="A488" s="20"/>
      <c r="B488" s="20"/>
      <c r="C488" s="20"/>
      <c r="D488" s="23"/>
      <c r="E488" s="20"/>
      <c r="F488" s="20"/>
      <c r="G488" s="20"/>
      <c r="H488" s="21"/>
      <c r="I488" s="116"/>
      <c r="J488" s="135"/>
    </row>
    <row r="489" spans="1:10" ht="12.75">
      <c r="A489" s="20"/>
      <c r="B489" s="20"/>
      <c r="C489" s="20"/>
      <c r="D489" s="23"/>
      <c r="E489" s="20"/>
      <c r="F489" s="20"/>
      <c r="G489" s="20"/>
      <c r="H489" s="21"/>
      <c r="I489" s="116"/>
      <c r="J489" s="135"/>
    </row>
    <row r="490" spans="1:10" ht="12.75">
      <c r="A490" s="20"/>
      <c r="B490" s="20"/>
      <c r="C490" s="20"/>
      <c r="D490" s="23"/>
      <c r="E490" s="20"/>
      <c r="F490" s="20"/>
      <c r="G490" s="20"/>
      <c r="H490" s="21"/>
      <c r="I490" s="116"/>
      <c r="J490" s="135"/>
    </row>
    <row r="491" spans="1:10" ht="12.75">
      <c r="A491" s="20"/>
      <c r="B491" s="20"/>
      <c r="C491" s="20"/>
      <c r="D491" s="23"/>
      <c r="E491" s="20"/>
      <c r="F491" s="20"/>
      <c r="G491" s="20"/>
      <c r="H491" s="21"/>
      <c r="I491" s="116"/>
      <c r="J491" s="135"/>
    </row>
    <row r="492" spans="1:10" ht="12.75">
      <c r="A492" s="20"/>
      <c r="B492" s="20"/>
      <c r="C492" s="20"/>
      <c r="D492" s="23"/>
      <c r="E492" s="20"/>
      <c r="F492" s="20"/>
      <c r="G492" s="20"/>
      <c r="H492" s="21"/>
      <c r="I492" s="116"/>
      <c r="J492" s="135"/>
    </row>
    <row r="493" spans="1:10" ht="12.75">
      <c r="A493" s="20"/>
      <c r="B493" s="20"/>
      <c r="C493" s="20"/>
      <c r="D493" s="23"/>
      <c r="E493" s="20"/>
      <c r="F493" s="20"/>
      <c r="G493" s="20"/>
      <c r="H493" s="21"/>
      <c r="I493" s="116"/>
      <c r="J493" s="135"/>
    </row>
    <row r="494" spans="1:10" ht="12.75">
      <c r="A494" s="20"/>
      <c r="B494" s="20"/>
      <c r="C494" s="20"/>
      <c r="D494" s="23"/>
      <c r="E494" s="20"/>
      <c r="F494" s="20"/>
      <c r="G494" s="20"/>
      <c r="H494" s="21"/>
      <c r="I494" s="116"/>
      <c r="J494" s="135"/>
    </row>
    <row r="495" spans="1:10" ht="12.75">
      <c r="A495" s="20"/>
      <c r="B495" s="20"/>
      <c r="C495" s="20"/>
      <c r="D495" s="23"/>
      <c r="E495" s="20"/>
      <c r="F495" s="20"/>
      <c r="G495" s="20"/>
      <c r="H495" s="21"/>
      <c r="I495" s="116"/>
      <c r="J495" s="135"/>
    </row>
    <row r="496" spans="1:10" ht="12.75">
      <c r="A496" s="20"/>
      <c r="B496" s="20"/>
      <c r="C496" s="20"/>
      <c r="D496" s="23"/>
      <c r="E496" s="20"/>
      <c r="F496" s="20"/>
      <c r="G496" s="20"/>
      <c r="H496" s="21"/>
      <c r="I496" s="116"/>
      <c r="J496" s="135"/>
    </row>
    <row r="497" spans="1:10" ht="12.75">
      <c r="A497" s="20"/>
      <c r="B497" s="20"/>
      <c r="C497" s="20"/>
      <c r="D497" s="23"/>
      <c r="E497" s="20"/>
      <c r="F497" s="20"/>
      <c r="G497" s="20"/>
      <c r="H497" s="21"/>
      <c r="I497" s="116"/>
      <c r="J497" s="135"/>
    </row>
    <row r="498" spans="1:10" ht="12.75">
      <c r="A498" s="20"/>
      <c r="B498" s="20"/>
      <c r="C498" s="20"/>
      <c r="D498" s="23"/>
      <c r="E498" s="20"/>
      <c r="F498" s="20"/>
      <c r="G498" s="20"/>
      <c r="H498" s="21"/>
      <c r="I498" s="116"/>
      <c r="J498" s="135"/>
    </row>
    <row r="499" spans="1:10" ht="12.75">
      <c r="A499" s="20"/>
      <c r="B499" s="20"/>
      <c r="C499" s="20"/>
      <c r="D499" s="23"/>
      <c r="E499" s="20"/>
      <c r="F499" s="20"/>
      <c r="G499" s="20"/>
      <c r="H499" s="21"/>
      <c r="I499" s="116"/>
      <c r="J499" s="135"/>
    </row>
    <row r="500" spans="1:10" ht="12.75">
      <c r="A500" s="20"/>
      <c r="B500" s="20"/>
      <c r="C500" s="20"/>
      <c r="D500" s="23"/>
      <c r="E500" s="20"/>
      <c r="F500" s="20"/>
      <c r="G500" s="20"/>
      <c r="H500" s="21"/>
      <c r="I500" s="116"/>
      <c r="J500" s="135"/>
    </row>
    <row r="501" spans="1:10" ht="12.75">
      <c r="A501" s="20"/>
      <c r="B501" s="20"/>
      <c r="C501" s="20"/>
      <c r="D501" s="23"/>
      <c r="E501" s="20"/>
      <c r="F501" s="20"/>
      <c r="G501" s="20"/>
      <c r="H501" s="21"/>
      <c r="I501" s="116"/>
      <c r="J501" s="135"/>
    </row>
    <row r="502" spans="1:10" ht="12.75">
      <c r="A502" s="20"/>
      <c r="B502" s="20"/>
      <c r="C502" s="20"/>
      <c r="D502" s="23"/>
      <c r="E502" s="20"/>
      <c r="F502" s="20"/>
      <c r="G502" s="20"/>
      <c r="H502" s="21"/>
      <c r="I502" s="116"/>
      <c r="J502" s="135"/>
    </row>
    <row r="503" spans="1:10" ht="12.75">
      <c r="A503" s="20"/>
      <c r="B503" s="20"/>
      <c r="C503" s="20"/>
      <c r="D503" s="23"/>
      <c r="E503" s="20"/>
      <c r="F503" s="20"/>
      <c r="G503" s="20"/>
      <c r="H503" s="21"/>
      <c r="I503" s="116"/>
      <c r="J503" s="135"/>
    </row>
    <row r="504" spans="1:10" ht="12.75">
      <c r="A504" s="20"/>
      <c r="B504" s="20"/>
      <c r="C504" s="20"/>
      <c r="D504" s="23"/>
      <c r="E504" s="20"/>
      <c r="F504" s="20"/>
      <c r="G504" s="20"/>
      <c r="H504" s="21"/>
      <c r="I504" s="116"/>
      <c r="J504" s="135"/>
    </row>
    <row r="505" spans="1:10" ht="12.75">
      <c r="A505" s="20"/>
      <c r="B505" s="20"/>
      <c r="C505" s="20"/>
      <c r="D505" s="23"/>
      <c r="E505" s="20"/>
      <c r="F505" s="20"/>
      <c r="G505" s="20"/>
      <c r="H505" s="21"/>
      <c r="I505" s="116"/>
      <c r="J505" s="135"/>
    </row>
    <row r="506" spans="1:10" ht="12.75">
      <c r="A506" s="20"/>
      <c r="B506" s="20"/>
      <c r="C506" s="20"/>
      <c r="D506" s="23"/>
      <c r="E506" s="20"/>
      <c r="F506" s="20"/>
      <c r="G506" s="20"/>
      <c r="H506" s="21"/>
      <c r="I506" s="116"/>
      <c r="J506" s="135"/>
    </row>
    <row r="507" spans="1:10" ht="12.75">
      <c r="A507" s="20"/>
      <c r="B507" s="20"/>
      <c r="C507" s="20"/>
      <c r="D507" s="23"/>
      <c r="E507" s="20"/>
      <c r="F507" s="20"/>
      <c r="G507" s="20"/>
      <c r="H507" s="21"/>
      <c r="I507" s="116"/>
      <c r="J507" s="135"/>
    </row>
    <row r="508" spans="1:10" ht="12.75">
      <c r="A508" s="20"/>
      <c r="B508" s="20"/>
      <c r="C508" s="20"/>
      <c r="D508" s="23"/>
      <c r="E508" s="20"/>
      <c r="F508" s="20"/>
      <c r="G508" s="20"/>
      <c r="H508" s="21"/>
      <c r="I508" s="116"/>
      <c r="J508" s="135"/>
    </row>
    <row r="509" spans="1:10" ht="12.75">
      <c r="A509" s="20"/>
      <c r="B509" s="20"/>
      <c r="C509" s="20"/>
      <c r="D509" s="23"/>
      <c r="E509" s="20"/>
      <c r="F509" s="20"/>
      <c r="G509" s="20"/>
      <c r="H509" s="21"/>
      <c r="I509" s="116"/>
      <c r="J509" s="135"/>
    </row>
    <row r="510" spans="1:10" ht="12.75">
      <c r="A510" s="20"/>
      <c r="B510" s="20"/>
      <c r="C510" s="20"/>
      <c r="D510" s="23"/>
      <c r="E510" s="20"/>
      <c r="F510" s="20"/>
      <c r="G510" s="20"/>
      <c r="H510" s="21"/>
      <c r="I510" s="116"/>
      <c r="J510" s="135"/>
    </row>
    <row r="511" spans="1:10" ht="12.75">
      <c r="A511" s="20"/>
      <c r="B511" s="20"/>
      <c r="C511" s="20"/>
      <c r="D511" s="23"/>
      <c r="E511" s="20"/>
      <c r="F511" s="20"/>
      <c r="G511" s="20"/>
      <c r="H511" s="21"/>
      <c r="I511" s="116"/>
      <c r="J511" s="135"/>
    </row>
    <row r="512" spans="1:10" ht="12.75">
      <c r="A512" s="20"/>
      <c r="B512" s="20"/>
      <c r="C512" s="20"/>
      <c r="D512" s="23"/>
      <c r="E512" s="20"/>
      <c r="F512" s="20"/>
      <c r="G512" s="20"/>
      <c r="H512" s="21"/>
      <c r="I512" s="116"/>
      <c r="J512" s="135"/>
    </row>
    <row r="513" spans="1:10" ht="12.75">
      <c r="A513" s="20"/>
      <c r="B513" s="20"/>
      <c r="C513" s="20"/>
      <c r="D513" s="23"/>
      <c r="E513" s="20"/>
      <c r="F513" s="20"/>
      <c r="G513" s="20"/>
      <c r="H513" s="21"/>
      <c r="I513" s="116"/>
      <c r="J513" s="135"/>
    </row>
    <row r="514" spans="1:10" ht="12.75">
      <c r="A514" s="20"/>
      <c r="B514" s="20"/>
      <c r="C514" s="20"/>
      <c r="D514" s="23"/>
      <c r="E514" s="20"/>
      <c r="F514" s="20"/>
      <c r="G514" s="20"/>
      <c r="H514" s="21"/>
      <c r="I514" s="116"/>
      <c r="J514" s="135"/>
    </row>
    <row r="515" spans="1:10" ht="12.75">
      <c r="A515" s="20"/>
      <c r="B515" s="20"/>
      <c r="C515" s="20"/>
      <c r="D515" s="23"/>
      <c r="E515" s="20"/>
      <c r="F515" s="20"/>
      <c r="G515" s="20"/>
      <c r="H515" s="21"/>
      <c r="I515" s="116"/>
      <c r="J515" s="135"/>
    </row>
    <row r="516" spans="1:10" ht="12.75">
      <c r="A516" s="20"/>
      <c r="B516" s="20"/>
      <c r="C516" s="20"/>
      <c r="D516" s="23"/>
      <c r="E516" s="20"/>
      <c r="F516" s="20"/>
      <c r="G516" s="20"/>
      <c r="H516" s="21"/>
      <c r="I516" s="116"/>
      <c r="J516" s="135"/>
    </row>
    <row r="517" spans="1:10" ht="12.75">
      <c r="A517" s="20"/>
      <c r="B517" s="20"/>
      <c r="C517" s="20"/>
      <c r="D517" s="23"/>
      <c r="E517" s="20"/>
      <c r="F517" s="20"/>
      <c r="G517" s="20"/>
      <c r="H517" s="21"/>
      <c r="I517" s="116"/>
      <c r="J517" s="135"/>
    </row>
    <row r="518" spans="1:10" ht="12.75">
      <c r="A518" s="20"/>
      <c r="B518" s="20"/>
      <c r="C518" s="20"/>
      <c r="D518" s="23"/>
      <c r="E518" s="20"/>
      <c r="F518" s="20"/>
      <c r="G518" s="20"/>
      <c r="H518" s="21"/>
      <c r="I518" s="116"/>
      <c r="J518" s="135"/>
    </row>
    <row r="519" spans="1:10" ht="12.75">
      <c r="A519" s="20"/>
      <c r="B519" s="20"/>
      <c r="C519" s="20"/>
      <c r="D519" s="23"/>
      <c r="E519" s="20"/>
      <c r="F519" s="20"/>
      <c r="G519" s="20"/>
      <c r="H519" s="21"/>
      <c r="I519" s="116"/>
      <c r="J519" s="135"/>
    </row>
    <row r="520" spans="1:10" ht="12.75">
      <c r="A520" s="20"/>
      <c r="B520" s="20"/>
      <c r="C520" s="20"/>
      <c r="D520" s="23"/>
      <c r="E520" s="20"/>
      <c r="F520" s="20"/>
      <c r="G520" s="20"/>
      <c r="H520" s="21"/>
      <c r="I520" s="116"/>
      <c r="J520" s="135"/>
    </row>
    <row r="521" spans="1:10" ht="12.75">
      <c r="A521" s="20"/>
      <c r="B521" s="20"/>
      <c r="C521" s="20"/>
      <c r="D521" s="23"/>
      <c r="E521" s="20"/>
      <c r="F521" s="20"/>
      <c r="G521" s="20"/>
      <c r="H521" s="21"/>
      <c r="I521" s="116"/>
      <c r="J521" s="135"/>
    </row>
    <row r="522" spans="1:10" ht="12.75">
      <c r="A522" s="20"/>
      <c r="B522" s="20"/>
      <c r="C522" s="20"/>
      <c r="D522" s="23"/>
      <c r="E522" s="20"/>
      <c r="F522" s="20"/>
      <c r="G522" s="20"/>
      <c r="H522" s="21"/>
      <c r="I522" s="116"/>
      <c r="J522" s="135"/>
    </row>
    <row r="523" spans="1:10" ht="12.75">
      <c r="A523" s="20"/>
      <c r="B523" s="20"/>
      <c r="C523" s="20"/>
      <c r="D523" s="23"/>
      <c r="E523" s="20"/>
      <c r="F523" s="20"/>
      <c r="G523" s="20"/>
      <c r="H523" s="21"/>
      <c r="I523" s="116"/>
      <c r="J523" s="135"/>
    </row>
    <row r="524" spans="1:10" ht="12.75">
      <c r="A524" s="20"/>
      <c r="B524" s="20"/>
      <c r="C524" s="20"/>
      <c r="D524" s="23"/>
      <c r="E524" s="20"/>
      <c r="F524" s="20"/>
      <c r="G524" s="20"/>
      <c r="H524" s="21"/>
      <c r="I524" s="116"/>
      <c r="J524" s="135"/>
    </row>
    <row r="525" spans="1:10" ht="12.75">
      <c r="A525" s="20"/>
      <c r="B525" s="20"/>
      <c r="C525" s="20"/>
      <c r="D525" s="23"/>
      <c r="E525" s="20"/>
      <c r="F525" s="20"/>
      <c r="G525" s="20"/>
      <c r="H525" s="21"/>
      <c r="I525" s="116"/>
      <c r="J525" s="135"/>
    </row>
    <row r="526" spans="1:10" ht="12.75">
      <c r="A526" s="20"/>
      <c r="B526" s="20"/>
      <c r="C526" s="20"/>
      <c r="D526" s="23"/>
      <c r="E526" s="20"/>
      <c r="F526" s="20"/>
      <c r="G526" s="20"/>
      <c r="H526" s="21"/>
      <c r="I526" s="116"/>
      <c r="J526" s="135"/>
    </row>
    <row r="527" spans="1:10" ht="12.75">
      <c r="A527" s="20"/>
      <c r="B527" s="20"/>
      <c r="C527" s="20"/>
      <c r="D527" s="23"/>
      <c r="E527" s="20"/>
      <c r="F527" s="20"/>
      <c r="G527" s="20"/>
      <c r="H527" s="21"/>
      <c r="I527" s="116"/>
      <c r="J527" s="135"/>
    </row>
    <row r="528" spans="1:10" ht="12.75">
      <c r="A528" s="20"/>
      <c r="B528" s="20"/>
      <c r="C528" s="20"/>
      <c r="D528" s="23"/>
      <c r="E528" s="20"/>
      <c r="F528" s="20"/>
      <c r="G528" s="20"/>
      <c r="H528" s="21"/>
      <c r="I528" s="116"/>
      <c r="J528" s="135"/>
    </row>
    <row r="529" spans="1:10" ht="12.75">
      <c r="A529" s="20"/>
      <c r="B529" s="20"/>
      <c r="C529" s="20"/>
      <c r="D529" s="23"/>
      <c r="E529" s="20"/>
      <c r="F529" s="20"/>
      <c r="G529" s="20"/>
      <c r="H529" s="21"/>
      <c r="I529" s="116"/>
      <c r="J529" s="135"/>
    </row>
    <row r="530" spans="1:10" ht="12.75">
      <c r="A530" s="20"/>
      <c r="B530" s="20"/>
      <c r="C530" s="20"/>
      <c r="D530" s="23"/>
      <c r="E530" s="20"/>
      <c r="F530" s="20"/>
      <c r="G530" s="20"/>
      <c r="H530" s="21"/>
      <c r="I530" s="116"/>
      <c r="J530" s="135"/>
    </row>
    <row r="531" spans="1:10" ht="12.75">
      <c r="A531" s="20"/>
      <c r="B531" s="20"/>
      <c r="C531" s="20"/>
      <c r="D531" s="23"/>
      <c r="E531" s="20"/>
      <c r="F531" s="20"/>
      <c r="G531" s="20"/>
      <c r="H531" s="21"/>
      <c r="I531" s="116"/>
      <c r="J531" s="135"/>
    </row>
    <row r="532" spans="1:10" ht="12.75">
      <c r="A532" s="20"/>
      <c r="B532" s="20"/>
      <c r="C532" s="20"/>
      <c r="D532" s="23"/>
      <c r="E532" s="20"/>
      <c r="F532" s="20"/>
      <c r="G532" s="20"/>
      <c r="H532" s="21"/>
      <c r="I532" s="116"/>
      <c r="J532" s="135"/>
    </row>
    <row r="533" spans="1:10" ht="12.75">
      <c r="A533" s="20"/>
      <c r="B533" s="20"/>
      <c r="C533" s="20"/>
      <c r="D533" s="23"/>
      <c r="E533" s="20"/>
      <c r="F533" s="20"/>
      <c r="G533" s="20"/>
      <c r="H533" s="21"/>
      <c r="I533" s="116"/>
      <c r="J533" s="135"/>
    </row>
    <row r="534" spans="1:10" ht="12.75">
      <c r="A534" s="20"/>
      <c r="B534" s="20"/>
      <c r="C534" s="20"/>
      <c r="D534" s="23"/>
      <c r="E534" s="20"/>
      <c r="F534" s="20"/>
      <c r="G534" s="20"/>
      <c r="H534" s="21"/>
      <c r="I534" s="116"/>
      <c r="J534" s="135"/>
    </row>
    <row r="535" spans="1:10" ht="12.75">
      <c r="A535" s="20"/>
      <c r="B535" s="20"/>
      <c r="C535" s="20"/>
      <c r="D535" s="23"/>
      <c r="E535" s="20"/>
      <c r="F535" s="20"/>
      <c r="G535" s="20"/>
      <c r="H535" s="21"/>
      <c r="I535" s="116"/>
      <c r="J535" s="135"/>
    </row>
    <row r="536" spans="1:10" ht="12.75">
      <c r="A536" s="20"/>
      <c r="B536" s="20"/>
      <c r="C536" s="20"/>
      <c r="D536" s="23"/>
      <c r="E536" s="20"/>
      <c r="F536" s="20"/>
      <c r="G536" s="20"/>
      <c r="H536" s="21"/>
      <c r="I536" s="116"/>
      <c r="J536" s="135"/>
    </row>
    <row r="537" spans="1:10" ht="12.75">
      <c r="A537" s="20"/>
      <c r="B537" s="20"/>
      <c r="C537" s="20"/>
      <c r="D537" s="23"/>
      <c r="E537" s="20"/>
      <c r="F537" s="20"/>
      <c r="G537" s="20"/>
      <c r="H537" s="21"/>
      <c r="I537" s="116"/>
      <c r="J537" s="135"/>
    </row>
    <row r="538" spans="1:10" ht="12.75">
      <c r="A538" s="20"/>
      <c r="B538" s="20"/>
      <c r="C538" s="20"/>
      <c r="D538" s="23"/>
      <c r="E538" s="20"/>
      <c r="F538" s="20"/>
      <c r="G538" s="20"/>
      <c r="H538" s="21"/>
      <c r="I538" s="116"/>
      <c r="J538" s="135"/>
    </row>
    <row r="539" spans="1:10" ht="12.75">
      <c r="A539" s="20"/>
      <c r="B539" s="20"/>
      <c r="C539" s="20"/>
      <c r="D539" s="23"/>
      <c r="E539" s="20"/>
      <c r="F539" s="20"/>
      <c r="G539" s="20"/>
      <c r="H539" s="21"/>
      <c r="I539" s="116"/>
      <c r="J539" s="135"/>
    </row>
    <row r="540" spans="1:10" ht="12.75">
      <c r="A540" s="20"/>
      <c r="B540" s="20"/>
      <c r="C540" s="20"/>
      <c r="D540" s="23"/>
      <c r="E540" s="20"/>
      <c r="F540" s="20"/>
      <c r="G540" s="20"/>
      <c r="H540" s="21"/>
      <c r="I540" s="116"/>
      <c r="J540" s="135"/>
    </row>
    <row r="541" spans="1:10" ht="12.75">
      <c r="A541" s="20"/>
      <c r="B541" s="20"/>
      <c r="C541" s="20"/>
      <c r="D541" s="23"/>
      <c r="E541" s="20"/>
      <c r="F541" s="20"/>
      <c r="G541" s="20"/>
      <c r="H541" s="21"/>
      <c r="I541" s="116"/>
      <c r="J541" s="135"/>
    </row>
    <row r="542" spans="1:10" ht="12.75">
      <c r="A542" s="20"/>
      <c r="B542" s="20"/>
      <c r="C542" s="20"/>
      <c r="D542" s="23"/>
      <c r="E542" s="20"/>
      <c r="F542" s="20"/>
      <c r="G542" s="20"/>
      <c r="H542" s="21"/>
      <c r="I542" s="116"/>
      <c r="J542" s="135"/>
    </row>
    <row r="543" spans="1:10" ht="12.75">
      <c r="A543" s="20"/>
      <c r="B543" s="20"/>
      <c r="C543" s="20"/>
      <c r="D543" s="23"/>
      <c r="E543" s="20"/>
      <c r="F543" s="20"/>
      <c r="G543" s="20"/>
      <c r="H543" s="21"/>
      <c r="I543" s="116"/>
      <c r="J543" s="135"/>
    </row>
    <row r="544" spans="1:10" ht="12.75">
      <c r="A544" s="20"/>
      <c r="B544" s="20"/>
      <c r="C544" s="20"/>
      <c r="D544" s="23"/>
      <c r="E544" s="20"/>
      <c r="F544" s="20"/>
      <c r="G544" s="20"/>
      <c r="H544" s="21"/>
      <c r="I544" s="116"/>
      <c r="J544" s="135"/>
    </row>
    <row r="545" spans="1:10" ht="12.75">
      <c r="A545" s="20"/>
      <c r="B545" s="20"/>
      <c r="C545" s="20"/>
      <c r="D545" s="23"/>
      <c r="E545" s="20"/>
      <c r="F545" s="20"/>
      <c r="G545" s="20"/>
      <c r="H545" s="21"/>
      <c r="I545" s="116"/>
      <c r="J545" s="135"/>
    </row>
    <row r="546" spans="1:10" ht="12.75">
      <c r="A546" s="20"/>
      <c r="B546" s="20"/>
      <c r="C546" s="20"/>
      <c r="D546" s="23"/>
      <c r="E546" s="20"/>
      <c r="F546" s="20"/>
      <c r="G546" s="20"/>
      <c r="H546" s="21"/>
      <c r="I546" s="116"/>
      <c r="J546" s="135"/>
    </row>
    <row r="547" spans="1:10" ht="12.75">
      <c r="A547" s="20"/>
      <c r="B547" s="20"/>
      <c r="C547" s="20"/>
      <c r="D547" s="23"/>
      <c r="E547" s="20"/>
      <c r="F547" s="20"/>
      <c r="G547" s="20"/>
      <c r="H547" s="21"/>
      <c r="I547" s="116"/>
      <c r="J547" s="135"/>
    </row>
    <row r="548" spans="1:10" ht="12.75">
      <c r="A548" s="20"/>
      <c r="B548" s="20"/>
      <c r="C548" s="20"/>
      <c r="D548" s="23"/>
      <c r="E548" s="20"/>
      <c r="F548" s="20"/>
      <c r="G548" s="20"/>
      <c r="H548" s="21"/>
      <c r="I548" s="116"/>
      <c r="J548" s="135"/>
    </row>
    <row r="549" spans="1:10" ht="12.75">
      <c r="A549" s="20"/>
      <c r="B549" s="20"/>
      <c r="C549" s="20"/>
      <c r="D549" s="23"/>
      <c r="E549" s="20"/>
      <c r="F549" s="20"/>
      <c r="G549" s="20"/>
      <c r="H549" s="21"/>
      <c r="I549" s="116"/>
      <c r="J549" s="135"/>
    </row>
    <row r="550" spans="1:10" ht="12.75">
      <c r="A550" s="20"/>
      <c r="B550" s="20"/>
      <c r="C550" s="20"/>
      <c r="D550" s="23"/>
      <c r="E550" s="20"/>
      <c r="F550" s="20"/>
      <c r="G550" s="20"/>
      <c r="H550" s="21"/>
      <c r="I550" s="116"/>
      <c r="J550" s="135"/>
    </row>
    <row r="551" spans="1:10" ht="12.75">
      <c r="A551" s="20"/>
      <c r="B551" s="20"/>
      <c r="C551" s="20"/>
      <c r="D551" s="23"/>
      <c r="E551" s="20"/>
      <c r="F551" s="20"/>
      <c r="G551" s="20"/>
      <c r="H551" s="21"/>
      <c r="I551" s="116"/>
      <c r="J551" s="135"/>
    </row>
    <row r="552" spans="1:10" ht="12.75">
      <c r="A552" s="20"/>
      <c r="B552" s="20"/>
      <c r="C552" s="20"/>
      <c r="D552" s="23"/>
      <c r="E552" s="20"/>
      <c r="F552" s="20"/>
      <c r="G552" s="20"/>
      <c r="H552" s="21"/>
      <c r="I552" s="116"/>
      <c r="J552" s="135"/>
    </row>
    <row r="553" spans="1:10" ht="12.75">
      <c r="A553" s="20"/>
      <c r="B553" s="20"/>
      <c r="C553" s="20"/>
      <c r="D553" s="23"/>
      <c r="E553" s="20"/>
      <c r="F553" s="20"/>
      <c r="G553" s="20"/>
      <c r="H553" s="21"/>
      <c r="I553" s="116"/>
      <c r="J553" s="135"/>
    </row>
    <row r="554" spans="1:10" ht="12.75">
      <c r="A554" s="20"/>
      <c r="B554" s="20"/>
      <c r="C554" s="20"/>
      <c r="D554" s="23"/>
      <c r="E554" s="20"/>
      <c r="F554" s="20"/>
      <c r="G554" s="20"/>
      <c r="H554" s="21"/>
      <c r="I554" s="116"/>
      <c r="J554" s="135"/>
    </row>
    <row r="555" spans="1:10" ht="12.75">
      <c r="A555" s="20"/>
      <c r="B555" s="20"/>
      <c r="C555" s="20"/>
      <c r="D555" s="23"/>
      <c r="E555" s="20"/>
      <c r="F555" s="20"/>
      <c r="G555" s="20"/>
      <c r="H555" s="21"/>
      <c r="I555" s="116"/>
      <c r="J555" s="135"/>
    </row>
    <row r="556" spans="1:10" ht="12.75">
      <c r="A556" s="20"/>
      <c r="B556" s="20"/>
      <c r="C556" s="20"/>
      <c r="D556" s="23"/>
      <c r="E556" s="20"/>
      <c r="F556" s="20"/>
      <c r="G556" s="20"/>
      <c r="H556" s="21"/>
      <c r="I556" s="116"/>
      <c r="J556" s="135"/>
    </row>
    <row r="557" spans="1:10" ht="12.75">
      <c r="A557" s="20"/>
      <c r="B557" s="20"/>
      <c r="C557" s="20"/>
      <c r="D557" s="23"/>
      <c r="E557" s="20"/>
      <c r="F557" s="20"/>
      <c r="G557" s="20"/>
      <c r="H557" s="21"/>
      <c r="I557" s="116"/>
      <c r="J557" s="135"/>
    </row>
    <row r="558" spans="1:10" ht="12.75">
      <c r="A558" s="20"/>
      <c r="B558" s="20"/>
      <c r="C558" s="20"/>
      <c r="D558" s="23"/>
      <c r="E558" s="20"/>
      <c r="F558" s="20"/>
      <c r="G558" s="20"/>
      <c r="H558" s="21"/>
      <c r="I558" s="116"/>
      <c r="J558" s="135"/>
    </row>
    <row r="559" spans="1:10" ht="12.75">
      <c r="A559" s="20"/>
      <c r="B559" s="20"/>
      <c r="C559" s="20"/>
      <c r="D559" s="23"/>
      <c r="E559" s="20"/>
      <c r="F559" s="20"/>
      <c r="G559" s="20"/>
      <c r="H559" s="21"/>
      <c r="I559" s="116"/>
      <c r="J559" s="135"/>
    </row>
    <row r="560" spans="1:10" ht="12.75">
      <c r="A560" s="20"/>
      <c r="B560" s="20"/>
      <c r="C560" s="20"/>
      <c r="D560" s="23"/>
      <c r="E560" s="20"/>
      <c r="F560" s="20"/>
      <c r="G560" s="20"/>
      <c r="H560" s="21"/>
      <c r="I560" s="116"/>
      <c r="J560" s="135"/>
    </row>
    <row r="561" spans="1:10" ht="12.75">
      <c r="A561" s="20"/>
      <c r="B561" s="20"/>
      <c r="C561" s="20"/>
      <c r="D561" s="23"/>
      <c r="E561" s="20"/>
      <c r="F561" s="20"/>
      <c r="G561" s="20"/>
      <c r="H561" s="21"/>
      <c r="I561" s="116"/>
      <c r="J561" s="135"/>
    </row>
    <row r="562" spans="1:10" ht="12.75">
      <c r="A562" s="20"/>
      <c r="B562" s="20"/>
      <c r="C562" s="20"/>
      <c r="D562" s="23"/>
      <c r="E562" s="20"/>
      <c r="F562" s="20"/>
      <c r="G562" s="20"/>
      <c r="H562" s="21"/>
      <c r="I562" s="116"/>
      <c r="J562" s="135"/>
    </row>
    <row r="563" spans="1:10" ht="12.75">
      <c r="A563" s="20"/>
      <c r="B563" s="20"/>
      <c r="C563" s="20"/>
      <c r="D563" s="23"/>
      <c r="E563" s="20"/>
      <c r="F563" s="20"/>
      <c r="G563" s="20"/>
      <c r="H563" s="21"/>
      <c r="I563" s="116"/>
      <c r="J563" s="135"/>
    </row>
    <row r="564" spans="1:10" ht="12.75">
      <c r="A564" s="20"/>
      <c r="B564" s="20"/>
      <c r="C564" s="20"/>
      <c r="D564" s="23"/>
      <c r="E564" s="20"/>
      <c r="F564" s="20"/>
      <c r="G564" s="20"/>
      <c r="H564" s="21"/>
      <c r="I564" s="116"/>
      <c r="J564" s="135"/>
    </row>
    <row r="565" spans="1:10" ht="12.75">
      <c r="A565" s="20"/>
      <c r="B565" s="20"/>
      <c r="C565" s="20"/>
      <c r="D565" s="23"/>
      <c r="E565" s="20"/>
      <c r="F565" s="20"/>
      <c r="G565" s="20"/>
      <c r="H565" s="21"/>
      <c r="I565" s="116"/>
      <c r="J565" s="135"/>
    </row>
    <row r="566" spans="1:10" ht="12.75">
      <c r="A566" s="20"/>
      <c r="B566" s="20"/>
      <c r="C566" s="20"/>
      <c r="D566" s="23"/>
      <c r="E566" s="20"/>
      <c r="F566" s="20"/>
      <c r="G566" s="20"/>
      <c r="H566" s="21"/>
      <c r="I566" s="116"/>
      <c r="J566" s="135"/>
    </row>
    <row r="567" spans="1:10" ht="12.75">
      <c r="A567" s="20"/>
      <c r="B567" s="20"/>
      <c r="C567" s="20"/>
      <c r="D567" s="23"/>
      <c r="E567" s="20"/>
      <c r="F567" s="20"/>
      <c r="G567" s="20"/>
      <c r="H567" s="21"/>
      <c r="I567" s="116"/>
      <c r="J567" s="135"/>
    </row>
    <row r="568" spans="1:10" ht="12.75">
      <c r="A568" s="20"/>
      <c r="B568" s="20"/>
      <c r="C568" s="20"/>
      <c r="D568" s="23"/>
      <c r="E568" s="20"/>
      <c r="F568" s="20"/>
      <c r="G568" s="20"/>
      <c r="H568" s="21"/>
      <c r="I568" s="116"/>
      <c r="J568" s="135"/>
    </row>
    <row r="569" spans="1:10" ht="12.75">
      <c r="A569" s="20"/>
      <c r="B569" s="20"/>
      <c r="C569" s="20"/>
      <c r="D569" s="23"/>
      <c r="E569" s="20"/>
      <c r="F569" s="20"/>
      <c r="G569" s="20"/>
      <c r="H569" s="21"/>
      <c r="I569" s="116"/>
      <c r="J569" s="135"/>
    </row>
    <row r="570" spans="1:10" ht="12.75">
      <c r="A570" s="20"/>
      <c r="B570" s="20"/>
      <c r="C570" s="20"/>
      <c r="D570" s="23"/>
      <c r="E570" s="20"/>
      <c r="F570" s="20"/>
      <c r="G570" s="20"/>
      <c r="H570" s="21"/>
      <c r="I570" s="116"/>
      <c r="J570" s="135"/>
    </row>
    <row r="571" spans="1:10" ht="12.75">
      <c r="A571" s="20"/>
      <c r="B571" s="20"/>
      <c r="C571" s="20"/>
      <c r="D571" s="23"/>
      <c r="E571" s="20"/>
      <c r="F571" s="20"/>
      <c r="G571" s="20"/>
      <c r="H571" s="21"/>
      <c r="I571" s="116"/>
      <c r="J571" s="135"/>
    </row>
    <row r="572" spans="1:10" ht="12.75">
      <c r="A572" s="20"/>
      <c r="B572" s="20"/>
      <c r="C572" s="20"/>
      <c r="D572" s="23"/>
      <c r="E572" s="20"/>
      <c r="F572" s="20"/>
      <c r="G572" s="20"/>
      <c r="H572" s="21"/>
      <c r="I572" s="116"/>
      <c r="J572" s="135"/>
    </row>
    <row r="573" spans="1:10" ht="12.75">
      <c r="A573" s="20"/>
      <c r="B573" s="20"/>
      <c r="C573" s="20"/>
      <c r="D573" s="23"/>
      <c r="E573" s="20"/>
      <c r="F573" s="20"/>
      <c r="G573" s="20"/>
      <c r="H573" s="21"/>
      <c r="I573" s="116"/>
      <c r="J573" s="135"/>
    </row>
    <row r="574" spans="1:10" ht="12.75">
      <c r="A574" s="20"/>
      <c r="B574" s="20"/>
      <c r="C574" s="20"/>
      <c r="D574" s="23"/>
      <c r="E574" s="20"/>
      <c r="F574" s="20"/>
      <c r="G574" s="20"/>
      <c r="H574" s="21"/>
      <c r="I574" s="116"/>
      <c r="J574" s="135"/>
    </row>
    <row r="575" spans="1:10" ht="12.75">
      <c r="A575" s="20"/>
      <c r="B575" s="20"/>
      <c r="C575" s="20"/>
      <c r="D575" s="23"/>
      <c r="E575" s="20"/>
      <c r="F575" s="20"/>
      <c r="G575" s="20"/>
      <c r="H575" s="21"/>
      <c r="I575" s="116"/>
      <c r="J575" s="135"/>
    </row>
    <row r="576" spans="1:10" ht="12.75">
      <c r="A576" s="20"/>
      <c r="B576" s="20"/>
      <c r="C576" s="20"/>
      <c r="D576" s="23"/>
      <c r="E576" s="20"/>
      <c r="F576" s="20"/>
      <c r="G576" s="20"/>
      <c r="H576" s="21"/>
      <c r="I576" s="116"/>
      <c r="J576" s="135"/>
    </row>
    <row r="577" spans="1:10" ht="12.75">
      <c r="A577" s="20"/>
      <c r="B577" s="20"/>
      <c r="C577" s="20"/>
      <c r="D577" s="23"/>
      <c r="E577" s="20"/>
      <c r="F577" s="20"/>
      <c r="G577" s="20"/>
      <c r="H577" s="21"/>
      <c r="I577" s="116"/>
      <c r="J577" s="135"/>
    </row>
    <row r="578" spans="1:10" ht="12.75">
      <c r="A578" s="20"/>
      <c r="B578" s="20"/>
      <c r="C578" s="20"/>
      <c r="D578" s="23"/>
      <c r="E578" s="20"/>
      <c r="F578" s="20"/>
      <c r="G578" s="20"/>
      <c r="H578" s="21"/>
      <c r="I578" s="116"/>
      <c r="J578" s="135"/>
    </row>
    <row r="579" spans="1:10" ht="12.75">
      <c r="A579" s="20"/>
      <c r="B579" s="20"/>
      <c r="C579" s="20"/>
      <c r="D579" s="23"/>
      <c r="E579" s="20"/>
      <c r="F579" s="20"/>
      <c r="G579" s="20"/>
      <c r="H579" s="21"/>
      <c r="I579" s="116"/>
      <c r="J579" s="135"/>
    </row>
    <row r="580" spans="1:10" ht="12.75">
      <c r="A580" s="20"/>
      <c r="B580" s="20"/>
      <c r="C580" s="20"/>
      <c r="D580" s="23"/>
      <c r="E580" s="20"/>
      <c r="F580" s="20"/>
      <c r="G580" s="20"/>
      <c r="H580" s="21"/>
      <c r="I580" s="116"/>
      <c r="J580" s="135"/>
    </row>
    <row r="581" spans="1:10" ht="12.75">
      <c r="A581" s="20"/>
      <c r="B581" s="20"/>
      <c r="C581" s="20"/>
      <c r="D581" s="23"/>
      <c r="E581" s="20"/>
      <c r="F581" s="20"/>
      <c r="G581" s="20"/>
      <c r="H581" s="21"/>
      <c r="I581" s="116"/>
      <c r="J581" s="135"/>
    </row>
    <row r="582" spans="1:10" ht="12.75">
      <c r="A582" s="20"/>
      <c r="B582" s="20"/>
      <c r="C582" s="20"/>
      <c r="D582" s="23"/>
      <c r="E582" s="20"/>
      <c r="F582" s="20"/>
      <c r="G582" s="20"/>
      <c r="H582" s="21"/>
      <c r="I582" s="116"/>
      <c r="J582" s="135"/>
    </row>
    <row r="583" spans="1:10" ht="12.75">
      <c r="A583" s="20"/>
      <c r="B583" s="20"/>
      <c r="C583" s="20"/>
      <c r="D583" s="23"/>
      <c r="E583" s="20"/>
      <c r="F583" s="20"/>
      <c r="G583" s="20"/>
      <c r="H583" s="21"/>
      <c r="I583" s="116"/>
      <c r="J583" s="135"/>
    </row>
    <row r="584" spans="1:10" ht="12.75">
      <c r="A584" s="20"/>
      <c r="B584" s="20"/>
      <c r="C584" s="20"/>
      <c r="D584" s="23"/>
      <c r="E584" s="20"/>
      <c r="F584" s="20"/>
      <c r="G584" s="20"/>
      <c r="H584" s="21"/>
      <c r="I584" s="116"/>
      <c r="J584" s="135"/>
    </row>
    <row r="585" spans="1:10" ht="12.75">
      <c r="A585" s="20"/>
      <c r="B585" s="20"/>
      <c r="C585" s="20"/>
      <c r="D585" s="23"/>
      <c r="E585" s="20"/>
      <c r="F585" s="20"/>
      <c r="G585" s="20"/>
      <c r="H585" s="21"/>
      <c r="I585" s="116"/>
      <c r="J585" s="135"/>
    </row>
    <row r="586" spans="1:10" ht="12.75">
      <c r="A586" s="20"/>
      <c r="B586" s="20"/>
      <c r="C586" s="20"/>
      <c r="D586" s="23"/>
      <c r="E586" s="20"/>
      <c r="F586" s="20"/>
      <c r="G586" s="20"/>
      <c r="H586" s="21"/>
      <c r="I586" s="116"/>
      <c r="J586" s="135"/>
    </row>
    <row r="587" spans="1:10" ht="12.75">
      <c r="A587" s="20"/>
      <c r="B587" s="20"/>
      <c r="C587" s="20"/>
      <c r="D587" s="23"/>
      <c r="E587" s="20"/>
      <c r="F587" s="20"/>
      <c r="G587" s="20"/>
      <c r="H587" s="21"/>
      <c r="I587" s="116"/>
      <c r="J587" s="135"/>
    </row>
    <row r="588" spans="1:10" ht="12.75">
      <c r="A588" s="20"/>
      <c r="B588" s="20"/>
      <c r="C588" s="20"/>
      <c r="D588" s="23"/>
      <c r="E588" s="20"/>
      <c r="F588" s="20"/>
      <c r="G588" s="20"/>
      <c r="H588" s="21"/>
      <c r="I588" s="116"/>
      <c r="J588" s="135"/>
    </row>
    <row r="589" spans="1:10" ht="12.75">
      <c r="A589" s="20"/>
      <c r="B589" s="20"/>
      <c r="C589" s="20"/>
      <c r="D589" s="23"/>
      <c r="E589" s="20"/>
      <c r="F589" s="20"/>
      <c r="G589" s="20"/>
      <c r="H589" s="21"/>
      <c r="I589" s="116"/>
      <c r="J589" s="135"/>
    </row>
    <row r="590" spans="1:10" ht="12.75">
      <c r="A590" s="20"/>
      <c r="B590" s="20"/>
      <c r="C590" s="20"/>
      <c r="D590" s="23"/>
      <c r="E590" s="20"/>
      <c r="F590" s="20"/>
      <c r="G590" s="20"/>
      <c r="H590" s="21"/>
      <c r="I590" s="116"/>
      <c r="J590" s="135"/>
    </row>
    <row r="591" spans="1:10" ht="12.75">
      <c r="A591" s="20"/>
      <c r="B591" s="20"/>
      <c r="C591" s="20"/>
      <c r="D591" s="23"/>
      <c r="E591" s="20"/>
      <c r="F591" s="20"/>
      <c r="G591" s="20"/>
      <c r="H591" s="21"/>
      <c r="I591" s="116"/>
      <c r="J591" s="135"/>
    </row>
    <row r="592" spans="1:10" ht="12.75">
      <c r="A592" s="20"/>
      <c r="B592" s="20"/>
      <c r="C592" s="20"/>
      <c r="D592" s="23"/>
      <c r="E592" s="20"/>
      <c r="F592" s="20"/>
      <c r="G592" s="20"/>
      <c r="H592" s="21"/>
      <c r="I592" s="116"/>
      <c r="J592" s="135"/>
    </row>
    <row r="593" spans="1:10" ht="12.75">
      <c r="A593" s="20"/>
      <c r="B593" s="20"/>
      <c r="C593" s="20"/>
      <c r="D593" s="23"/>
      <c r="E593" s="20"/>
      <c r="F593" s="20"/>
      <c r="G593" s="20"/>
      <c r="H593" s="21"/>
      <c r="I593" s="116"/>
      <c r="J593" s="135"/>
    </row>
    <row r="594" spans="1:10" ht="12.75">
      <c r="A594" s="20"/>
      <c r="B594" s="20"/>
      <c r="C594" s="20"/>
      <c r="D594" s="23"/>
      <c r="E594" s="20"/>
      <c r="F594" s="20"/>
      <c r="G594" s="20"/>
      <c r="H594" s="21"/>
      <c r="I594" s="116"/>
      <c r="J594" s="135"/>
    </row>
    <row r="595" spans="1:10" ht="12.75">
      <c r="A595" s="20"/>
      <c r="B595" s="20"/>
      <c r="C595" s="20"/>
      <c r="D595" s="23"/>
      <c r="E595" s="20"/>
      <c r="F595" s="20"/>
      <c r="G595" s="20"/>
      <c r="H595" s="21"/>
      <c r="I595" s="116"/>
      <c r="J595" s="135"/>
    </row>
    <row r="596" spans="1:10" ht="12.75">
      <c r="A596" s="20"/>
      <c r="B596" s="20"/>
      <c r="C596" s="20"/>
      <c r="D596" s="23"/>
      <c r="E596" s="20"/>
      <c r="F596" s="20"/>
      <c r="G596" s="20"/>
      <c r="H596" s="21"/>
      <c r="I596" s="116"/>
      <c r="J596" s="135"/>
    </row>
    <row r="597" spans="1:10" ht="12.75">
      <c r="A597" s="20"/>
      <c r="B597" s="20"/>
      <c r="C597" s="20"/>
      <c r="D597" s="23"/>
      <c r="E597" s="20"/>
      <c r="F597" s="20"/>
      <c r="G597" s="20"/>
      <c r="H597" s="21"/>
      <c r="I597" s="116"/>
      <c r="J597" s="135"/>
    </row>
    <row r="598" spans="1:10" ht="12.75">
      <c r="A598" s="20"/>
      <c r="B598" s="20"/>
      <c r="C598" s="20"/>
      <c r="D598" s="23"/>
      <c r="E598" s="20"/>
      <c r="F598" s="20"/>
      <c r="G598" s="20"/>
      <c r="H598" s="21"/>
      <c r="I598" s="116"/>
      <c r="J598" s="135"/>
    </row>
    <row r="599" spans="1:10" ht="12.75">
      <c r="A599" s="20"/>
      <c r="B599" s="20"/>
      <c r="C599" s="20"/>
      <c r="D599" s="23"/>
      <c r="E599" s="20"/>
      <c r="F599" s="20"/>
      <c r="G599" s="20"/>
      <c r="H599" s="21"/>
      <c r="I599" s="116"/>
      <c r="J599" s="135"/>
    </row>
    <row r="600" spans="1:10" ht="12.75">
      <c r="A600" s="20"/>
      <c r="B600" s="20"/>
      <c r="C600" s="20"/>
      <c r="D600" s="23"/>
      <c r="E600" s="20"/>
      <c r="F600" s="20"/>
      <c r="G600" s="20"/>
      <c r="H600" s="21"/>
      <c r="I600" s="116"/>
      <c r="J600" s="135"/>
    </row>
    <row r="601" spans="1:10" ht="12.75">
      <c r="A601" s="20"/>
      <c r="B601" s="20"/>
      <c r="C601" s="20"/>
      <c r="D601" s="23"/>
      <c r="E601" s="20"/>
      <c r="F601" s="20"/>
      <c r="G601" s="20"/>
      <c r="H601" s="21"/>
      <c r="I601" s="116"/>
      <c r="J601" s="135"/>
    </row>
    <row r="602" spans="1:10" ht="12.75">
      <c r="A602" s="20"/>
      <c r="B602" s="20"/>
      <c r="C602" s="20"/>
      <c r="D602" s="23"/>
      <c r="E602" s="20"/>
      <c r="F602" s="20"/>
      <c r="G602" s="20"/>
      <c r="H602" s="21"/>
      <c r="I602" s="116"/>
      <c r="J602" s="135"/>
    </row>
    <row r="603" spans="1:10" ht="12.75">
      <c r="A603" s="20"/>
      <c r="B603" s="20"/>
      <c r="C603" s="20"/>
      <c r="D603" s="23"/>
      <c r="E603" s="20"/>
      <c r="F603" s="20"/>
      <c r="G603" s="20"/>
      <c r="H603" s="21"/>
      <c r="I603" s="116"/>
      <c r="J603" s="135"/>
    </row>
    <row r="604" spans="1:10" ht="12.75">
      <c r="A604" s="20"/>
      <c r="B604" s="20"/>
      <c r="C604" s="20"/>
      <c r="D604" s="23"/>
      <c r="E604" s="20"/>
      <c r="F604" s="20"/>
      <c r="G604" s="20"/>
      <c r="H604" s="21"/>
      <c r="I604" s="116"/>
      <c r="J604" s="135"/>
    </row>
    <row r="605" spans="1:10" ht="12.75">
      <c r="A605" s="20"/>
      <c r="B605" s="20"/>
      <c r="C605" s="20"/>
      <c r="D605" s="23"/>
      <c r="E605" s="20"/>
      <c r="F605" s="20"/>
      <c r="G605" s="20"/>
      <c r="H605" s="21"/>
      <c r="I605" s="116"/>
      <c r="J605" s="135"/>
    </row>
    <row r="606" spans="1:10" ht="12.75">
      <c r="A606" s="20"/>
      <c r="B606" s="20"/>
      <c r="C606" s="20"/>
      <c r="D606" s="23"/>
      <c r="E606" s="20"/>
      <c r="F606" s="20"/>
      <c r="G606" s="20"/>
      <c r="H606" s="21"/>
      <c r="I606" s="116"/>
      <c r="J606" s="135"/>
    </row>
    <row r="607" spans="1:10" ht="12.75">
      <c r="A607" s="20"/>
      <c r="B607" s="20"/>
      <c r="C607" s="20"/>
      <c r="D607" s="23"/>
      <c r="E607" s="20"/>
      <c r="F607" s="20"/>
      <c r="G607" s="20"/>
      <c r="H607" s="21"/>
      <c r="I607" s="116"/>
      <c r="J607" s="135"/>
    </row>
    <row r="608" spans="1:10" ht="12.75">
      <c r="A608" s="20"/>
      <c r="B608" s="20"/>
      <c r="C608" s="20"/>
      <c r="D608" s="23"/>
      <c r="E608" s="20"/>
      <c r="F608" s="20"/>
      <c r="G608" s="20"/>
      <c r="H608" s="21"/>
      <c r="I608" s="116"/>
      <c r="J608" s="135"/>
    </row>
    <row r="609" spans="1:10" ht="12.75">
      <c r="A609" s="20"/>
      <c r="B609" s="20"/>
      <c r="C609" s="20"/>
      <c r="D609" s="23"/>
      <c r="E609" s="20"/>
      <c r="F609" s="20"/>
      <c r="G609" s="20"/>
      <c r="H609" s="21"/>
      <c r="I609" s="116"/>
      <c r="J609" s="135"/>
    </row>
    <row r="610" spans="1:10" ht="12.75">
      <c r="A610" s="20"/>
      <c r="B610" s="20"/>
      <c r="C610" s="20"/>
      <c r="D610" s="23"/>
      <c r="E610" s="20"/>
      <c r="F610" s="20"/>
      <c r="G610" s="20"/>
      <c r="H610" s="21"/>
      <c r="I610" s="116"/>
      <c r="J610" s="135"/>
    </row>
    <row r="611" spans="1:10" ht="12.75">
      <c r="A611" s="20"/>
      <c r="B611" s="20"/>
      <c r="C611" s="20"/>
      <c r="D611" s="23"/>
      <c r="E611" s="20"/>
      <c r="F611" s="20"/>
      <c r="G611" s="20"/>
      <c r="H611" s="21"/>
      <c r="I611" s="116"/>
      <c r="J611" s="135"/>
    </row>
    <row r="612" spans="1:10" ht="12.75">
      <c r="A612" s="20"/>
      <c r="B612" s="20"/>
      <c r="C612" s="20"/>
      <c r="D612" s="23"/>
      <c r="E612" s="20"/>
      <c r="F612" s="20"/>
      <c r="G612" s="20"/>
      <c r="H612" s="21"/>
      <c r="I612" s="116"/>
      <c r="J612" s="135"/>
    </row>
    <row r="613" spans="1:10" ht="12.75">
      <c r="A613" s="20"/>
      <c r="B613" s="20"/>
      <c r="C613" s="20"/>
      <c r="D613" s="23"/>
      <c r="E613" s="20"/>
      <c r="F613" s="20"/>
      <c r="G613" s="20"/>
      <c r="H613" s="21"/>
      <c r="I613" s="116"/>
      <c r="J613" s="135"/>
    </row>
    <row r="614" spans="1:10" ht="12.75">
      <c r="A614" s="20"/>
      <c r="B614" s="20"/>
      <c r="C614" s="20"/>
      <c r="D614" s="23"/>
      <c r="E614" s="20"/>
      <c r="F614" s="20"/>
      <c r="G614" s="20"/>
      <c r="H614" s="21"/>
      <c r="I614" s="116"/>
      <c r="J614" s="135"/>
    </row>
    <row r="615" spans="1:10" ht="12.75">
      <c r="A615" s="20"/>
      <c r="B615" s="20"/>
      <c r="C615" s="20"/>
      <c r="D615" s="23"/>
      <c r="E615" s="20"/>
      <c r="F615" s="20"/>
      <c r="G615" s="20"/>
      <c r="H615" s="21"/>
      <c r="I615" s="116"/>
      <c r="J615" s="135"/>
    </row>
    <row r="616" spans="1:10" ht="12.75">
      <c r="A616" s="20"/>
      <c r="B616" s="20"/>
      <c r="C616" s="20"/>
      <c r="D616" s="23"/>
      <c r="E616" s="20"/>
      <c r="F616" s="20"/>
      <c r="G616" s="20"/>
      <c r="H616" s="21"/>
      <c r="I616" s="116"/>
      <c r="J616" s="135"/>
    </row>
    <row r="617" spans="1:10" ht="12.75">
      <c r="A617" s="20"/>
      <c r="B617" s="20"/>
      <c r="C617" s="20"/>
      <c r="D617" s="23"/>
      <c r="E617" s="20"/>
      <c r="F617" s="20"/>
      <c r="G617" s="20"/>
      <c r="H617" s="21"/>
      <c r="I617" s="116"/>
      <c r="J617" s="135"/>
    </row>
    <row r="618" spans="1:10" ht="12.75">
      <c r="A618" s="20"/>
      <c r="B618" s="20"/>
      <c r="C618" s="20"/>
      <c r="D618" s="23"/>
      <c r="E618" s="20"/>
      <c r="F618" s="20"/>
      <c r="G618" s="20"/>
      <c r="H618" s="21"/>
      <c r="I618" s="116"/>
      <c r="J618" s="135"/>
    </row>
    <row r="619" spans="1:10" ht="12.75">
      <c r="A619" s="20"/>
      <c r="B619" s="20"/>
      <c r="C619" s="20"/>
      <c r="D619" s="23"/>
      <c r="E619" s="20"/>
      <c r="F619" s="20"/>
      <c r="G619" s="20"/>
      <c r="H619" s="21"/>
      <c r="I619" s="116"/>
      <c r="J619" s="135"/>
    </row>
    <row r="620" spans="1:10" ht="12.75">
      <c r="A620" s="20"/>
      <c r="B620" s="20"/>
      <c r="C620" s="20"/>
      <c r="D620" s="23"/>
      <c r="E620" s="20"/>
      <c r="F620" s="20"/>
      <c r="G620" s="20"/>
      <c r="H620" s="21"/>
      <c r="I620" s="116"/>
      <c r="J620" s="135"/>
    </row>
    <row r="621" spans="1:10" ht="12.75">
      <c r="A621" s="20"/>
      <c r="B621" s="20"/>
      <c r="C621" s="20"/>
      <c r="D621" s="23"/>
      <c r="E621" s="20"/>
      <c r="F621" s="20"/>
      <c r="G621" s="20"/>
      <c r="H621" s="21"/>
      <c r="I621" s="116"/>
      <c r="J621" s="135"/>
    </row>
    <row r="622" spans="1:10" ht="12.75">
      <c r="A622" s="20"/>
      <c r="B622" s="20"/>
      <c r="C622" s="20"/>
      <c r="D622" s="23"/>
      <c r="E622" s="20"/>
      <c r="F622" s="20"/>
      <c r="G622" s="20"/>
      <c r="H622" s="21"/>
      <c r="I622" s="116"/>
      <c r="J622" s="135"/>
    </row>
    <row r="623" spans="1:10" ht="12.75">
      <c r="A623" s="20"/>
      <c r="B623" s="20"/>
      <c r="C623" s="20"/>
      <c r="D623" s="23"/>
      <c r="E623" s="20"/>
      <c r="F623" s="20"/>
      <c r="G623" s="20"/>
      <c r="H623" s="21"/>
      <c r="I623" s="116"/>
      <c r="J623" s="135"/>
    </row>
    <row r="624" spans="1:10" ht="12.75">
      <c r="A624" s="20"/>
      <c r="B624" s="20"/>
      <c r="C624" s="20"/>
      <c r="D624" s="23"/>
      <c r="E624" s="20"/>
      <c r="F624" s="20"/>
      <c r="G624" s="20"/>
      <c r="H624" s="21"/>
      <c r="I624" s="116"/>
      <c r="J624" s="135"/>
    </row>
    <row r="625" spans="1:10" ht="12.75">
      <c r="A625" s="20"/>
      <c r="B625" s="20"/>
      <c r="C625" s="20"/>
      <c r="D625" s="23"/>
      <c r="E625" s="20"/>
      <c r="F625" s="20"/>
      <c r="G625" s="20"/>
      <c r="H625" s="21"/>
      <c r="I625" s="116"/>
      <c r="J625" s="135"/>
    </row>
    <row r="626" spans="1:10" ht="12.75">
      <c r="A626" s="20"/>
      <c r="B626" s="20"/>
      <c r="C626" s="20"/>
      <c r="D626" s="23"/>
      <c r="E626" s="20"/>
      <c r="F626" s="20"/>
      <c r="G626" s="20"/>
      <c r="H626" s="21"/>
      <c r="I626" s="116"/>
      <c r="J626" s="135"/>
    </row>
    <row r="627" spans="1:10" ht="12.75">
      <c r="A627" s="20"/>
      <c r="B627" s="20"/>
      <c r="C627" s="20"/>
      <c r="D627" s="23"/>
      <c r="E627" s="20"/>
      <c r="F627" s="20"/>
      <c r="G627" s="20"/>
      <c r="H627" s="21"/>
      <c r="I627" s="116"/>
      <c r="J627" s="135"/>
    </row>
    <row r="628" spans="1:10" ht="12.75">
      <c r="A628" s="20"/>
      <c r="B628" s="20"/>
      <c r="C628" s="20"/>
      <c r="D628" s="23"/>
      <c r="E628" s="20"/>
      <c r="F628" s="20"/>
      <c r="G628" s="20"/>
      <c r="H628" s="21"/>
      <c r="I628" s="116"/>
      <c r="J628" s="135"/>
    </row>
    <row r="629" spans="1:10" ht="12.75">
      <c r="A629" s="20"/>
      <c r="B629" s="20"/>
      <c r="C629" s="20"/>
      <c r="D629" s="23"/>
      <c r="E629" s="20"/>
      <c r="F629" s="20"/>
      <c r="G629" s="20"/>
      <c r="H629" s="21"/>
      <c r="I629" s="116"/>
      <c r="J629" s="135"/>
    </row>
    <row r="630" spans="1:10" ht="12.75">
      <c r="A630" s="20"/>
      <c r="B630" s="20"/>
      <c r="C630" s="20"/>
      <c r="D630" s="23"/>
      <c r="E630" s="20"/>
      <c r="F630" s="20"/>
      <c r="G630" s="20"/>
      <c r="H630" s="21"/>
      <c r="I630" s="116"/>
      <c r="J630" s="135"/>
    </row>
    <row r="631" spans="1:10" ht="12.75">
      <c r="A631" s="20"/>
      <c r="B631" s="20"/>
      <c r="C631" s="20"/>
      <c r="D631" s="23"/>
      <c r="E631" s="20"/>
      <c r="F631" s="20"/>
      <c r="G631" s="20"/>
      <c r="H631" s="21"/>
      <c r="I631" s="116"/>
      <c r="J631" s="135"/>
    </row>
    <row r="632" spans="1:10" ht="12.75">
      <c r="A632" s="20"/>
      <c r="B632" s="20"/>
      <c r="C632" s="20"/>
      <c r="D632" s="23"/>
      <c r="E632" s="20"/>
      <c r="F632" s="20"/>
      <c r="G632" s="20"/>
      <c r="H632" s="21"/>
      <c r="I632" s="116"/>
      <c r="J632" s="135"/>
    </row>
    <row r="633" spans="1:10" ht="12.75">
      <c r="A633" s="20"/>
      <c r="B633" s="20"/>
      <c r="C633" s="20"/>
      <c r="D633" s="23"/>
      <c r="E633" s="20"/>
      <c r="F633" s="20"/>
      <c r="G633" s="20"/>
      <c r="H633" s="21"/>
      <c r="I633" s="116"/>
      <c r="J633" s="135"/>
    </row>
    <row r="634" spans="1:10" ht="12.75">
      <c r="A634" s="20"/>
      <c r="B634" s="20"/>
      <c r="C634" s="20"/>
      <c r="D634" s="23"/>
      <c r="E634" s="20"/>
      <c r="F634" s="20"/>
      <c r="G634" s="20"/>
      <c r="H634" s="21"/>
      <c r="I634" s="116"/>
      <c r="J634" s="135"/>
    </row>
    <row r="635" spans="1:10" ht="12.75">
      <c r="A635" s="20"/>
      <c r="B635" s="20"/>
      <c r="C635" s="20"/>
      <c r="D635" s="23"/>
      <c r="E635" s="20"/>
      <c r="F635" s="20"/>
      <c r="G635" s="20"/>
      <c r="H635" s="21"/>
      <c r="I635" s="116"/>
      <c r="J635" s="135"/>
    </row>
    <row r="636" spans="1:10" ht="12.75">
      <c r="A636" s="20"/>
      <c r="B636" s="20"/>
      <c r="C636" s="20"/>
      <c r="D636" s="23"/>
      <c r="E636" s="20"/>
      <c r="F636" s="20"/>
      <c r="G636" s="20"/>
      <c r="H636" s="21"/>
      <c r="I636" s="116"/>
      <c r="J636" s="135"/>
    </row>
    <row r="637" spans="1:10" ht="12.75">
      <c r="A637" s="20"/>
      <c r="B637" s="20"/>
      <c r="C637" s="20"/>
      <c r="D637" s="23"/>
      <c r="E637" s="20"/>
      <c r="F637" s="20"/>
      <c r="G637" s="20"/>
      <c r="H637" s="21"/>
      <c r="I637" s="116"/>
      <c r="J637" s="135"/>
    </row>
    <row r="638" spans="1:10" ht="12.75">
      <c r="A638" s="20"/>
      <c r="B638" s="20"/>
      <c r="C638" s="20"/>
      <c r="D638" s="23"/>
      <c r="E638" s="20"/>
      <c r="F638" s="20"/>
      <c r="G638" s="20"/>
      <c r="H638" s="21"/>
      <c r="I638" s="116"/>
      <c r="J638" s="135"/>
    </row>
    <row r="639" spans="1:10" ht="12.75">
      <c r="A639" s="20"/>
      <c r="B639" s="20"/>
      <c r="C639" s="20"/>
      <c r="D639" s="23"/>
      <c r="E639" s="20"/>
      <c r="F639" s="20"/>
      <c r="G639" s="20"/>
      <c r="H639" s="21"/>
      <c r="I639" s="116"/>
      <c r="J639" s="135"/>
    </row>
    <row r="640" spans="1:10" ht="12.75">
      <c r="A640" s="20"/>
      <c r="B640" s="20"/>
      <c r="C640" s="20"/>
      <c r="D640" s="23"/>
      <c r="E640" s="20"/>
      <c r="F640" s="20"/>
      <c r="G640" s="20"/>
      <c r="H640" s="21"/>
      <c r="I640" s="116"/>
      <c r="J640" s="135"/>
    </row>
    <row r="641" spans="1:10" ht="12.75">
      <c r="A641" s="20"/>
      <c r="B641" s="20"/>
      <c r="C641" s="20"/>
      <c r="D641" s="23"/>
      <c r="E641" s="20"/>
      <c r="F641" s="20"/>
      <c r="G641" s="20"/>
      <c r="H641" s="21"/>
      <c r="I641" s="116"/>
      <c r="J641" s="135"/>
    </row>
    <row r="642" spans="1:10" ht="12.75">
      <c r="A642" s="20"/>
      <c r="B642" s="20"/>
      <c r="C642" s="20"/>
      <c r="D642" s="23"/>
      <c r="E642" s="20"/>
      <c r="F642" s="20"/>
      <c r="G642" s="20"/>
      <c r="H642" s="21"/>
      <c r="I642" s="116"/>
      <c r="J642" s="135"/>
    </row>
    <row r="643" spans="1:10" ht="12.75">
      <c r="A643" s="20"/>
      <c r="B643" s="20"/>
      <c r="C643" s="20"/>
      <c r="D643" s="23"/>
      <c r="E643" s="20"/>
      <c r="F643" s="20"/>
      <c r="G643" s="20"/>
      <c r="H643" s="21"/>
      <c r="I643" s="116"/>
      <c r="J643" s="135"/>
    </row>
    <row r="644" spans="1:10" ht="12.75">
      <c r="A644" s="20"/>
      <c r="B644" s="20"/>
      <c r="C644" s="20"/>
      <c r="D644" s="23"/>
      <c r="E644" s="20"/>
      <c r="F644" s="20"/>
      <c r="G644" s="20"/>
      <c r="H644" s="21"/>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50" t="s">
        <v>1248</v>
      </c>
      <c r="B1" s="350"/>
      <c r="C1" s="350"/>
      <c r="D1" s="350"/>
      <c r="E1" s="350"/>
      <c r="F1" s="350"/>
      <c r="G1" s="350"/>
      <c r="H1" s="350"/>
      <c r="I1" s="350"/>
    </row>
    <row r="2" spans="1:26" ht="7.5" customHeight="1">
      <c r="C2" s="10"/>
      <c r="D2" s="10"/>
      <c r="E2" s="10"/>
      <c r="F2" s="10"/>
      <c r="G2" s="10"/>
      <c r="H2" s="10"/>
      <c r="I2" s="10"/>
    </row>
    <row r="3" spans="1:26" s="14" customFormat="1" ht="26.1" customHeight="1">
      <c r="B3" s="219" t="s">
        <v>523</v>
      </c>
      <c r="C3" s="351" t="str">
        <f>INDEX(Adr!B2:B151,Doklady!B102)</f>
        <v>Slovenský zväz biatlonu</v>
      </c>
      <c r="D3" s="351"/>
      <c r="E3" s="351"/>
      <c r="F3" s="351"/>
      <c r="G3" s="299"/>
      <c r="H3" s="299"/>
      <c r="I3" s="97" t="str">
        <f>Doklady!H100</f>
        <v>V2</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INDEX(Adr!A2:A224,Doklady!B102)</f>
        <v>35656743</v>
      </c>
      <c r="I4" s="97">
        <f>Doklady!H101</f>
        <v>44071</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INDEX(Adr!C2:C224,Doklady!B102)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INDEX(Adr!D2:D224,Doklady!B102)&amp;", "&amp;INDEX(Adr!E2:E224,Doklady!B102)&amp;", "&amp;INDEX(Adr!F2:F224,Doklady!B102)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52" t="s">
        <v>852</v>
      </c>
      <c r="F9" s="353"/>
      <c r="J9" s="10"/>
      <c r="L9" s="170"/>
      <c r="M9" s="170"/>
      <c r="N9" s="170"/>
      <c r="O9" s="170"/>
      <c r="P9" s="170"/>
      <c r="Q9" s="170"/>
      <c r="R9" s="170"/>
      <c r="S9" s="170"/>
    </row>
    <row r="10" spans="1:26" ht="18">
      <c r="A10" s="101" t="s">
        <v>7</v>
      </c>
      <c r="B10" s="102" t="s">
        <v>1044</v>
      </c>
      <c r="C10" s="178">
        <f>SUMIF(FP!J:J,Doklady!$B$1&amp;A10,FP!D:D)</f>
        <v>0</v>
      </c>
      <c r="D10" s="178">
        <f>C10-E10</f>
        <v>0</v>
      </c>
      <c r="E10" s="343">
        <f>SUMIF(K:K,A10,I:I)</f>
        <v>0</v>
      </c>
      <c r="F10" s="344"/>
      <c r="J10" s="10"/>
      <c r="L10" s="172" t="s">
        <v>834</v>
      </c>
      <c r="M10" s="170"/>
      <c r="N10" s="170"/>
      <c r="O10" s="170"/>
      <c r="P10" s="170"/>
      <c r="Q10" s="170"/>
      <c r="R10" s="170"/>
      <c r="S10" s="170"/>
    </row>
    <row r="11" spans="1:26" ht="18">
      <c r="A11" s="101" t="s">
        <v>6</v>
      </c>
      <c r="B11" s="102" t="s">
        <v>202</v>
      </c>
      <c r="C11" s="178">
        <f>SUMIF(FP!J:J,Doklady!$B$1&amp;A11,FP!D:D)</f>
        <v>514949</v>
      </c>
      <c r="D11" s="178">
        <f>+C11-E11</f>
        <v>302998.96999999997</v>
      </c>
      <c r="E11" s="354">
        <f>+I39-I42+I44-I47</f>
        <v>211950.03000000003</v>
      </c>
      <c r="F11" s="355"/>
      <c r="J11" s="236"/>
      <c r="L11" s="220" t="str">
        <f>L41</f>
        <v>a - biatlon - bežné transfery</v>
      </c>
      <c r="M11" s="170"/>
      <c r="N11" s="170"/>
      <c r="O11" s="170"/>
      <c r="P11" s="170"/>
      <c r="Q11" s="170"/>
      <c r="R11" s="170"/>
      <c r="S11" s="170"/>
    </row>
    <row r="12" spans="1:26" ht="18">
      <c r="A12" s="101" t="s">
        <v>10</v>
      </c>
      <c r="B12" s="102" t="s">
        <v>203</v>
      </c>
      <c r="C12" s="178">
        <f>SUMIF(FP!J:J,Doklady!$B$1&amp;A12,FP!D:D)</f>
        <v>204036</v>
      </c>
      <c r="D12" s="178">
        <f>C12-E12</f>
        <v>38760</v>
      </c>
      <c r="E12" s="343">
        <f>SUMIF(K:K,A12,I:I)</f>
        <v>165276</v>
      </c>
      <c r="F12" s="344"/>
      <c r="J12" s="237"/>
      <c r="L12" s="220" t="str">
        <f>L42</f>
        <v>a - biatlon - kapitálové transfery</v>
      </c>
      <c r="N12" s="170"/>
      <c r="O12" s="170"/>
      <c r="P12" s="170"/>
      <c r="Q12" s="170"/>
      <c r="R12" s="170"/>
      <c r="S12" s="170"/>
    </row>
    <row r="13" spans="1:26" ht="18">
      <c r="A13" s="101" t="s">
        <v>9</v>
      </c>
      <c r="B13" s="102" t="s">
        <v>204</v>
      </c>
      <c r="C13" s="178">
        <f>SUMIF(FP!J:J,Doklady!$B$1&amp;A13,FP!D:D)</f>
        <v>0</v>
      </c>
      <c r="D13" s="178">
        <f>C13-E13</f>
        <v>0</v>
      </c>
      <c r="E13" s="343">
        <f>SUMIF(K:K,A13,I:I)</f>
        <v>0</v>
      </c>
      <c r="F13" s="344"/>
      <c r="J13" s="10"/>
      <c r="L13" s="220">
        <f>L46</f>
        <v>2</v>
      </c>
      <c r="N13" s="170"/>
      <c r="O13" s="170"/>
      <c r="P13" s="170"/>
      <c r="Q13" s="170"/>
      <c r="R13" s="170"/>
      <c r="S13" s="170"/>
    </row>
    <row r="14" spans="1:26" ht="18.75" thickBot="1">
      <c r="A14" s="101" t="s">
        <v>12</v>
      </c>
      <c r="B14" s="102" t="s">
        <v>823</v>
      </c>
      <c r="C14" s="178">
        <f>SUMIF(FP!J:J,Doklady!$B$1&amp;A14,FP!D:D)</f>
        <v>0</v>
      </c>
      <c r="D14" s="178">
        <f>C14-E14</f>
        <v>0</v>
      </c>
      <c r="E14" s="356">
        <f>SUMIF(K:K,A14,I:I)</f>
        <v>0</v>
      </c>
      <c r="F14" s="357"/>
      <c r="J14" s="10"/>
      <c r="L14" s="220" t="str">
        <f>L47</f>
        <v>2</v>
      </c>
      <c r="N14" s="170"/>
      <c r="O14" s="170"/>
      <c r="P14" s="170"/>
      <c r="Q14" s="170"/>
      <c r="R14" s="170"/>
      <c r="S14" s="170"/>
    </row>
    <row r="15" spans="1:26" ht="5.25" customHeight="1" thickTop="1">
      <c r="I15" s="14"/>
    </row>
    <row r="16" spans="1:26" s="14" customFormat="1" ht="12.75">
      <c r="A16" s="169" t="s">
        <v>3</v>
      </c>
      <c r="B16" s="362" t="s">
        <v>844</v>
      </c>
      <c r="C16" s="363"/>
      <c r="D16" s="363"/>
      <c r="E16" s="363"/>
      <c r="F16" s="363"/>
      <c r="G16" s="363"/>
      <c r="H16" s="364"/>
      <c r="I16" s="193" t="s">
        <v>881</v>
      </c>
      <c r="J16" s="127"/>
      <c r="K16" s="128"/>
      <c r="L16" s="128"/>
      <c r="M16" s="128"/>
      <c r="N16" s="128"/>
      <c r="O16" s="128"/>
      <c r="P16" s="128"/>
      <c r="Q16" s="128"/>
      <c r="R16" s="128"/>
      <c r="S16" s="128"/>
      <c r="T16" s="128"/>
      <c r="U16" s="127"/>
      <c r="V16" s="127"/>
      <c r="W16" s="127"/>
      <c r="X16" s="127"/>
      <c r="Y16" s="127"/>
      <c r="Z16" s="127"/>
    </row>
    <row r="17" spans="1:20">
      <c r="A17" s="167" t="s">
        <v>206</v>
      </c>
      <c r="B17" s="358" t="s">
        <v>1018</v>
      </c>
      <c r="C17" s="358"/>
      <c r="D17" s="358"/>
      <c r="E17" s="358"/>
      <c r="F17" s="358"/>
      <c r="G17" s="358"/>
      <c r="H17" s="358"/>
      <c r="I17" s="105">
        <f>SUMIF(FP!I:I,Doklady!$B$1&amp;A17,FP!D:D)</f>
        <v>514949</v>
      </c>
      <c r="T17" s="129"/>
    </row>
    <row r="18" spans="1:20" ht="12.75" customHeight="1">
      <c r="A18" s="192" t="s">
        <v>207</v>
      </c>
      <c r="B18" s="358" t="s">
        <v>1062</v>
      </c>
      <c r="C18" s="358"/>
      <c r="D18" s="358"/>
      <c r="E18" s="358"/>
      <c r="F18" s="358"/>
      <c r="G18" s="358"/>
      <c r="H18" s="358"/>
      <c r="I18" s="105">
        <f>SUMIF(FP!I:I,Doklady!$B$1&amp;A18,FP!D:D)</f>
        <v>0</v>
      </c>
    </row>
    <row r="19" spans="1:20" ht="12.75" customHeight="1">
      <c r="A19" s="167" t="s">
        <v>208</v>
      </c>
      <c r="B19" s="358" t="s">
        <v>1021</v>
      </c>
      <c r="C19" s="358"/>
      <c r="D19" s="358"/>
      <c r="E19" s="358"/>
      <c r="F19" s="358"/>
      <c r="G19" s="358"/>
      <c r="H19" s="358"/>
      <c r="I19" s="105">
        <f>SUMIF(FP!I:I,Doklady!$B$1&amp;A19,FP!D:D)</f>
        <v>0</v>
      </c>
    </row>
    <row r="20" spans="1:20">
      <c r="A20" s="192" t="s">
        <v>209</v>
      </c>
      <c r="B20" s="359" t="s">
        <v>1019</v>
      </c>
      <c r="C20" s="360"/>
      <c r="D20" s="360"/>
      <c r="E20" s="360"/>
      <c r="F20" s="360"/>
      <c r="G20" s="360"/>
      <c r="H20" s="361"/>
      <c r="I20" s="105">
        <f>SUMIF(FP!I:I,Doklady!$B$1&amp;A20,FP!D:D)</f>
        <v>161642</v>
      </c>
      <c r="T20" s="129"/>
    </row>
    <row r="21" spans="1:20">
      <c r="A21" s="167" t="s">
        <v>210</v>
      </c>
      <c r="B21" s="359" t="s">
        <v>1022</v>
      </c>
      <c r="C21" s="360"/>
      <c r="D21" s="360"/>
      <c r="E21" s="360"/>
      <c r="F21" s="360"/>
      <c r="G21" s="360"/>
      <c r="H21" s="361"/>
      <c r="I21" s="105">
        <f>SUMIF(FP!I:I,Doklady!$B$1&amp;A21,FP!D:D)</f>
        <v>0</v>
      </c>
      <c r="T21" s="129"/>
    </row>
    <row r="22" spans="1:20">
      <c r="A22" s="192" t="s">
        <v>211</v>
      </c>
      <c r="B22" s="359" t="s">
        <v>1541</v>
      </c>
      <c r="C22" s="360"/>
      <c r="D22" s="360"/>
      <c r="E22" s="360"/>
      <c r="F22" s="360"/>
      <c r="G22" s="360"/>
      <c r="H22" s="361"/>
      <c r="I22" s="105">
        <f>SUMIF(FP!I:I,Doklady!$B$1&amp;A22,FP!D:D)</f>
        <v>0</v>
      </c>
      <c r="T22" s="129"/>
    </row>
    <row r="23" spans="1:20">
      <c r="A23" s="167" t="s">
        <v>212</v>
      </c>
      <c r="B23" s="359" t="s">
        <v>1542</v>
      </c>
      <c r="C23" s="360"/>
      <c r="D23" s="360"/>
      <c r="E23" s="360"/>
      <c r="F23" s="360"/>
      <c r="G23" s="360"/>
      <c r="H23" s="361"/>
      <c r="I23" s="105">
        <f>SUMIF(FP!I:I,Doklady!$B$1&amp;A23,FP!D:D)</f>
        <v>0</v>
      </c>
      <c r="T23" s="129"/>
    </row>
    <row r="24" spans="1:20">
      <c r="A24" s="192" t="s">
        <v>213</v>
      </c>
      <c r="B24" s="359" t="s">
        <v>1543</v>
      </c>
      <c r="C24" s="360"/>
      <c r="D24" s="360"/>
      <c r="E24" s="360"/>
      <c r="F24" s="360"/>
      <c r="G24" s="360"/>
      <c r="H24" s="361"/>
      <c r="I24" s="105">
        <f>SUMIF(FP!I:I,Doklady!$B$1&amp;A24,FP!D:D)</f>
        <v>0</v>
      </c>
      <c r="T24" s="129"/>
    </row>
    <row r="25" spans="1:20">
      <c r="A25" s="167" t="s">
        <v>214</v>
      </c>
      <c r="B25" s="359" t="s">
        <v>1544</v>
      </c>
      <c r="C25" s="360"/>
      <c r="D25" s="360"/>
      <c r="E25" s="360"/>
      <c r="F25" s="360"/>
      <c r="G25" s="360"/>
      <c r="H25" s="361"/>
      <c r="I25" s="105">
        <f>SUMIF(FP!I:I,Doklady!$B$1&amp;A25,FP!D:D)</f>
        <v>6600</v>
      </c>
      <c r="T25" s="129"/>
    </row>
    <row r="26" spans="1:20">
      <c r="A26" s="192" t="s">
        <v>215</v>
      </c>
      <c r="B26" s="359" t="s">
        <v>1545</v>
      </c>
      <c r="C26" s="360"/>
      <c r="D26" s="360"/>
      <c r="E26" s="360"/>
      <c r="F26" s="360"/>
      <c r="G26" s="360"/>
      <c r="H26" s="361"/>
      <c r="I26" s="105">
        <f>SUMIF(FP!I:I,Doklady!$B$1&amp;A26,FP!D:D)</f>
        <v>0</v>
      </c>
      <c r="T26" s="129"/>
    </row>
    <row r="27" spans="1:20">
      <c r="A27" s="167" t="s">
        <v>216</v>
      </c>
      <c r="B27" s="359" t="s">
        <v>1546</v>
      </c>
      <c r="C27" s="360"/>
      <c r="D27" s="360"/>
      <c r="E27" s="360"/>
      <c r="F27" s="360"/>
      <c r="G27" s="360"/>
      <c r="H27" s="361"/>
      <c r="I27" s="105">
        <f>SUMIF(FP!I:I,Doklady!$B$1&amp;A27,FP!D:D)</f>
        <v>0</v>
      </c>
      <c r="T27" s="129"/>
    </row>
    <row r="28" spans="1:20">
      <c r="A28" s="192" t="s">
        <v>217</v>
      </c>
      <c r="B28" s="359" t="s">
        <v>1547</v>
      </c>
      <c r="C28" s="360"/>
      <c r="D28" s="360"/>
      <c r="E28" s="360"/>
      <c r="F28" s="360"/>
      <c r="G28" s="360"/>
      <c r="H28" s="361"/>
      <c r="I28" s="105">
        <f>SUMIF(FP!I:I,Doklady!$B$1&amp;A28,FP!D:D)</f>
        <v>0</v>
      </c>
      <c r="T28" s="129"/>
    </row>
    <row r="29" spans="1:20">
      <c r="A29" s="167" t="s">
        <v>218</v>
      </c>
      <c r="B29" s="347" t="s">
        <v>1548</v>
      </c>
      <c r="C29" s="348"/>
      <c r="D29" s="348"/>
      <c r="E29" s="348"/>
      <c r="F29" s="348"/>
      <c r="G29" s="348"/>
      <c r="H29" s="349"/>
      <c r="I29" s="105">
        <f>SUMIF(FP!I:I,Doklady!$B$1&amp;A29,FP!D:D)</f>
        <v>0</v>
      </c>
      <c r="T29" s="129"/>
    </row>
    <row r="30" spans="1:20">
      <c r="A30" s="192" t="s">
        <v>219</v>
      </c>
      <c r="B30" s="365" t="s">
        <v>1243</v>
      </c>
      <c r="C30" s="366"/>
      <c r="D30" s="366"/>
      <c r="E30" s="366"/>
      <c r="F30" s="366"/>
      <c r="G30" s="366"/>
      <c r="H30" s="367"/>
      <c r="I30" s="105">
        <f>SUMIF(FP!I:I,Doklady!$B$1&amp;A30,FP!D:D)</f>
        <v>0</v>
      </c>
      <c r="T30" s="129"/>
    </row>
    <row r="31" spans="1:20" ht="11.25" customHeight="1">
      <c r="A31" s="167" t="s">
        <v>220</v>
      </c>
      <c r="B31" s="365" t="s">
        <v>1549</v>
      </c>
      <c r="C31" s="366"/>
      <c r="D31" s="366"/>
      <c r="E31" s="366"/>
      <c r="F31" s="366"/>
      <c r="G31" s="366"/>
      <c r="H31" s="367"/>
      <c r="I31" s="105">
        <f>SUMIF(FP!I:I,Doklady!$B$1&amp;A31,FP!D:D)</f>
        <v>0</v>
      </c>
      <c r="T31" s="129"/>
    </row>
    <row r="32" spans="1:20">
      <c r="A32" s="192" t="s">
        <v>221</v>
      </c>
      <c r="B32" s="365" t="s">
        <v>1550</v>
      </c>
      <c r="C32" s="366"/>
      <c r="D32" s="366"/>
      <c r="E32" s="366"/>
      <c r="F32" s="366"/>
      <c r="G32" s="366"/>
      <c r="H32" s="367"/>
      <c r="I32" s="105">
        <f>SUMIF(FP!I:I,Doklady!$B$1&amp;A32,FP!D:D)</f>
        <v>0</v>
      </c>
      <c r="T32" s="129"/>
    </row>
    <row r="33" spans="1:21" ht="11.25" customHeight="1">
      <c r="A33" s="167" t="s">
        <v>222</v>
      </c>
      <c r="B33" s="365" t="s">
        <v>1551</v>
      </c>
      <c r="C33" s="366"/>
      <c r="D33" s="366"/>
      <c r="E33" s="366"/>
      <c r="F33" s="366"/>
      <c r="G33" s="366"/>
      <c r="H33" s="367"/>
      <c r="I33" s="105">
        <f>SUMIF(FP!I:I,Doklady!$B$1&amp;A33,FP!D:D)</f>
        <v>35794</v>
      </c>
      <c r="T33" s="129"/>
    </row>
    <row r="34" spans="1:21">
      <c r="A34" s="192" t="s">
        <v>223</v>
      </c>
      <c r="B34" s="368" t="s">
        <v>1552</v>
      </c>
      <c r="C34" s="368"/>
      <c r="D34" s="368"/>
      <c r="E34" s="368"/>
      <c r="F34" s="368"/>
      <c r="G34" s="368"/>
      <c r="H34" s="368"/>
      <c r="I34" s="105">
        <f>SUMIF(FP!I:I,Doklady!$B$1&amp;A34,FP!D:D)</f>
        <v>0</v>
      </c>
      <c r="J34" s="10"/>
      <c r="K34" s="10"/>
    </row>
    <row r="36" spans="1:21" ht="12.75">
      <c r="A36" s="173" t="s">
        <v>850</v>
      </c>
      <c r="B36" s="173"/>
      <c r="C36" s="308">
        <v>1</v>
      </c>
      <c r="D36" s="308">
        <v>2</v>
      </c>
      <c r="E36" s="308">
        <v>3</v>
      </c>
      <c r="F36" s="308">
        <v>4</v>
      </c>
      <c r="G36" s="308">
        <v>5</v>
      </c>
      <c r="H36" s="308">
        <v>5</v>
      </c>
      <c r="I36" s="174"/>
    </row>
    <row r="37" spans="1:21" ht="3.75" customHeight="1"/>
    <row r="38" spans="1:21" ht="33.75">
      <c r="A38" s="99" t="s">
        <v>3</v>
      </c>
      <c r="B38" s="99" t="str">
        <f>"Šport "&amp;K40</f>
        <v>Šport biatlon</v>
      </c>
      <c r="C38" s="100" t="s">
        <v>853</v>
      </c>
      <c r="D38" s="100" t="s">
        <v>854</v>
      </c>
      <c r="E38" s="100" t="s">
        <v>855</v>
      </c>
      <c r="F38" s="100" t="s">
        <v>856</v>
      </c>
      <c r="G38" s="100" t="s">
        <v>1537</v>
      </c>
      <c r="H38" s="100" t="s">
        <v>1536</v>
      </c>
      <c r="I38" s="99" t="s">
        <v>554</v>
      </c>
      <c r="L38" s="126">
        <f>COUNTIF(FP!N:N,Doklady!B1&amp;"aB")</f>
        <v>1</v>
      </c>
    </row>
    <row r="39" spans="1:21">
      <c r="A39" s="167" t="s">
        <v>206</v>
      </c>
      <c r="B39" s="168" t="s">
        <v>842</v>
      </c>
      <c r="C39" s="118">
        <f>I39*0.15</f>
        <v>77242.349999999991</v>
      </c>
      <c r="D39" s="118">
        <f>I39*0.2</f>
        <v>102989.8</v>
      </c>
      <c r="E39" s="118">
        <f>I39*0.25</f>
        <v>128737.25</v>
      </c>
      <c r="F39" s="118">
        <f>+IF(H39&lt;0.25*I39,0.15*I39,0.15*I39-(H39-0.25*I39))</f>
        <v>77242.349999999991</v>
      </c>
      <c r="G39" s="118">
        <f>+MAX(I39-C39-D39-E39-F39-H39,0)</f>
        <v>88737.250000000044</v>
      </c>
      <c r="H39" s="118">
        <f>+IFERROR(VLOOKUP(K40&amp;" - kapitálové transfery",B$53:C$90,2,0),0)</f>
        <v>40000</v>
      </c>
      <c r="I39" s="105">
        <f>SUMIF(FP!K:K,K40,FP!D:D)</f>
        <v>514949</v>
      </c>
      <c r="L39" s="126">
        <f>COUNTIF(FP!N:N,Doklady!B1&amp;"aK")</f>
        <v>1</v>
      </c>
      <c r="T39" s="129"/>
    </row>
    <row r="40" spans="1:21">
      <c r="A40" s="167" t="s">
        <v>206</v>
      </c>
      <c r="B40" s="168" t="s">
        <v>843</v>
      </c>
      <c r="C40" s="118">
        <f>DSUM(Doklady!A103:I10000,"GGG",Spolu!L40:M42)</f>
        <v>13212.5</v>
      </c>
      <c r="D40" s="118">
        <f>DSUM(Doklady!A103:I10000,"GGG",Spolu!N40:O42)</f>
        <v>84497.64</v>
      </c>
      <c r="E40" s="118">
        <f>DSUM(Doklady!A103:I10000,"GGG",Spolu!P40:Q42)</f>
        <v>145241.13999999998</v>
      </c>
      <c r="F40" s="118">
        <f>DSUM(Doklady!A103:I10000,"GGG",Spolu!R40:S42)</f>
        <v>60047.69</v>
      </c>
      <c r="G40" s="118">
        <f>DSUM(Doklady!A103:I10000,"GGG",Spolu!T40:U42)-H40</f>
        <v>0</v>
      </c>
      <c r="H40" s="118">
        <f>+IFERROR(VLOOKUP(K40&amp;" - kapitálové transfery",B$53:D$90,3,0),0)</f>
        <v>0</v>
      </c>
      <c r="I40" s="105">
        <f>+C40+D40+E40+F40+G40+H40</f>
        <v>302998.96999999997</v>
      </c>
      <c r="J40" s="304" t="str">
        <f>+K45</f>
        <v>.</v>
      </c>
      <c r="K40" s="306" t="str">
        <f>IF(L38&gt;0,INDEX(FP!K:K,Doklady!B2),".")</f>
        <v>biatlon</v>
      </c>
      <c r="L40" s="172" t="s">
        <v>834</v>
      </c>
      <c r="M40" s="172" t="s">
        <v>841</v>
      </c>
      <c r="N40" s="172" t="s">
        <v>834</v>
      </c>
      <c r="O40" s="172" t="s">
        <v>841</v>
      </c>
      <c r="P40" s="172" t="s">
        <v>834</v>
      </c>
      <c r="Q40" s="172" t="s">
        <v>841</v>
      </c>
      <c r="R40" s="172" t="s">
        <v>834</v>
      </c>
      <c r="S40" s="172" t="s">
        <v>841</v>
      </c>
      <c r="T40" s="172" t="s">
        <v>834</v>
      </c>
      <c r="U40" s="172" t="s">
        <v>841</v>
      </c>
    </row>
    <row r="41" spans="1:21" ht="10.5" customHeight="1">
      <c r="A41" s="167" t="s">
        <v>206</v>
      </c>
      <c r="B41" s="175" t="s">
        <v>906</v>
      </c>
      <c r="C41" s="118">
        <f>MAX(C39-C40,0)</f>
        <v>64029.849999999991</v>
      </c>
      <c r="D41" s="118">
        <f>MAX(D39-D40,0)</f>
        <v>18492.160000000003</v>
      </c>
      <c r="E41" s="118">
        <f>MAX(E39-E40,0)</f>
        <v>0</v>
      </c>
      <c r="F41" s="118">
        <f>MIN(I39,MAX(-F39+F40,0))</f>
        <v>0</v>
      </c>
      <c r="G41" s="118">
        <f>MIN(J39,MAX(-G39+G40+MIN(F40-F39,0),0))</f>
        <v>0</v>
      </c>
      <c r="H41" s="118">
        <f>MAX(H39-H40,0)</f>
        <v>40000</v>
      </c>
      <c r="I41" s="176">
        <f>+I39-I42</f>
        <v>211950.03000000003</v>
      </c>
      <c r="J41" s="305">
        <f>+K46</f>
        <v>0</v>
      </c>
      <c r="K41" s="307">
        <f>+I41-H41</f>
        <v>171950.03000000003</v>
      </c>
      <c r="L41" s="220" t="str">
        <f>IF(L38&gt;0,"a - "&amp;INDEX(FP!C:C,Doklady!B2),2)</f>
        <v>a - biatlon - bežné transfery</v>
      </c>
      <c r="M41" s="172">
        <v>1</v>
      </c>
      <c r="N41" s="220" t="str">
        <f>+L41</f>
        <v>a - biatlon - bežné transfery</v>
      </c>
      <c r="O41" s="172">
        <v>2</v>
      </c>
      <c r="P41" s="220" t="str">
        <f>+L41</f>
        <v>a - biatlon - bežné transfery</v>
      </c>
      <c r="Q41" s="172">
        <v>3</v>
      </c>
      <c r="R41" s="220" t="str">
        <f>+L41</f>
        <v>a - biatlon - bežné transfery</v>
      </c>
      <c r="S41" s="172">
        <v>4</v>
      </c>
      <c r="T41" s="220" t="str">
        <f>+L41</f>
        <v>a - biatlon - bežné transfery</v>
      </c>
      <c r="U41" s="172">
        <v>5</v>
      </c>
    </row>
    <row r="42" spans="1:21" ht="10.5" customHeight="1">
      <c r="A42" s="167" t="s">
        <v>206</v>
      </c>
      <c r="B42" s="168" t="s">
        <v>1539</v>
      </c>
      <c r="C42" s="105">
        <f>+C40</f>
        <v>13212.5</v>
      </c>
      <c r="D42" s="301">
        <f>+D40</f>
        <v>84497.64</v>
      </c>
      <c r="E42" s="301">
        <f>+E40</f>
        <v>145241.13999999998</v>
      </c>
      <c r="F42" s="301">
        <f>+MIN(F39:F40)</f>
        <v>60047.69</v>
      </c>
      <c r="G42" s="301">
        <f>+MIN(G39+MAX(F39-F40,0)-MAX(E40-E39,0)-MAX(D40-D39,0)-MAX(C40-C39,0),G40)</f>
        <v>0</v>
      </c>
      <c r="H42" s="301">
        <f>+MIN(H39:H40)</f>
        <v>0</v>
      </c>
      <c r="I42" s="105">
        <f>+C42+D42+E42+MIN(F39:F40)+G42+H42</f>
        <v>302998.96999999997</v>
      </c>
      <c r="J42" s="305">
        <f>+K47</f>
        <v>0</v>
      </c>
      <c r="K42" s="307">
        <f>+I42-H42</f>
        <v>302998.96999999997</v>
      </c>
      <c r="L42" s="220" t="str">
        <f>+SUBSTITUTE(L41,"bežné","kapitálové")</f>
        <v>a - biatlon - kapitálové transfery</v>
      </c>
      <c r="M42" s="172">
        <v>1</v>
      </c>
      <c r="N42" s="220" t="str">
        <f>+L42</f>
        <v>a - biatlon - kapitálové transfery</v>
      </c>
      <c r="O42" s="172">
        <v>2</v>
      </c>
      <c r="P42" s="220" t="str">
        <f>+L42</f>
        <v>a - biatlon - kapitálové transfery</v>
      </c>
      <c r="Q42" s="172">
        <v>3</v>
      </c>
      <c r="R42" s="220" t="str">
        <f>+L42</f>
        <v>a - biatlon - kapitálové transfery</v>
      </c>
      <c r="S42" s="172">
        <v>4</v>
      </c>
      <c r="T42" s="220" t="str">
        <f>+L42</f>
        <v>a - biatlon - kapitálové transfery</v>
      </c>
      <c r="U42" s="172">
        <v>5</v>
      </c>
    </row>
    <row r="43" spans="1:21" ht="33.75">
      <c r="A43" s="99" t="s">
        <v>3</v>
      </c>
      <c r="B43" s="99" t="str">
        <f>IF(L38&gt;2,"Šport "&amp;INDEX(FP!K:K,Doklady!B2+2),"Šport "&amp;K45)</f>
        <v>Šport .</v>
      </c>
      <c r="C43" s="100" t="s">
        <v>853</v>
      </c>
      <c r="D43" s="100" t="s">
        <v>854</v>
      </c>
      <c r="E43" s="100" t="s">
        <v>855</v>
      </c>
      <c r="F43" s="100" t="s">
        <v>856</v>
      </c>
      <c r="G43" s="100" t="s">
        <v>1537</v>
      </c>
      <c r="H43" s="100" t="s">
        <v>1536</v>
      </c>
      <c r="I43" s="99" t="s">
        <v>554</v>
      </c>
      <c r="K43" s="306"/>
      <c r="L43" s="126">
        <f>L38-1</f>
        <v>0</v>
      </c>
      <c r="U43" s="126"/>
    </row>
    <row r="44" spans="1:21">
      <c r="A44" s="167" t="s">
        <v>206</v>
      </c>
      <c r="B44" s="168" t="s">
        <v>842</v>
      </c>
      <c r="C44" s="118">
        <f>I44*0.15</f>
        <v>0</v>
      </c>
      <c r="D44" s="118">
        <f>I44*0.2</f>
        <v>0</v>
      </c>
      <c r="E44" s="118">
        <f>I44*0.25</f>
        <v>0</v>
      </c>
      <c r="F44" s="118">
        <f>+IF(H44&lt;0.25*I44,0.15*I44,0.15*I44-(H44-0.25*I44))</f>
        <v>0</v>
      </c>
      <c r="G44" s="118">
        <f>+MAX(I44-C44-D44-E44-F44-H44,0)</f>
        <v>0</v>
      </c>
      <c r="H44" s="118">
        <f>+IFERROR(VLOOKUP(K45&amp;" - kapitálové transfery",B$53:C$90,2,0),0)</f>
        <v>0</v>
      </c>
      <c r="I44" s="105">
        <f>SUMIF(FP!K:K,K45,FP!D:D)</f>
        <v>0</v>
      </c>
      <c r="K44" s="306"/>
      <c r="U44" s="126"/>
    </row>
    <row r="45" spans="1:21">
      <c r="A45" s="167" t="s">
        <v>206</v>
      </c>
      <c r="B45" s="168" t="s">
        <v>843</v>
      </c>
      <c r="C45" s="118">
        <f>DSUM(Doklady!A103:I10000,"GGG",Spolu!L45:M47)</f>
        <v>0</v>
      </c>
      <c r="D45" s="118">
        <f>DSUM(Doklady!A103:I10000,"GGG",Spolu!N45:O47)</f>
        <v>0</v>
      </c>
      <c r="E45" s="118">
        <f>DSUM(Doklady!A103:I10000,"GGG",Spolu!P45:Q47)</f>
        <v>0</v>
      </c>
      <c r="F45" s="118">
        <f>DSUM(Doklady!A103:I10000,"GGG",Spolu!R45:S47)</f>
        <v>0</v>
      </c>
      <c r="G45" s="118">
        <f>DSUM(Doklady!A103:I10000,"GGG",Spolu!T45:U47)-H45</f>
        <v>0</v>
      </c>
      <c r="H45" s="118">
        <f>+IFERROR(VLOOKUP(K45&amp;" - kapitálové transfery",B$53:D$90,3,0),0)</f>
        <v>0</v>
      </c>
      <c r="I45" s="105">
        <f>+C45+D45+E45+F45+G45+H45</f>
        <v>0</v>
      </c>
      <c r="K45" s="306" t="str">
        <f>IF(L38&gt;1,INDEX(FP!K:K,Doklady!B2+1),".")</f>
        <v>.</v>
      </c>
      <c r="L45" s="172" t="s">
        <v>834</v>
      </c>
      <c r="M45" s="172" t="s">
        <v>841</v>
      </c>
      <c r="N45" s="172" t="s">
        <v>834</v>
      </c>
      <c r="O45" s="172" t="s">
        <v>841</v>
      </c>
      <c r="P45" s="172" t="s">
        <v>834</v>
      </c>
      <c r="Q45" s="172" t="s">
        <v>841</v>
      </c>
      <c r="R45" s="172" t="s">
        <v>834</v>
      </c>
      <c r="S45" s="172" t="s">
        <v>841</v>
      </c>
      <c r="T45" s="172" t="s">
        <v>834</v>
      </c>
      <c r="U45" s="172" t="s">
        <v>841</v>
      </c>
    </row>
    <row r="46" spans="1:21">
      <c r="A46" s="167" t="s">
        <v>206</v>
      </c>
      <c r="B46" s="175" t="s">
        <v>906</v>
      </c>
      <c r="C46" s="118">
        <f>MAX(C44-C45,0)</f>
        <v>0</v>
      </c>
      <c r="D46" s="118">
        <f>MAX(D44-D45,0)</f>
        <v>0</v>
      </c>
      <c r="E46" s="118">
        <f>MAX(E44-E45,0)</f>
        <v>0</v>
      </c>
      <c r="F46" s="118">
        <f>MIN(I44,MAX(-F44+F45,0))</f>
        <v>0</v>
      </c>
      <c r="G46" s="118">
        <f>MIN(J44,MAX(-G44+G45+MIN(F45-F44,0),0))</f>
        <v>0</v>
      </c>
      <c r="H46" s="118">
        <f>MAX(H44-H45,0)</f>
        <v>0</v>
      </c>
      <c r="I46" s="176">
        <f>+I44-I47</f>
        <v>0</v>
      </c>
      <c r="K46" s="307">
        <f>+I46-H46</f>
        <v>0</v>
      </c>
      <c r="L46" s="220">
        <f>IF(L43&gt;0,"a - "&amp;INDEX(FP!C:C,Doklady!B2+1),2)</f>
        <v>2</v>
      </c>
      <c r="M46" s="172">
        <v>1</v>
      </c>
      <c r="N46" s="220">
        <f>+L46</f>
        <v>2</v>
      </c>
      <c r="O46" s="172">
        <v>2</v>
      </c>
      <c r="P46" s="220">
        <f>+L46</f>
        <v>2</v>
      </c>
      <c r="Q46" s="172">
        <v>3</v>
      </c>
      <c r="R46" s="220">
        <f>+L46</f>
        <v>2</v>
      </c>
      <c r="S46" s="172">
        <v>4</v>
      </c>
      <c r="T46" s="220">
        <f>+L46</f>
        <v>2</v>
      </c>
      <c r="U46" s="172">
        <v>5</v>
      </c>
    </row>
    <row r="47" spans="1:21">
      <c r="A47" s="167" t="s">
        <v>206</v>
      </c>
      <c r="B47" s="168" t="s">
        <v>1539</v>
      </c>
      <c r="C47" s="105">
        <f>+C45</f>
        <v>0</v>
      </c>
      <c r="D47" s="301">
        <f>+D45</f>
        <v>0</v>
      </c>
      <c r="E47" s="301">
        <f>+E45</f>
        <v>0</v>
      </c>
      <c r="F47" s="301">
        <f>+MIN(F44:F45)</f>
        <v>0</v>
      </c>
      <c r="G47" s="301">
        <f>+MIN(G44+MAX(F44-F45,0)-MAX(E45-E44,0)-MAX(D45-D44,0)-MAX(C45-C44,0),G45)</f>
        <v>0</v>
      </c>
      <c r="H47" s="301">
        <f>+MIN(H44:H45)</f>
        <v>0</v>
      </c>
      <c r="I47" s="105">
        <f>+C47+D47+E47+MIN(F44:F45)+G47+H47</f>
        <v>0</v>
      </c>
      <c r="K47" s="307">
        <f>+I47-H47</f>
        <v>0</v>
      </c>
      <c r="L47" s="220" t="str">
        <f>+SUBSTITUTE(L46,"bežné","kapitálové")</f>
        <v>2</v>
      </c>
      <c r="M47" s="172">
        <v>1</v>
      </c>
      <c r="N47" s="220" t="str">
        <f>+L47</f>
        <v>2</v>
      </c>
      <c r="O47" s="172">
        <v>2</v>
      </c>
      <c r="P47" s="220" t="str">
        <f>+L47</f>
        <v>2</v>
      </c>
      <c r="Q47" s="172">
        <v>3</v>
      </c>
      <c r="R47" s="220" t="str">
        <f>+L47</f>
        <v>2</v>
      </c>
      <c r="S47" s="172">
        <v>4</v>
      </c>
      <c r="T47" s="220" t="str">
        <f>+L47</f>
        <v>2</v>
      </c>
      <c r="U47" s="172">
        <v>5</v>
      </c>
    </row>
    <row r="48" spans="1:21" ht="11.25" hidden="1" customHeight="1">
      <c r="A48" s="164"/>
      <c r="B48" s="165"/>
      <c r="C48" s="163"/>
      <c r="D48" s="166"/>
      <c r="E48" s="166"/>
      <c r="F48" s="166"/>
      <c r="G48" s="166"/>
      <c r="H48" s="166"/>
      <c r="I48" s="166"/>
      <c r="T48" s="129"/>
    </row>
    <row r="49" spans="1:20">
      <c r="A49" s="164"/>
      <c r="B49" s="163"/>
      <c r="C49" s="163"/>
      <c r="D49" s="166"/>
      <c r="E49" s="166"/>
      <c r="F49" s="303"/>
      <c r="G49" s="166"/>
      <c r="H49" s="166"/>
      <c r="I49" s="311"/>
      <c r="T49" s="129"/>
    </row>
    <row r="50" spans="1:20">
      <c r="A50" s="345"/>
      <c r="B50" s="346"/>
      <c r="C50" s="346"/>
      <c r="D50" s="346"/>
      <c r="E50" s="346"/>
      <c r="F50" s="346"/>
      <c r="G50" s="346"/>
      <c r="H50" s="346"/>
      <c r="I50" s="346"/>
      <c r="T50" s="129"/>
    </row>
    <row r="51" spans="1:20">
      <c r="A51" s="164"/>
      <c r="B51" s="165"/>
      <c r="C51" s="163"/>
      <c r="D51" s="166"/>
      <c r="E51" s="166"/>
      <c r="F51" s="166"/>
      <c r="G51" s="310"/>
      <c r="H51" s="166"/>
      <c r="I51" s="166"/>
      <c r="T51" s="129"/>
    </row>
    <row r="52" spans="1:20" ht="22.5">
      <c r="A52" s="104" t="s">
        <v>3</v>
      </c>
      <c r="B52" s="99" t="s">
        <v>821</v>
      </c>
      <c r="C52" s="100" t="s">
        <v>828</v>
      </c>
      <c r="D52" s="100" t="s">
        <v>824</v>
      </c>
      <c r="E52" s="100" t="s">
        <v>832</v>
      </c>
      <c r="F52" s="100" t="s">
        <v>827</v>
      </c>
      <c r="G52" s="309" t="s">
        <v>1538</v>
      </c>
      <c r="H52" s="100"/>
      <c r="I52" s="100" t="s">
        <v>829</v>
      </c>
      <c r="K52" s="126" t="s">
        <v>4</v>
      </c>
      <c r="L52" s="126" t="s">
        <v>845</v>
      </c>
      <c r="M52" s="126" t="s">
        <v>848</v>
      </c>
    </row>
    <row r="53" spans="1:20" ht="12" customHeight="1">
      <c r="A53" s="113" t="str">
        <f>Doklady!D1</f>
        <v>a</v>
      </c>
      <c r="B53" s="171" t="str">
        <f>Doklady!G1</f>
        <v>biatlon - bežné transfery</v>
      </c>
      <c r="C53" s="105">
        <f>IF(A53&lt;&gt;"",INDEX(FP!D:D,Doklady!B$2+(ROW()-53)),"")</f>
        <v>474949</v>
      </c>
      <c r="D53" s="105">
        <f>IF(A53&lt;&gt;"",Doklady!H1-Doklady!I1,"")</f>
        <v>302998.97000000015</v>
      </c>
      <c r="E53" s="105">
        <f>IF(A53&lt;&gt;"",MIN(D53,C53)*Doklady!C1/(1-Doklady!C1),"")</f>
        <v>0</v>
      </c>
      <c r="F53" s="103">
        <f>IF(A53&lt;&gt;"",Doklady!I1,"")</f>
        <v>0</v>
      </c>
      <c r="G53" s="105">
        <f t="shared" ref="G53:G84" si="0">+IFERROR(HLOOKUP(IF(RIGHT(B53,15)="bežné transfery",LEFT(B53,LEN(B53)-18),0),$J$40:$K$42,3,0),MIN(C53,D53))</f>
        <v>302998.96999999997</v>
      </c>
      <c r="H53" s="103"/>
      <c r="I53" s="105">
        <f>IF(A53&lt;&gt;"",MAX(IF(G53&lt;C53,C53-G53,0)+IF(F53&lt;E53,E53-F53,0),0),0)</f>
        <v>171950.03000000003</v>
      </c>
      <c r="J53" s="125" t="str">
        <f>IF(D53&gt;C53,"Vyúčtované prostriedky nemôžu byť väčšie ako poskytnuté. Opravte v hárku ""Doklady""","")</f>
        <v/>
      </c>
      <c r="K53" s="126" t="str">
        <f>Doklady!E1</f>
        <v>026 02</v>
      </c>
      <c r="L53" s="126" t="str">
        <f>IF(A53&lt;&gt;"",INDEX(FP!H:H,Doklady!B$2+(ROW()-52)),"")</f>
        <v>K</v>
      </c>
      <c r="M53" s="126" t="str">
        <f>K53&amp;L53</f>
        <v>026 02K</v>
      </c>
      <c r="T53" s="129"/>
    </row>
    <row r="54" spans="1:20" ht="12" customHeight="1">
      <c r="A54" s="113" t="str">
        <f>Doklady!D2</f>
        <v>a</v>
      </c>
      <c r="B54" s="171" t="str">
        <f>Doklady!G2</f>
        <v>biatlon - kapitálové transfery</v>
      </c>
      <c r="C54" s="105">
        <f>IF(A54&lt;&gt;"",INDEX(FP!D:D,Doklady!B$2+(ROW()-53)),"")</f>
        <v>40000</v>
      </c>
      <c r="D54" s="105">
        <f>IF(A54&lt;&gt;"",Doklady!H2-Doklady!I2,"")</f>
        <v>0</v>
      </c>
      <c r="E54" s="105">
        <f>IF(A54&lt;&gt;"",MIN(D54,C54)*Doklady!C2/(1-Doklady!C2),"")</f>
        <v>0</v>
      </c>
      <c r="F54" s="103">
        <f>IF(A54&lt;&gt;"",Doklady!I2,"")</f>
        <v>0</v>
      </c>
      <c r="G54" s="105">
        <f t="shared" si="0"/>
        <v>0</v>
      </c>
      <c r="H54" s="103"/>
      <c r="I54" s="105">
        <f>IF(A54&lt;&gt;"",MAX(IF(G54&lt;C54,C54-G54,0)+IF(F54&lt;E54,E54-F54,0),0),0)</f>
        <v>40000</v>
      </c>
      <c r="J54" s="125" t="str">
        <f t="shared" ref="J54:J117" si="1">IF(D54&gt;C54,"Vyúčtované prostriedky nemôžu byť väčšie ako poskytnuté. Opravte v hárku ""Doklady""","")</f>
        <v/>
      </c>
      <c r="K54" s="126" t="str">
        <f>Doklady!E2</f>
        <v>026 02</v>
      </c>
      <c r="L54" s="126" t="str">
        <f>IF(A54&lt;&gt;"",INDEX(FP!H:H,Doklady!B$2+(ROW()-52)),"")</f>
        <v>B</v>
      </c>
      <c r="M54" s="126" t="str">
        <f t="shared" ref="M54:M117" si="2">K54&amp;L54</f>
        <v>026 02B</v>
      </c>
    </row>
    <row r="55" spans="1:20" ht="12" customHeight="1">
      <c r="A55" s="113" t="str">
        <f>Doklady!D3</f>
        <v>d</v>
      </c>
      <c r="B55" s="171" t="str">
        <f>Doklady!G3</f>
        <v>Martin Otčenáš</v>
      </c>
      <c r="C55" s="105">
        <f>IF(A55&lt;&gt;"",INDEX(FP!D:D,Doklady!B$2+(ROW()-53)),"")</f>
        <v>20857</v>
      </c>
      <c r="D55" s="105">
        <f>IF(A55&lt;&gt;"",Doklady!H3-Doklady!I3,"")</f>
        <v>17000.600000000002</v>
      </c>
      <c r="E55" s="105">
        <f>IF(A55&lt;&gt;"",MIN(D55,C55)*Doklady!C3/(1-Doklady!C3),"")</f>
        <v>0</v>
      </c>
      <c r="F55" s="103">
        <f>IF(A55&lt;&gt;"",Doklady!I3,"")</f>
        <v>0</v>
      </c>
      <c r="G55" s="105">
        <f t="shared" si="0"/>
        <v>17000.600000000002</v>
      </c>
      <c r="H55" s="103"/>
      <c r="I55" s="105">
        <f t="shared" ref="I55:I117" si="3">IF(A55&lt;&gt;"",MAX(IF(G55&lt;C55,C55-G55,0)+IF(F55&lt;E55,E55-F55,0),0),0)</f>
        <v>3856.3999999999978</v>
      </c>
      <c r="J55" s="125" t="str">
        <f t="shared" si="1"/>
        <v/>
      </c>
      <c r="K55" s="126" t="str">
        <f>Doklady!E3</f>
        <v>026 03</v>
      </c>
      <c r="L55" s="126" t="str">
        <f>IF(A55&lt;&gt;"",INDEX(FP!H:H,Doklady!B$2+(ROW()-52)),"")</f>
        <v>B</v>
      </c>
      <c r="M55" s="126" t="str">
        <f t="shared" si="2"/>
        <v>026 03B</v>
      </c>
    </row>
    <row r="56" spans="1:20" ht="12" customHeight="1">
      <c r="A56" s="113" t="str">
        <f>Doklady!D4</f>
        <v>d</v>
      </c>
      <c r="B56" s="171" t="str">
        <f>Doklady!G4</f>
        <v>Paulína Fialková</v>
      </c>
      <c r="C56" s="105">
        <f>IF(A56&lt;&gt;"",INDEX(FP!D:D,Doklady!B$2+(ROW()-53)),"")</f>
        <v>41714</v>
      </c>
      <c r="D56" s="105">
        <f>IF(A56&lt;&gt;"",Doklady!H4-Doklady!I4,"")</f>
        <v>10864.580000000004</v>
      </c>
      <c r="E56" s="105">
        <f>IF(A56&lt;&gt;"",MIN(D56,C56)*Doklady!C4/(1-Doklady!C4),"")</f>
        <v>0</v>
      </c>
      <c r="F56" s="103">
        <f>IF(A56&lt;&gt;"",Doklady!I4,"")</f>
        <v>0</v>
      </c>
      <c r="G56" s="105">
        <f t="shared" si="0"/>
        <v>10864.580000000004</v>
      </c>
      <c r="H56" s="103"/>
      <c r="I56" s="105">
        <f t="shared" si="3"/>
        <v>30849.42</v>
      </c>
      <c r="J56" s="125" t="str">
        <f t="shared" si="1"/>
        <v/>
      </c>
      <c r="K56" s="126" t="str">
        <f>Doklady!E4</f>
        <v>026 03</v>
      </c>
      <c r="L56" s="126" t="str">
        <f>IF(A56&lt;&gt;"",INDEX(FP!H:H,Doklady!B$2+(ROW()-52)),"")</f>
        <v>B</v>
      </c>
      <c r="M56" s="126" t="str">
        <f t="shared" si="2"/>
        <v>026 03B</v>
      </c>
    </row>
    <row r="57" spans="1:20" ht="12" customHeight="1">
      <c r="A57" s="113" t="str">
        <f>Doklady!D5</f>
        <v>d</v>
      </c>
      <c r="B57" s="171" t="str">
        <f>Doklady!G5</f>
        <v>štafeta - juniori</v>
      </c>
      <c r="C57" s="105">
        <f>IF(A57&lt;&gt;"",INDEX(FP!D:D,Doklady!B$2+(ROW()-53)),"")</f>
        <v>26071</v>
      </c>
      <c r="D57" s="105">
        <f>IF(A57&lt;&gt;"",Doklady!H5-Doklady!I5,"")</f>
        <v>2806.39</v>
      </c>
      <c r="E57" s="105">
        <f>IF(A57&lt;&gt;"",MIN(D57,C57)*Doklady!C5/(1-Doklady!C5),"")</f>
        <v>0</v>
      </c>
      <c r="F57" s="103">
        <f>IF(A57&lt;&gt;"",Doklady!I5,"")</f>
        <v>0</v>
      </c>
      <c r="G57" s="105">
        <f t="shared" si="0"/>
        <v>2806.39</v>
      </c>
      <c r="H57" s="103"/>
      <c r="I57" s="105">
        <f t="shared" si="3"/>
        <v>23264.61</v>
      </c>
      <c r="J57" s="125" t="str">
        <f t="shared" si="1"/>
        <v/>
      </c>
      <c r="K57" s="126" t="str">
        <f>Doklady!E5</f>
        <v>026 03</v>
      </c>
      <c r="L57" s="126" t="str">
        <f>IF(A57&lt;&gt;"",INDEX(FP!H:H,Doklady!B$2+(ROW()-52)),"")</f>
        <v>B</v>
      </c>
      <c r="M57" s="126" t="str">
        <f t="shared" si="2"/>
        <v>026 03B</v>
      </c>
    </row>
    <row r="58" spans="1:20" ht="12" customHeight="1">
      <c r="A58" s="113" t="str">
        <f>Doklady!D6</f>
        <v>d</v>
      </c>
      <c r="B58" s="171" t="str">
        <f>Doklady!G6</f>
        <v>štafeta - kadetky</v>
      </c>
      <c r="C58" s="105">
        <f>IF(A58&lt;&gt;"",INDEX(FP!D:D,Doklady!B$2+(ROW()-53)),"")</f>
        <v>26071</v>
      </c>
      <c r="D58" s="105">
        <f>IF(A58&lt;&gt;"",Doklady!H6-Doklady!I6,"")</f>
        <v>2804.74</v>
      </c>
      <c r="E58" s="105">
        <f>IF(A58&lt;&gt;"",MIN(D58,C58)*Doklady!C6/(1-Doklady!C6),"")</f>
        <v>0</v>
      </c>
      <c r="F58" s="103">
        <f>IF(A58&lt;&gt;"",Doklady!I6,"")</f>
        <v>0</v>
      </c>
      <c r="G58" s="105">
        <f t="shared" si="0"/>
        <v>2804.74</v>
      </c>
      <c r="H58" s="103"/>
      <c r="I58" s="105">
        <f t="shared" si="3"/>
        <v>23266.260000000002</v>
      </c>
      <c r="J58" s="125" t="str">
        <f t="shared" si="1"/>
        <v/>
      </c>
      <c r="K58" s="126" t="str">
        <f>Doklady!E6</f>
        <v>026 03</v>
      </c>
      <c r="L58" s="126" t="str">
        <f>IF(A58&lt;&gt;"",INDEX(FP!H:H,Doklady!B$2+(ROW()-52)),"")</f>
        <v>B</v>
      </c>
      <c r="M58" s="126" t="str">
        <f t="shared" si="2"/>
        <v>026 03B</v>
      </c>
    </row>
    <row r="59" spans="1:20" ht="12" customHeight="1">
      <c r="A59" s="113" t="str">
        <f>Doklady!D7</f>
        <v>d</v>
      </c>
      <c r="B59" s="171" t="str">
        <f>Doklady!G7</f>
        <v>štafeta - ženy</v>
      </c>
      <c r="C59" s="105">
        <f>IF(A59&lt;&gt;"",INDEX(FP!D:D,Doklady!B$2+(ROW()-53)),"")</f>
        <v>26071</v>
      </c>
      <c r="D59" s="105">
        <f>IF(A59&lt;&gt;"",Doklady!H7-Doklady!I7,"")</f>
        <v>4308.1899999999996</v>
      </c>
      <c r="E59" s="105">
        <f>IF(A59&lt;&gt;"",MIN(D59,C59)*Doklady!C7/(1-Doklady!C7),"")</f>
        <v>0</v>
      </c>
      <c r="F59" s="103">
        <f>IF(A59&lt;&gt;"",Doklady!I7,"")</f>
        <v>0</v>
      </c>
      <c r="G59" s="105">
        <f t="shared" si="0"/>
        <v>4308.1899999999996</v>
      </c>
      <c r="H59" s="103"/>
      <c r="I59" s="105">
        <f t="shared" si="3"/>
        <v>21762.81</v>
      </c>
      <c r="J59" s="125" t="str">
        <f t="shared" si="1"/>
        <v/>
      </c>
      <c r="K59" s="126" t="str">
        <f>Doklady!E7</f>
        <v>026 03</v>
      </c>
      <c r="L59" s="126" t="str">
        <f>IF(A59&lt;&gt;"",INDEX(FP!H:H,Doklady!B$2+(ROW()-52)),"")</f>
        <v>B</v>
      </c>
      <c r="M59" s="126" t="str">
        <f t="shared" si="2"/>
        <v>026 03B</v>
      </c>
    </row>
    <row r="60" spans="1:20" ht="12" customHeight="1">
      <c r="A60" s="113" t="str">
        <f>Doklady!D8</f>
        <v>d</v>
      </c>
      <c r="B60" s="171" t="str">
        <f>Doklady!G8</f>
        <v>Tomáš Sklenárik</v>
      </c>
      <c r="C60" s="105">
        <f>IF(A60&lt;&gt;"",INDEX(FP!D:D,Doklady!B$2+(ROW()-53)),"")</f>
        <v>10429</v>
      </c>
      <c r="D60" s="105">
        <f>IF(A60&lt;&gt;"",Doklady!H8-Doklady!I8,"")</f>
        <v>493.14</v>
      </c>
      <c r="E60" s="105">
        <f>IF(A60&lt;&gt;"",MIN(D60,C60)*Doklady!C8/(1-Doklady!C8),"")</f>
        <v>0</v>
      </c>
      <c r="F60" s="103">
        <f>IF(A60&lt;&gt;"",Doklady!I8,"")</f>
        <v>0</v>
      </c>
      <c r="G60" s="105">
        <f t="shared" si="0"/>
        <v>493.14</v>
      </c>
      <c r="H60" s="103"/>
      <c r="I60" s="105">
        <f t="shared" si="3"/>
        <v>9935.86</v>
      </c>
      <c r="J60" s="125" t="str">
        <f t="shared" si="1"/>
        <v/>
      </c>
      <c r="K60" s="126" t="str">
        <f>Doklady!E8</f>
        <v>026 03</v>
      </c>
      <c r="L60" s="126" t="str">
        <f>IF(A60&lt;&gt;"",INDEX(FP!H:H,Doklady!B$2+(ROW()-52)),"")</f>
        <v>B</v>
      </c>
      <c r="M60" s="126" t="str">
        <f t="shared" si="2"/>
        <v>026 03B</v>
      </c>
    </row>
    <row r="61" spans="1:20" ht="12" customHeight="1">
      <c r="A61" s="113" t="str">
        <f>Doklady!D9</f>
        <v>d</v>
      </c>
      <c r="B61" s="171" t="str">
        <f>Doklady!G9</f>
        <v>Zuzana Remeňová</v>
      </c>
      <c r="C61" s="105">
        <f>IF(A61&lt;&gt;"",INDEX(FP!D:D,Doklady!B$2+(ROW()-53)),"")</f>
        <v>10429</v>
      </c>
      <c r="D61" s="105">
        <f>IF(A61&lt;&gt;"",Doklady!H9-Doklady!I9,"")</f>
        <v>482.36</v>
      </c>
      <c r="E61" s="105">
        <f>IF(A61&lt;&gt;"",MIN(D61,C61)*Doklady!C9/(1-Doklady!C9),"")</f>
        <v>0</v>
      </c>
      <c r="F61" s="103">
        <f>IF(A61&lt;&gt;"",Doklady!I9,"")</f>
        <v>0</v>
      </c>
      <c r="G61" s="105">
        <f t="shared" si="0"/>
        <v>482.36</v>
      </c>
      <c r="H61" s="103"/>
      <c r="I61" s="105">
        <f t="shared" si="3"/>
        <v>9946.64</v>
      </c>
      <c r="J61" s="125" t="str">
        <f t="shared" si="1"/>
        <v/>
      </c>
      <c r="K61" s="126" t="str">
        <f>Doklady!E9</f>
        <v>026 03</v>
      </c>
      <c r="L61" s="126" t="str">
        <f>IF(A61&lt;&gt;"",INDEX(FP!H:H,Doklady!B$2+(ROW()-52)),"")</f>
        <v>B</v>
      </c>
      <c r="M61" s="126" t="str">
        <f t="shared" si="2"/>
        <v>026 03B</v>
      </c>
    </row>
    <row r="62" spans="1:20" ht="12" customHeight="1">
      <c r="A62" s="113" t="str">
        <f>Doklady!D10</f>
        <v>i</v>
      </c>
      <c r="B62" s="171" t="str">
        <f>Doklady!G10</f>
        <v>Anastasia Kuzmina za  1. miesto na MS v športe (disciplíne) rýchlostné preteky</v>
      </c>
      <c r="C62" s="105">
        <f>IF(A62&lt;&gt;"",INDEX(FP!D:D,Doklady!B$2+(ROW()-53)),"")</f>
        <v>3000</v>
      </c>
      <c r="D62" s="105">
        <f>IF(A62&lt;&gt;"",Doklady!H10-Doklady!I10,"")</f>
        <v>0</v>
      </c>
      <c r="E62" s="105">
        <f>IF(A62&lt;&gt;"",MIN(D62,C62)*Doklady!C10/(1-Doklady!C10),"")</f>
        <v>0</v>
      </c>
      <c r="F62" s="103">
        <f>IF(A62&lt;&gt;"",Doklady!I10,"")</f>
        <v>0</v>
      </c>
      <c r="G62" s="105">
        <f t="shared" si="0"/>
        <v>0</v>
      </c>
      <c r="H62" s="103"/>
      <c r="I62" s="105">
        <f t="shared" si="3"/>
        <v>3000</v>
      </c>
      <c r="J62" s="125" t="str">
        <f t="shared" si="1"/>
        <v/>
      </c>
      <c r="K62" s="126" t="str">
        <f>Doklady!E10</f>
        <v>026 03</v>
      </c>
      <c r="L62" s="126" t="str">
        <f>IF(A62&lt;&gt;"",INDEX(FP!H:H,Doklady!B$2+(ROW()-52)),"")</f>
        <v>B</v>
      </c>
      <c r="M62" s="126" t="str">
        <f t="shared" si="2"/>
        <v>026 03B</v>
      </c>
    </row>
    <row r="63" spans="1:20" ht="12" customHeight="1">
      <c r="A63" s="113" t="str">
        <f>Doklady!D11</f>
        <v>i</v>
      </c>
      <c r="B63" s="171" t="str">
        <f>Doklady!G11</f>
        <v>Jozef Molent - celoživotná práca s mládežou a životné jubileum - 50 rokov</v>
      </c>
      <c r="C63" s="105">
        <f>IF(A63&lt;&gt;"",INDEX(FP!D:D,Doklady!B$2+(ROW()-53)),"")</f>
        <v>600</v>
      </c>
      <c r="D63" s="105">
        <f>IF(A63&lt;&gt;"",Doklady!H11-Doklady!I11,"")</f>
        <v>0</v>
      </c>
      <c r="E63" s="105">
        <f>IF(A63&lt;&gt;"",MIN(D63,C63)*Doklady!C11/(1-Doklady!C11),"")</f>
        <v>0</v>
      </c>
      <c r="F63" s="103">
        <f>IF(A63&lt;&gt;"",Doklady!I11,"")</f>
        <v>0</v>
      </c>
      <c r="G63" s="105">
        <f t="shared" si="0"/>
        <v>0</v>
      </c>
      <c r="H63" s="103"/>
      <c r="I63" s="105">
        <f t="shared" si="3"/>
        <v>600</v>
      </c>
      <c r="J63" s="125" t="str">
        <f t="shared" si="1"/>
        <v/>
      </c>
      <c r="K63" s="126" t="str">
        <f>Doklady!E11</f>
        <v>026 03</v>
      </c>
      <c r="L63" s="126" t="str">
        <f>IF(A63&lt;&gt;"",INDEX(FP!H:H,Doklady!B$2+(ROW()-52)),"")</f>
        <v>B</v>
      </c>
      <c r="M63" s="126" t="str">
        <f t="shared" si="2"/>
        <v>026 03B</v>
      </c>
    </row>
    <row r="64" spans="1:20" ht="12" customHeight="1">
      <c r="A64" s="113" t="str">
        <f>Doklady!D12</f>
        <v>i</v>
      </c>
      <c r="B64" s="171" t="str">
        <f>Doklady!G12</f>
        <v>Martin Otčenáš za  1. miesto na MS v športe (disciplíne) stíhacie preteky</v>
      </c>
      <c r="C64" s="105">
        <f>IF(A64&lt;&gt;"",INDEX(FP!D:D,Doklady!B$2+(ROW()-53)),"")</f>
        <v>3000</v>
      </c>
      <c r="D64" s="105">
        <f>IF(A64&lt;&gt;"",Doklady!H12-Doklady!I12,"")</f>
        <v>0</v>
      </c>
      <c r="E64" s="105">
        <f>IF(A64&lt;&gt;"",MIN(D64,C64)*Doklady!C12/(1-Doklady!C12),"")</f>
        <v>0</v>
      </c>
      <c r="F64" s="103">
        <f>IF(A64&lt;&gt;"",Doklady!I12,"")</f>
        <v>0</v>
      </c>
      <c r="G64" s="105">
        <f t="shared" si="0"/>
        <v>0</v>
      </c>
      <c r="H64" s="103"/>
      <c r="I64" s="105">
        <f t="shared" si="3"/>
        <v>3000</v>
      </c>
      <c r="J64" s="125" t="s">
        <v>1045</v>
      </c>
      <c r="K64" s="126" t="str">
        <f>Doklady!E12</f>
        <v>026 03</v>
      </c>
      <c r="L64" s="126" t="str">
        <f>IF(A64&lt;&gt;"",INDEX(FP!H:H,Doklady!B$2+(ROW()-52)),"")</f>
        <v>B</v>
      </c>
      <c r="M64" s="126" t="str">
        <f t="shared" si="2"/>
        <v>026 03B</v>
      </c>
    </row>
    <row r="65" spans="1:13" ht="12" customHeight="1">
      <c r="A65" s="113" t="str">
        <f>Doklady!D13</f>
        <v>q</v>
      </c>
      <c r="B65" s="171" t="str">
        <f>Doklady!G13</f>
        <v>IBU CUP  5. kolo (EP), NBC Osrblie, počet krajín: 37, počet športovcov: 188, ročník podujatia: 12, termín: 15.01.2020 - 18.01.2020</v>
      </c>
      <c r="C65" s="105">
        <f>IF(A65&lt;&gt;"",INDEX(FP!D:D,Doklady!B$2+(ROW()-53)),"")</f>
        <v>35794</v>
      </c>
      <c r="D65" s="105">
        <f>IF(A65&lt;&gt;"",Doklady!H13-Doklady!I13,"")</f>
        <v>0</v>
      </c>
      <c r="E65" s="105">
        <f>IF(A65&lt;&gt;"",MIN(D65,C65)*Doklady!C13/(1-Doklady!C13),"")</f>
        <v>0</v>
      </c>
      <c r="F65" s="103">
        <f>IF(A65&lt;&gt;"",Doklady!I13,"")</f>
        <v>0</v>
      </c>
      <c r="G65" s="105">
        <f t="shared" si="0"/>
        <v>0</v>
      </c>
      <c r="H65" s="103"/>
      <c r="I65" s="105">
        <f t="shared" si="3"/>
        <v>35794</v>
      </c>
      <c r="J65" s="125" t="str">
        <f t="shared" si="1"/>
        <v/>
      </c>
      <c r="K65" s="126" t="str">
        <f>Doklady!E13</f>
        <v>026 03</v>
      </c>
      <c r="L65" s="126" t="str">
        <f>IF(A65&lt;&gt;"",INDEX(FP!H:H,Doklady!B$2+(ROW()-52)),"")</f>
        <v>B</v>
      </c>
      <c r="M65" s="126" t="str">
        <f t="shared" si="2"/>
        <v>026 03B</v>
      </c>
    </row>
    <row r="66" spans="1:13" ht="12" customHeight="1">
      <c r="A66" s="113" t="str">
        <f>Doklady!D14</f>
        <v/>
      </c>
      <c r="B66" s="171" t="str">
        <f>Doklady!G14</f>
        <v/>
      </c>
      <c r="C66" s="105" t="str">
        <f>IF(A66&lt;&gt;"",INDEX(FP!D:D,Doklady!B$2+(ROW()-53)),"")</f>
        <v/>
      </c>
      <c r="D66" s="105" t="str">
        <f>IF(A66&lt;&gt;"",Doklady!H14-Doklady!I14,"")</f>
        <v/>
      </c>
      <c r="E66" s="105" t="str">
        <f>IF(A66&lt;&gt;"",MIN(D66,C66)*Doklady!C14/(1-Doklady!C14),"")</f>
        <v/>
      </c>
      <c r="F66" s="103" t="str">
        <f>IF(A66&lt;&gt;"",Doklady!I14,"")</f>
        <v/>
      </c>
      <c r="G66" s="105">
        <f t="shared" si="0"/>
        <v>0</v>
      </c>
      <c r="H66" s="103"/>
      <c r="I66" s="105">
        <f t="shared" si="3"/>
        <v>0</v>
      </c>
      <c r="J66" s="125" t="str">
        <f t="shared" si="1"/>
        <v/>
      </c>
      <c r="K66" s="126" t="str">
        <f>Doklady!E14</f>
        <v/>
      </c>
      <c r="L66" s="126" t="str">
        <f>IF(A66&lt;&gt;"",INDEX(FP!H:H,Doklady!B$2+(ROW()-52)),"")</f>
        <v/>
      </c>
      <c r="M66" s="126" t="str">
        <f t="shared" si="2"/>
        <v/>
      </c>
    </row>
    <row r="67" spans="1:13" ht="12" customHeight="1">
      <c r="A67" s="113" t="str">
        <f>Doklady!D15</f>
        <v/>
      </c>
      <c r="B67" s="171" t="str">
        <f>Doklady!G15</f>
        <v/>
      </c>
      <c r="C67" s="105" t="str">
        <f>IF(A67&lt;&gt;"",INDEX(FP!D:D,Doklady!B$2+(ROW()-53)),"")</f>
        <v/>
      </c>
      <c r="D67" s="105" t="str">
        <f>IF(A67&lt;&gt;"",Doklady!H15-Doklady!I15,"")</f>
        <v/>
      </c>
      <c r="E67" s="105" t="str">
        <f>IF(A67&lt;&gt;"",MIN(D67,C67)*Doklady!C15/(1-Doklady!C15),"")</f>
        <v/>
      </c>
      <c r="F67" s="103" t="str">
        <f>IF(A67&lt;&gt;"",Doklady!I15,"")</f>
        <v/>
      </c>
      <c r="G67" s="105">
        <f t="shared" si="0"/>
        <v>0</v>
      </c>
      <c r="H67" s="103"/>
      <c r="I67" s="105">
        <f t="shared" si="3"/>
        <v>0</v>
      </c>
      <c r="J67" s="125" t="str">
        <f t="shared" si="1"/>
        <v/>
      </c>
      <c r="K67" s="126" t="str">
        <f>Doklady!E15</f>
        <v/>
      </c>
      <c r="L67" s="126" t="str">
        <f>IF(A67&lt;&gt;"",INDEX(FP!H:H,Doklady!B$2+(ROW()-52)),"")</f>
        <v/>
      </c>
      <c r="M67" s="126" t="str">
        <f t="shared" si="2"/>
        <v/>
      </c>
    </row>
    <row r="68" spans="1:13" ht="12" customHeight="1">
      <c r="A68" s="113" t="str">
        <f>Doklady!D16</f>
        <v/>
      </c>
      <c r="B68" s="171" t="str">
        <f>Doklady!G16</f>
        <v/>
      </c>
      <c r="C68" s="105" t="str">
        <f>IF(A68&lt;&gt;"",INDEX(FP!D:D,Doklady!B$2+(ROW()-53)),"")</f>
        <v/>
      </c>
      <c r="D68" s="105" t="str">
        <f>IF(A68&lt;&gt;"",Doklady!H16-Doklady!I16,"")</f>
        <v/>
      </c>
      <c r="E68" s="105" t="str">
        <f>IF(A68&lt;&gt;"",MIN(D68,C68)*Doklady!C16/(1-Doklady!C16),"")</f>
        <v/>
      </c>
      <c r="F68" s="103" t="str">
        <f>IF(A68&lt;&gt;"",Doklady!I16,"")</f>
        <v/>
      </c>
      <c r="G68" s="105">
        <f t="shared" si="0"/>
        <v>0</v>
      </c>
      <c r="H68" s="103"/>
      <c r="I68" s="105">
        <f t="shared" si="3"/>
        <v>0</v>
      </c>
      <c r="J68" s="125" t="str">
        <f t="shared" si="1"/>
        <v/>
      </c>
      <c r="K68" s="126" t="str">
        <f>Doklady!E16</f>
        <v/>
      </c>
      <c r="L68" s="126" t="str">
        <f>IF(A68&lt;&gt;"",INDEX(FP!H:H,Doklady!B$2+(ROW()-52)),"")</f>
        <v/>
      </c>
      <c r="M68" s="126" t="str">
        <f t="shared" si="2"/>
        <v/>
      </c>
    </row>
    <row r="69" spans="1:13" ht="12" customHeight="1">
      <c r="A69" s="113" t="str">
        <f>Doklady!D17</f>
        <v/>
      </c>
      <c r="B69" s="171" t="str">
        <f>Doklady!G17</f>
        <v/>
      </c>
      <c r="C69" s="105" t="str">
        <f>IF(A69&lt;&gt;"",INDEX(FP!D:D,Doklady!B$2+(ROW()-53)),"")</f>
        <v/>
      </c>
      <c r="D69" s="105" t="str">
        <f>IF(A69&lt;&gt;"",Doklady!H17-Doklady!I17,"")</f>
        <v/>
      </c>
      <c r="E69" s="105" t="str">
        <f>IF(A69&lt;&gt;"",MIN(D69,C69)*Doklady!C17/(1-Doklady!C17),"")</f>
        <v/>
      </c>
      <c r="F69" s="103" t="str">
        <f>IF(A69&lt;&gt;"",Doklady!I17,"")</f>
        <v/>
      </c>
      <c r="G69" s="105">
        <f t="shared" si="0"/>
        <v>0</v>
      </c>
      <c r="H69" s="103"/>
      <c r="I69" s="105">
        <f t="shared" si="3"/>
        <v>0</v>
      </c>
      <c r="J69" s="125" t="str">
        <f t="shared" si="1"/>
        <v/>
      </c>
      <c r="K69" s="126" t="str">
        <f>Doklady!E17</f>
        <v/>
      </c>
      <c r="L69" s="126" t="str">
        <f>IF(A69&lt;&gt;"",INDEX(FP!H:H,Doklady!B$2+(ROW()-52)),"")</f>
        <v/>
      </c>
      <c r="M69" s="126" t="str">
        <f t="shared" si="2"/>
        <v/>
      </c>
    </row>
    <row r="70" spans="1:13" ht="12" customHeight="1">
      <c r="A70" s="113" t="str">
        <f>Doklady!D18</f>
        <v/>
      </c>
      <c r="B70" s="171" t="str">
        <f>Doklady!G18</f>
        <v/>
      </c>
      <c r="C70" s="105" t="str">
        <f>IF(A70&lt;&gt;"",INDEX(FP!D:D,Doklady!B$2+(ROW()-53)),"")</f>
        <v/>
      </c>
      <c r="D70" s="105" t="str">
        <f>IF(A70&lt;&gt;"",Doklady!H18-Doklady!I18,"")</f>
        <v/>
      </c>
      <c r="E70" s="105" t="str">
        <f>IF(A70&lt;&gt;"",MIN(D70,C70)*Doklady!C18/(1-Doklady!C18),"")</f>
        <v/>
      </c>
      <c r="F70" s="103" t="str">
        <f>IF(A70&lt;&gt;"",Doklady!I18,"")</f>
        <v/>
      </c>
      <c r="G70" s="105">
        <f t="shared" si="0"/>
        <v>0</v>
      </c>
      <c r="H70" s="103"/>
      <c r="I70" s="105">
        <f t="shared" si="3"/>
        <v>0</v>
      </c>
      <c r="J70" s="125" t="str">
        <f t="shared" si="1"/>
        <v/>
      </c>
      <c r="K70" s="126" t="str">
        <f>Doklady!E18</f>
        <v/>
      </c>
      <c r="L70" s="126" t="str">
        <f>IF(A70&lt;&gt;"",INDEX(FP!H:H,Doklady!B$2+(ROW()-52)),"")</f>
        <v/>
      </c>
      <c r="M70" s="126" t="str">
        <f t="shared" si="2"/>
        <v/>
      </c>
    </row>
    <row r="71" spans="1:13" ht="12" customHeight="1">
      <c r="A71" s="113" t="str">
        <f>Doklady!D19</f>
        <v/>
      </c>
      <c r="B71" s="171" t="str">
        <f>Doklady!G19</f>
        <v/>
      </c>
      <c r="C71" s="105" t="str">
        <f>IF(A71&lt;&gt;"",INDEX(FP!D:D,Doklady!B$2+(ROW()-53)),"")</f>
        <v/>
      </c>
      <c r="D71" s="105" t="str">
        <f>IF(A71&lt;&gt;"",Doklady!H19-Doklady!I19,"")</f>
        <v/>
      </c>
      <c r="E71" s="105" t="str">
        <f>IF(A71&lt;&gt;"",MIN(D71,C71)*Doklady!C19/(1-Doklady!C19),"")</f>
        <v/>
      </c>
      <c r="F71" s="103" t="str">
        <f>IF(A71&lt;&gt;"",Doklady!I19,"")</f>
        <v/>
      </c>
      <c r="G71" s="105">
        <f t="shared" si="0"/>
        <v>0</v>
      </c>
      <c r="H71" s="103"/>
      <c r="I71" s="105">
        <f t="shared" si="3"/>
        <v>0</v>
      </c>
      <c r="J71" s="125" t="str">
        <f t="shared" si="1"/>
        <v/>
      </c>
      <c r="K71" s="126" t="str">
        <f>Doklady!E19</f>
        <v/>
      </c>
      <c r="L71" s="126" t="str">
        <f>IF(A71&lt;&gt;"",INDEX(FP!H:H,Doklady!B$2+(ROW()-52)),"")</f>
        <v/>
      </c>
      <c r="M71" s="126" t="str">
        <f t="shared" si="2"/>
        <v/>
      </c>
    </row>
    <row r="72" spans="1:13" ht="12" customHeight="1">
      <c r="A72" s="113" t="str">
        <f>Doklady!D20</f>
        <v/>
      </c>
      <c r="B72" s="171" t="str">
        <f>Doklady!G20</f>
        <v/>
      </c>
      <c r="C72" s="105" t="str">
        <f>IF(A72&lt;&gt;"",INDEX(FP!D:D,Doklady!B$2+(ROW()-53)),"")</f>
        <v/>
      </c>
      <c r="D72" s="105" t="str">
        <f>IF(A72&lt;&gt;"",Doklady!H20-Doklady!I20,"")</f>
        <v/>
      </c>
      <c r="E72" s="105" t="str">
        <f>IF(A72&lt;&gt;"",MIN(D72,C72)*Doklady!C20/(1-Doklady!C20),"")</f>
        <v/>
      </c>
      <c r="F72" s="103" t="str">
        <f>IF(A72&lt;&gt;"",Doklady!I20,"")</f>
        <v/>
      </c>
      <c r="G72" s="105">
        <f t="shared" si="0"/>
        <v>0</v>
      </c>
      <c r="H72" s="103"/>
      <c r="I72" s="105">
        <f t="shared" si="3"/>
        <v>0</v>
      </c>
      <c r="J72" s="125" t="str">
        <f t="shared" si="1"/>
        <v/>
      </c>
      <c r="K72" s="126" t="str">
        <f>Doklady!E20</f>
        <v/>
      </c>
      <c r="L72" s="126" t="str">
        <f>IF(A72&lt;&gt;"",INDEX(FP!H:H,Doklady!B$2+(ROW()-52)),"")</f>
        <v/>
      </c>
      <c r="M72" s="126" t="str">
        <f t="shared" si="2"/>
        <v/>
      </c>
    </row>
    <row r="73" spans="1:13" ht="12" customHeight="1">
      <c r="A73" s="113" t="str">
        <f>Doklady!D21</f>
        <v/>
      </c>
      <c r="B73" s="171" t="str">
        <f>Doklady!G21</f>
        <v/>
      </c>
      <c r="C73" s="105" t="str">
        <f>IF(A73&lt;&gt;"",INDEX(FP!D:D,Doklady!B$2+(ROW()-53)),"")</f>
        <v/>
      </c>
      <c r="D73" s="105" t="str">
        <f>IF(A73&lt;&gt;"",Doklady!H21-Doklady!I21,"")</f>
        <v/>
      </c>
      <c r="E73" s="105" t="str">
        <f>IF(A73&lt;&gt;"",MIN(D73,C73)*Doklady!C21/(1-Doklady!C21),"")</f>
        <v/>
      </c>
      <c r="F73" s="103" t="str">
        <f>IF(A73&lt;&gt;"",Doklady!I21,"")</f>
        <v/>
      </c>
      <c r="G73" s="105">
        <f t="shared" si="0"/>
        <v>0</v>
      </c>
      <c r="H73" s="103"/>
      <c r="I73" s="105">
        <f t="shared" si="3"/>
        <v>0</v>
      </c>
      <c r="J73" s="125" t="str">
        <f t="shared" si="1"/>
        <v/>
      </c>
      <c r="K73" s="126" t="str">
        <f>Doklady!E21</f>
        <v/>
      </c>
      <c r="L73" s="126" t="str">
        <f>IF(A73&lt;&gt;"",INDEX(FP!H:H,Doklady!B$2+(ROW()-52)),"")</f>
        <v/>
      </c>
      <c r="M73" s="126" t="str">
        <f t="shared" si="2"/>
        <v/>
      </c>
    </row>
    <row r="74" spans="1:13" ht="12" customHeight="1">
      <c r="A74" s="113" t="str">
        <f>Doklady!D22</f>
        <v/>
      </c>
      <c r="B74" s="171" t="str">
        <f>Doklady!G22</f>
        <v/>
      </c>
      <c r="C74" s="105" t="str">
        <f>IF(A74&lt;&gt;"",INDEX(FP!D:D,Doklady!B$2+(ROW()-53)),"")</f>
        <v/>
      </c>
      <c r="D74" s="105" t="str">
        <f>IF(A74&lt;&gt;"",Doklady!H22-Doklady!I22,"")</f>
        <v/>
      </c>
      <c r="E74" s="105" t="str">
        <f>IF(A74&lt;&gt;"",MIN(D74,C74)*Doklady!C22/(1-Doklady!C22),"")</f>
        <v/>
      </c>
      <c r="F74" s="103" t="str">
        <f>IF(A74&lt;&gt;"",Doklady!I22,"")</f>
        <v/>
      </c>
      <c r="G74" s="105">
        <f t="shared" si="0"/>
        <v>0</v>
      </c>
      <c r="H74" s="103"/>
      <c r="I74" s="105">
        <f t="shared" si="3"/>
        <v>0</v>
      </c>
      <c r="J74" s="125" t="str">
        <f t="shared" si="1"/>
        <v/>
      </c>
      <c r="K74" s="126" t="str">
        <f>Doklady!E22</f>
        <v/>
      </c>
      <c r="L74" s="126" t="str">
        <f>IF(A74&lt;&gt;"",INDEX(FP!H:H,Doklady!B$2+(ROW()-52)),"")</f>
        <v/>
      </c>
      <c r="M74" s="126" t="str">
        <f t="shared" si="2"/>
        <v/>
      </c>
    </row>
    <row r="75" spans="1:13" ht="12" customHeight="1">
      <c r="A75" s="113" t="str">
        <f>Doklady!D23</f>
        <v/>
      </c>
      <c r="B75" s="171" t="str">
        <f>Doklady!G23</f>
        <v/>
      </c>
      <c r="C75" s="105" t="str">
        <f>IF(A75&lt;&gt;"",INDEX(FP!D:D,Doklady!B$2+(ROW()-53)),"")</f>
        <v/>
      </c>
      <c r="D75" s="105" t="str">
        <f>IF(A75&lt;&gt;"",Doklady!H23-Doklady!I23,"")</f>
        <v/>
      </c>
      <c r="E75" s="105" t="str">
        <f>IF(A75&lt;&gt;"",MIN(D75,C75)*Doklady!C23/(1-Doklady!C23),"")</f>
        <v/>
      </c>
      <c r="F75" s="103" t="str">
        <f>IF(A75&lt;&gt;"",Doklady!I23,"")</f>
        <v/>
      </c>
      <c r="G75" s="105">
        <f t="shared" si="0"/>
        <v>0</v>
      </c>
      <c r="H75" s="103"/>
      <c r="I75" s="105">
        <f t="shared" si="3"/>
        <v>0</v>
      </c>
      <c r="J75" s="125" t="str">
        <f t="shared" si="1"/>
        <v/>
      </c>
      <c r="K75" s="126" t="str">
        <f>Doklady!E23</f>
        <v/>
      </c>
      <c r="L75" s="126" t="str">
        <f>IF(A75&lt;&gt;"",INDEX(FP!H:H,Doklady!B$2+(ROW()-52)),"")</f>
        <v/>
      </c>
      <c r="M75" s="126" t="str">
        <f t="shared" si="2"/>
        <v/>
      </c>
    </row>
    <row r="76" spans="1:13" ht="12" customHeight="1">
      <c r="A76" s="113" t="str">
        <f>Doklady!D24</f>
        <v/>
      </c>
      <c r="B76" s="171" t="str">
        <f>Doklady!G24</f>
        <v/>
      </c>
      <c r="C76" s="105" t="str">
        <f>IF(A76&lt;&gt;"",INDEX(FP!D:D,Doklady!B$2+(ROW()-53)),"")</f>
        <v/>
      </c>
      <c r="D76" s="105" t="str">
        <f>IF(A76&lt;&gt;"",Doklady!H24-Doklady!I24,"")</f>
        <v/>
      </c>
      <c r="E76" s="105" t="str">
        <f>IF(A76&lt;&gt;"",MIN(D76,C76)*Doklady!C24/(1-Doklady!C24),"")</f>
        <v/>
      </c>
      <c r="F76" s="103" t="str">
        <f>IF(A76&lt;&gt;"",Doklady!I24,"")</f>
        <v/>
      </c>
      <c r="G76" s="105">
        <f t="shared" si="0"/>
        <v>0</v>
      </c>
      <c r="H76" s="103"/>
      <c r="I76" s="105">
        <f t="shared" si="3"/>
        <v>0</v>
      </c>
      <c r="J76" s="125" t="str">
        <f t="shared" si="1"/>
        <v/>
      </c>
      <c r="K76" s="126" t="str">
        <f>Doklady!E24</f>
        <v/>
      </c>
      <c r="L76" s="126" t="str">
        <f>IF(A76&lt;&gt;"",INDEX(FP!H:H,Doklady!B$2+(ROW()-52)),"")</f>
        <v/>
      </c>
      <c r="M76" s="126" t="str">
        <f t="shared" si="2"/>
        <v/>
      </c>
    </row>
    <row r="77" spans="1:13" ht="12" customHeight="1">
      <c r="A77" s="113" t="str">
        <f>Doklady!D25</f>
        <v/>
      </c>
      <c r="B77" s="171" t="str">
        <f>Doklady!G25</f>
        <v/>
      </c>
      <c r="C77" s="105" t="str">
        <f>IF(A77&lt;&gt;"",INDEX(FP!D:D,Doklady!B$2+(ROW()-53)),"")</f>
        <v/>
      </c>
      <c r="D77" s="105" t="str">
        <f>IF(A77&lt;&gt;"",Doklady!H25-Doklady!I25,"")</f>
        <v/>
      </c>
      <c r="E77" s="105" t="str">
        <f>IF(A77&lt;&gt;"",MIN(D77,C77)*Doklady!C25/(1-Doklady!C25),"")</f>
        <v/>
      </c>
      <c r="F77" s="103" t="str">
        <f>IF(A77&lt;&gt;"",Doklady!I25,"")</f>
        <v/>
      </c>
      <c r="G77" s="105">
        <f t="shared" si="0"/>
        <v>0</v>
      </c>
      <c r="H77" s="103"/>
      <c r="I77" s="105">
        <f t="shared" si="3"/>
        <v>0</v>
      </c>
      <c r="J77" s="125" t="str">
        <f t="shared" si="1"/>
        <v/>
      </c>
      <c r="K77" s="126" t="str">
        <f>Doklady!E25</f>
        <v/>
      </c>
      <c r="L77" s="126" t="str">
        <f>IF(A77&lt;&gt;"",INDEX(FP!H:H,Doklady!B$2+(ROW()-52)),"")</f>
        <v/>
      </c>
      <c r="M77" s="126" t="str">
        <f t="shared" si="2"/>
        <v/>
      </c>
    </row>
    <row r="78" spans="1:13" ht="12" customHeight="1">
      <c r="A78" s="113" t="str">
        <f>Doklady!D26</f>
        <v/>
      </c>
      <c r="B78" s="171" t="str">
        <f>Doklady!G26</f>
        <v/>
      </c>
      <c r="C78" s="105" t="str">
        <f>IF(A78&lt;&gt;"",INDEX(FP!D:D,Doklady!B$2+(ROW()-53)),"")</f>
        <v/>
      </c>
      <c r="D78" s="105" t="str">
        <f>IF(A78&lt;&gt;"",Doklady!H26-Doklady!I26,"")</f>
        <v/>
      </c>
      <c r="E78" s="105" t="str">
        <f>IF(A78&lt;&gt;"",MIN(D78,C78)*Doklady!C26/(1-Doklady!C26),"")</f>
        <v/>
      </c>
      <c r="F78" s="103" t="str">
        <f>IF(A78&lt;&gt;"",Doklady!I26,"")</f>
        <v/>
      </c>
      <c r="G78" s="105">
        <f t="shared" si="0"/>
        <v>0</v>
      </c>
      <c r="H78" s="103"/>
      <c r="I78" s="105">
        <f t="shared" si="3"/>
        <v>0</v>
      </c>
      <c r="J78" s="125" t="str">
        <f t="shared" si="1"/>
        <v/>
      </c>
      <c r="K78" s="126" t="str">
        <f>Doklady!E26</f>
        <v/>
      </c>
      <c r="L78" s="126" t="str">
        <f>IF(A78&lt;&gt;"",INDEX(FP!H:H,Doklady!B$2+(ROW()-52)),"")</f>
        <v/>
      </c>
      <c r="M78" s="126" t="str">
        <f t="shared" si="2"/>
        <v/>
      </c>
    </row>
    <row r="79" spans="1:13" ht="12" customHeight="1">
      <c r="A79" s="113" t="str">
        <f>Doklady!D27</f>
        <v/>
      </c>
      <c r="B79" s="171" t="str">
        <f>Doklady!G27</f>
        <v/>
      </c>
      <c r="C79" s="105" t="str">
        <f>IF(A79&lt;&gt;"",INDEX(FP!D:D,Doklady!B$2+(ROW()-53)),"")</f>
        <v/>
      </c>
      <c r="D79" s="105" t="str">
        <f>IF(A79&lt;&gt;"",Doklady!H27-Doklady!I27,"")</f>
        <v/>
      </c>
      <c r="E79" s="105" t="str">
        <f>IF(A79&lt;&gt;"",MIN(D79,C79)*Doklady!C27/(1-Doklady!C27),"")</f>
        <v/>
      </c>
      <c r="F79" s="103" t="str">
        <f>IF(A79&lt;&gt;"",Doklady!I27,"")</f>
        <v/>
      </c>
      <c r="G79" s="105">
        <f t="shared" si="0"/>
        <v>0</v>
      </c>
      <c r="H79" s="103"/>
      <c r="I79" s="105">
        <f t="shared" si="3"/>
        <v>0</v>
      </c>
      <c r="J79" s="125" t="str">
        <f t="shared" si="1"/>
        <v/>
      </c>
      <c r="K79" s="126" t="str">
        <f>Doklady!E27</f>
        <v/>
      </c>
      <c r="L79" s="126" t="str">
        <f>IF(A79&lt;&gt;"",INDEX(FP!H:H,Doklady!B$2+(ROW()-52)),"")</f>
        <v/>
      </c>
      <c r="M79" s="126" t="str">
        <f t="shared" si="2"/>
        <v/>
      </c>
    </row>
    <row r="80" spans="1:13" ht="12" customHeight="1">
      <c r="A80" s="113" t="str">
        <f>Doklady!D28</f>
        <v/>
      </c>
      <c r="B80" s="171" t="str">
        <f>Doklady!G28</f>
        <v/>
      </c>
      <c r="C80" s="105" t="str">
        <f>IF(A80&lt;&gt;"",INDEX(FP!D:D,Doklady!B$2+(ROW()-53)),"")</f>
        <v/>
      </c>
      <c r="D80" s="105" t="str">
        <f>IF(A80&lt;&gt;"",Doklady!H28-Doklady!I28,"")</f>
        <v/>
      </c>
      <c r="E80" s="105" t="str">
        <f>IF(A80&lt;&gt;"",MIN(D80,C80)*Doklady!C28/(1-Doklady!C28),"")</f>
        <v/>
      </c>
      <c r="F80" s="103" t="str">
        <f>IF(A80&lt;&gt;"",Doklady!I28,"")</f>
        <v/>
      </c>
      <c r="G80" s="105">
        <f t="shared" si="0"/>
        <v>0</v>
      </c>
      <c r="H80" s="103"/>
      <c r="I80" s="105">
        <f t="shared" si="3"/>
        <v>0</v>
      </c>
      <c r="J80" s="125" t="str">
        <f t="shared" si="1"/>
        <v/>
      </c>
      <c r="K80" s="126" t="str">
        <f>Doklady!E28</f>
        <v/>
      </c>
      <c r="L80" s="126" t="str">
        <f>IF(A80&lt;&gt;"",INDEX(FP!H:H,Doklady!B$2+(ROW()-52)),"")</f>
        <v/>
      </c>
      <c r="M80" s="126" t="str">
        <f t="shared" si="2"/>
        <v/>
      </c>
    </row>
    <row r="81" spans="1:13" ht="12" customHeight="1">
      <c r="A81" s="113" t="str">
        <f>Doklady!D29</f>
        <v/>
      </c>
      <c r="B81" s="171" t="str">
        <f>Doklady!G29</f>
        <v/>
      </c>
      <c r="C81" s="105" t="str">
        <f>IF(A81&lt;&gt;"",INDEX(FP!D:D,Doklady!B$2+(ROW()-53)),"")</f>
        <v/>
      </c>
      <c r="D81" s="105" t="str">
        <f>IF(A81&lt;&gt;"",Doklady!H29-Doklady!I29,"")</f>
        <v/>
      </c>
      <c r="E81" s="105" t="str">
        <f>IF(A81&lt;&gt;"",MIN(D81,C81)*Doklady!C29/(1-Doklady!C29),"")</f>
        <v/>
      </c>
      <c r="F81" s="103" t="str">
        <f>IF(A81&lt;&gt;"",Doklady!I29,"")</f>
        <v/>
      </c>
      <c r="G81" s="105">
        <f t="shared" si="0"/>
        <v>0</v>
      </c>
      <c r="H81" s="103"/>
      <c r="I81" s="105">
        <f t="shared" si="3"/>
        <v>0</v>
      </c>
      <c r="J81" s="125" t="str">
        <f t="shared" si="1"/>
        <v/>
      </c>
      <c r="K81" s="126" t="str">
        <f>Doklady!E29</f>
        <v/>
      </c>
      <c r="L81" s="126" t="str">
        <f>IF(A81&lt;&gt;"",INDEX(FP!H:H,Doklady!B$2+(ROW()-52)),"")</f>
        <v/>
      </c>
      <c r="M81" s="126" t="str">
        <f t="shared" si="2"/>
        <v/>
      </c>
    </row>
    <row r="82" spans="1:13" ht="12" customHeight="1">
      <c r="A82" s="113" t="str">
        <f>Doklady!D30</f>
        <v/>
      </c>
      <c r="B82" s="171" t="str">
        <f>Doklady!G30</f>
        <v/>
      </c>
      <c r="C82" s="105" t="str">
        <f>IF(A82&lt;&gt;"",INDEX(FP!D:D,Doklady!B$2+(ROW()-53)),"")</f>
        <v/>
      </c>
      <c r="D82" s="105" t="str">
        <f>IF(A82&lt;&gt;"",Doklady!H30-Doklady!I30,"")</f>
        <v/>
      </c>
      <c r="E82" s="105" t="str">
        <f>IF(A82&lt;&gt;"",MIN(D82,C82)*Doklady!C30/(1-Doklady!C30),"")</f>
        <v/>
      </c>
      <c r="F82" s="103" t="str">
        <f>IF(A82&lt;&gt;"",Doklady!I30,"")</f>
        <v/>
      </c>
      <c r="G82" s="105">
        <f t="shared" si="0"/>
        <v>0</v>
      </c>
      <c r="H82" s="103"/>
      <c r="I82" s="105">
        <f t="shared" si="3"/>
        <v>0</v>
      </c>
      <c r="J82" s="125" t="str">
        <f t="shared" si="1"/>
        <v/>
      </c>
      <c r="K82" s="126" t="str">
        <f>Doklady!E30</f>
        <v/>
      </c>
      <c r="L82" s="126" t="str">
        <f>IF(A82&lt;&gt;"",INDEX(FP!H:H,Doklady!B$2+(ROW()-52)),"")</f>
        <v/>
      </c>
      <c r="M82" s="126" t="str">
        <f t="shared" si="2"/>
        <v/>
      </c>
    </row>
    <row r="83" spans="1:13" ht="12" customHeight="1">
      <c r="A83" s="113" t="str">
        <f>Doklady!D31</f>
        <v/>
      </c>
      <c r="B83" s="171" t="str">
        <f>Doklady!G31</f>
        <v/>
      </c>
      <c r="C83" s="105" t="str">
        <f>IF(A83&lt;&gt;"",INDEX(FP!D:D,Doklady!B$2+(ROW()-53)),"")</f>
        <v/>
      </c>
      <c r="D83" s="105" t="str">
        <f>IF(A83&lt;&gt;"",Doklady!H31-Doklady!I31,"")</f>
        <v/>
      </c>
      <c r="E83" s="105" t="str">
        <f>IF(A83&lt;&gt;"",MIN(D83,C83)*Doklady!C31/(1-Doklady!C31),"")</f>
        <v/>
      </c>
      <c r="F83" s="103" t="str">
        <f>IF(A83&lt;&gt;"",Doklady!I31,"")</f>
        <v/>
      </c>
      <c r="G83" s="105">
        <f t="shared" si="0"/>
        <v>0</v>
      </c>
      <c r="H83" s="103"/>
      <c r="I83" s="105">
        <f t="shared" si="3"/>
        <v>0</v>
      </c>
      <c r="J83" s="125" t="str">
        <f t="shared" si="1"/>
        <v/>
      </c>
      <c r="K83" s="126" t="str">
        <f>Doklady!E31</f>
        <v/>
      </c>
      <c r="L83" s="126" t="str">
        <f>IF(A83&lt;&gt;"",INDEX(FP!H:H,Doklady!B$2+(ROW()-52)),"")</f>
        <v/>
      </c>
      <c r="M83" s="126" t="str">
        <f t="shared" si="2"/>
        <v/>
      </c>
    </row>
    <row r="84" spans="1:13" ht="12" customHeight="1">
      <c r="A84" s="113" t="str">
        <f>Doklady!D32</f>
        <v/>
      </c>
      <c r="B84" s="171" t="str">
        <f>Doklady!G32</f>
        <v/>
      </c>
      <c r="C84" s="105" t="str">
        <f>IF(A84&lt;&gt;"",INDEX(FP!D:D,Doklady!B$2+(ROW()-53)),"")</f>
        <v/>
      </c>
      <c r="D84" s="105" t="str">
        <f>IF(A84&lt;&gt;"",Doklady!H32-Doklady!I32,"")</f>
        <v/>
      </c>
      <c r="E84" s="105" t="str">
        <f>IF(A84&lt;&gt;"",MIN(D84,C84)*Doklady!C32/(1-Doklady!C32),"")</f>
        <v/>
      </c>
      <c r="F84" s="103" t="str">
        <f>IF(A84&lt;&gt;"",Doklady!I32,"")</f>
        <v/>
      </c>
      <c r="G84" s="105">
        <f t="shared" si="0"/>
        <v>0</v>
      </c>
      <c r="H84" s="103"/>
      <c r="I84" s="105">
        <f t="shared" si="3"/>
        <v>0</v>
      </c>
      <c r="J84" s="125" t="str">
        <f t="shared" si="1"/>
        <v/>
      </c>
      <c r="K84" s="126" t="str">
        <f>Doklady!E32</f>
        <v/>
      </c>
      <c r="L84" s="126" t="str">
        <f>IF(A84&lt;&gt;"",INDEX(FP!H:H,Doklady!B$2+(ROW()-52)),"")</f>
        <v/>
      </c>
      <c r="M84" s="126" t="str">
        <f t="shared" si="2"/>
        <v/>
      </c>
    </row>
    <row r="85" spans="1:13" ht="12" customHeight="1">
      <c r="A85" s="113" t="str">
        <f>Doklady!D33</f>
        <v/>
      </c>
      <c r="B85" s="171" t="str">
        <f>Doklady!G33</f>
        <v/>
      </c>
      <c r="C85" s="105" t="str">
        <f>IF(A85&lt;&gt;"",INDEX(FP!D:D,Doklady!B$2+(ROW()-53)),"")</f>
        <v/>
      </c>
      <c r="D85" s="105" t="str">
        <f>IF(A85&lt;&gt;"",Doklady!H33-Doklady!I33,"")</f>
        <v/>
      </c>
      <c r="E85" s="105" t="str">
        <f>IF(A85&lt;&gt;"",MIN(D85,C85)*Doklady!C33/(1-Doklady!C33),"")</f>
        <v/>
      </c>
      <c r="F85" s="103" t="str">
        <f>IF(A85&lt;&gt;"",Doklady!I33,"")</f>
        <v/>
      </c>
      <c r="G85" s="105">
        <f t="shared" ref="G85:G117" si="4">+IFERROR(HLOOKUP(IF(RIGHT(B85,15)="bežné transfery",LEFT(B85,LEN(B85)-18),0),$J$40:$K$42,3,0),MIN(C85,D85))</f>
        <v>0</v>
      </c>
      <c r="H85" s="103"/>
      <c r="I85" s="105">
        <f t="shared" si="3"/>
        <v>0</v>
      </c>
      <c r="J85" s="125" t="str">
        <f t="shared" si="1"/>
        <v/>
      </c>
      <c r="K85" s="126" t="str">
        <f>Doklady!E33</f>
        <v/>
      </c>
      <c r="L85" s="126" t="str">
        <f>IF(A85&lt;&gt;"",INDEX(FP!H:H,Doklady!B$2+(ROW()-52)),"")</f>
        <v/>
      </c>
      <c r="M85" s="126" t="str">
        <f t="shared" si="2"/>
        <v/>
      </c>
    </row>
    <row r="86" spans="1:13" ht="12" customHeight="1">
      <c r="A86" s="113" t="str">
        <f>Doklady!D34</f>
        <v/>
      </c>
      <c r="B86" s="171" t="str">
        <f>Doklady!G34</f>
        <v/>
      </c>
      <c r="C86" s="105" t="str">
        <f>IF(A86&lt;&gt;"",INDEX(FP!D:D,Doklady!B$2+(ROW()-53)),"")</f>
        <v/>
      </c>
      <c r="D86" s="105" t="str">
        <f>IF(A86&lt;&gt;"",Doklady!H34-Doklady!I34,"")</f>
        <v/>
      </c>
      <c r="E86" s="105" t="str">
        <f>IF(A86&lt;&gt;"",MIN(D86,C86)*Doklady!C34/(1-Doklady!C34),"")</f>
        <v/>
      </c>
      <c r="F86" s="103" t="str">
        <f>IF(A86&lt;&gt;"",Doklady!I34,"")</f>
        <v/>
      </c>
      <c r="G86" s="105">
        <f t="shared" si="4"/>
        <v>0</v>
      </c>
      <c r="H86" s="103"/>
      <c r="I86" s="105">
        <f t="shared" si="3"/>
        <v>0</v>
      </c>
      <c r="J86" s="125" t="str">
        <f t="shared" si="1"/>
        <v/>
      </c>
      <c r="K86" s="126" t="str">
        <f>Doklady!E34</f>
        <v/>
      </c>
      <c r="L86" s="126" t="str">
        <f>IF(A86&lt;&gt;"",INDEX(FP!H:H,Doklady!B$2+(ROW()-52)),"")</f>
        <v/>
      </c>
      <c r="M86" s="126" t="str">
        <f t="shared" si="2"/>
        <v/>
      </c>
    </row>
    <row r="87" spans="1:13" ht="12" customHeight="1">
      <c r="A87" s="113" t="str">
        <f>Doklady!D35</f>
        <v/>
      </c>
      <c r="B87" s="171" t="str">
        <f>Doklady!G35</f>
        <v/>
      </c>
      <c r="C87" s="105" t="str">
        <f>IF(A87&lt;&gt;"",INDEX(FP!D:D,Doklady!B$2+(ROW()-53)),"")</f>
        <v/>
      </c>
      <c r="D87" s="105" t="str">
        <f>IF(A87&lt;&gt;"",Doklady!H35-Doklady!I35,"")</f>
        <v/>
      </c>
      <c r="E87" s="105" t="str">
        <f>IF(A87&lt;&gt;"",MIN(D87,C87)*Doklady!C35/(1-Doklady!C35),"")</f>
        <v/>
      </c>
      <c r="F87" s="103" t="str">
        <f>IF(A87&lt;&gt;"",Doklady!I35,"")</f>
        <v/>
      </c>
      <c r="G87" s="105">
        <f t="shared" si="4"/>
        <v>0</v>
      </c>
      <c r="H87" s="103"/>
      <c r="I87" s="105">
        <f t="shared" si="3"/>
        <v>0</v>
      </c>
      <c r="J87" s="125" t="str">
        <f t="shared" si="1"/>
        <v/>
      </c>
      <c r="K87" s="126" t="str">
        <f>Doklady!E35</f>
        <v/>
      </c>
      <c r="L87" s="126" t="str">
        <f>IF(A87&lt;&gt;"",INDEX(FP!H:H,Doklady!B$2+(ROW()-52)),"")</f>
        <v/>
      </c>
      <c r="M87" s="126" t="str">
        <f t="shared" si="2"/>
        <v/>
      </c>
    </row>
    <row r="88" spans="1:13" ht="12" customHeight="1">
      <c r="A88" s="113" t="str">
        <f>Doklady!D36</f>
        <v/>
      </c>
      <c r="B88" s="171" t="str">
        <f>Doklady!G36</f>
        <v/>
      </c>
      <c r="C88" s="105" t="str">
        <f>IF(A88&lt;&gt;"",INDEX(FP!D:D,Doklady!B$2+(ROW()-53)),"")</f>
        <v/>
      </c>
      <c r="D88" s="105" t="str">
        <f>IF(A88&lt;&gt;"",Doklady!H36-Doklady!I36,"")</f>
        <v/>
      </c>
      <c r="E88" s="105" t="str">
        <f>IF(A88&lt;&gt;"",MIN(D88,C88)*Doklady!C36/(1-Doklady!C36),"")</f>
        <v/>
      </c>
      <c r="F88" s="103" t="str">
        <f>IF(A88&lt;&gt;"",Doklady!I36,"")</f>
        <v/>
      </c>
      <c r="G88" s="105">
        <f t="shared" si="4"/>
        <v>0</v>
      </c>
      <c r="H88" s="103"/>
      <c r="I88" s="105">
        <f t="shared" si="3"/>
        <v>0</v>
      </c>
      <c r="J88" s="125" t="str">
        <f t="shared" si="1"/>
        <v/>
      </c>
      <c r="K88" s="126" t="str">
        <f>Doklady!E36</f>
        <v/>
      </c>
      <c r="L88" s="126" t="str">
        <f>IF(A88&lt;&gt;"",INDEX(FP!H:H,Doklady!B$2+(ROW()-52)),"")</f>
        <v/>
      </c>
      <c r="M88" s="126" t="str">
        <f t="shared" si="2"/>
        <v/>
      </c>
    </row>
    <row r="89" spans="1:13" ht="12" customHeight="1">
      <c r="A89" s="113" t="str">
        <f>Doklady!D37</f>
        <v/>
      </c>
      <c r="B89" s="171" t="str">
        <f>Doklady!G37</f>
        <v/>
      </c>
      <c r="C89" s="105" t="str">
        <f>IF(A89&lt;&gt;"",INDEX(FP!D:D,Doklady!B$2+(ROW()-53)),"")</f>
        <v/>
      </c>
      <c r="D89" s="105" t="str">
        <f>IF(A89&lt;&gt;"",Doklady!H37-Doklady!I37,"")</f>
        <v/>
      </c>
      <c r="E89" s="105" t="str">
        <f>IF(A89&lt;&gt;"",MIN(D89,C89)*Doklady!C37/(1-Doklady!C37),"")</f>
        <v/>
      </c>
      <c r="F89" s="103" t="str">
        <f>IF(A89&lt;&gt;"",Doklady!I37,"")</f>
        <v/>
      </c>
      <c r="G89" s="105">
        <f t="shared" si="4"/>
        <v>0</v>
      </c>
      <c r="H89" s="103"/>
      <c r="I89" s="105">
        <f t="shared" si="3"/>
        <v>0</v>
      </c>
      <c r="J89" s="125" t="str">
        <f t="shared" si="1"/>
        <v/>
      </c>
      <c r="K89" s="126" t="str">
        <f>Doklady!E37</f>
        <v/>
      </c>
      <c r="L89" s="126" t="str">
        <f>IF(A89&lt;&gt;"",INDEX(FP!H:H,Doklady!B$2+(ROW()-52)),"")</f>
        <v/>
      </c>
      <c r="M89" s="126" t="str">
        <f t="shared" si="2"/>
        <v/>
      </c>
    </row>
    <row r="90" spans="1:13" ht="12" hidden="1" customHeight="1">
      <c r="A90" s="113" t="str">
        <f>Doklady!D38</f>
        <v/>
      </c>
      <c r="B90" s="171" t="str">
        <f>Doklady!G38</f>
        <v/>
      </c>
      <c r="C90" s="105" t="str">
        <f>IF(A90&lt;&gt;"",INDEX(FP!D:D,Doklady!B$2+(ROW()-52)),"")</f>
        <v/>
      </c>
      <c r="D90" s="105" t="str">
        <f>IF(A90&lt;&gt;"",Doklady!H38-Doklady!I38,"")</f>
        <v/>
      </c>
      <c r="E90" s="105" t="str">
        <f>IF(A90&lt;&gt;"",MIN(D90,C90)*Doklady!C38/(1-Doklady!C38),"")</f>
        <v/>
      </c>
      <c r="F90" s="103" t="str">
        <f>IF(A90&lt;&gt;"",Doklady!I38,"")</f>
        <v/>
      </c>
      <c r="G90" s="105">
        <f t="shared" si="4"/>
        <v>0</v>
      </c>
      <c r="H90" s="103"/>
      <c r="I90" s="105">
        <f t="shared" si="3"/>
        <v>0</v>
      </c>
      <c r="J90" s="125" t="str">
        <f t="shared" si="1"/>
        <v/>
      </c>
      <c r="K90" s="126" t="str">
        <f>Doklady!E38</f>
        <v/>
      </c>
      <c r="L90" s="126" t="str">
        <f>IF(A90&lt;&gt;"",INDEX(FP!H:H,Doklady!B$2+(ROW()-52)),"")</f>
        <v/>
      </c>
      <c r="M90" s="126" t="str">
        <f t="shared" si="2"/>
        <v/>
      </c>
    </row>
    <row r="91" spans="1:13" ht="12" hidden="1" customHeight="1">
      <c r="A91" s="113" t="str">
        <f>Doklady!D39</f>
        <v/>
      </c>
      <c r="B91" s="171" t="str">
        <f>Doklady!G39</f>
        <v/>
      </c>
      <c r="C91" s="105" t="str">
        <f>IF(A91&lt;&gt;"",INDEX(FP!D:D,Doklady!B$2+(ROW()-52)),"")</f>
        <v/>
      </c>
      <c r="D91" s="105" t="str">
        <f>IF(A91&lt;&gt;"",Doklady!H39-Doklady!I39,"")</f>
        <v/>
      </c>
      <c r="E91" s="105" t="str">
        <f>IF(A91&lt;&gt;"",MIN(D91,C91)*Doklady!C39/(1-Doklady!C39),"")</f>
        <v/>
      </c>
      <c r="F91" s="103" t="str">
        <f>IF(A91&lt;&gt;"",Doklady!I39,"")</f>
        <v/>
      </c>
      <c r="G91" s="105">
        <f t="shared" si="4"/>
        <v>0</v>
      </c>
      <c r="H91" s="103"/>
      <c r="I91" s="105">
        <f t="shared" si="3"/>
        <v>0</v>
      </c>
      <c r="J91" s="125" t="str">
        <f t="shared" si="1"/>
        <v/>
      </c>
      <c r="K91" s="126" t="str">
        <f>Doklady!E39</f>
        <v/>
      </c>
      <c r="L91" s="126" t="str">
        <f>IF(A91&lt;&gt;"",INDEX(FP!H:H,Doklady!B$2+(ROW()-52)),"")</f>
        <v/>
      </c>
      <c r="M91" s="126" t="str">
        <f t="shared" si="2"/>
        <v/>
      </c>
    </row>
    <row r="92" spans="1:13" ht="12" hidden="1" customHeight="1">
      <c r="A92" s="113" t="str">
        <f>Doklady!D40</f>
        <v/>
      </c>
      <c r="B92" s="171" t="str">
        <f>Doklady!G40</f>
        <v/>
      </c>
      <c r="C92" s="105" t="str">
        <f>IF(A92&lt;&gt;"",INDEX(FP!D:D,Doklady!B$2+(ROW()-52)),"")</f>
        <v/>
      </c>
      <c r="D92" s="105" t="str">
        <f>IF(A92&lt;&gt;"",Doklady!H40-Doklady!I40,"")</f>
        <v/>
      </c>
      <c r="E92" s="105" t="str">
        <f>IF(A92&lt;&gt;"",MIN(D92,C92)*Doklady!C40/(1-Doklady!C40),"")</f>
        <v/>
      </c>
      <c r="F92" s="103" t="str">
        <f>IF(A92&lt;&gt;"",Doklady!I40,"")</f>
        <v/>
      </c>
      <c r="G92" s="105">
        <f t="shared" si="4"/>
        <v>0</v>
      </c>
      <c r="H92" s="103"/>
      <c r="I92" s="105">
        <f t="shared" si="3"/>
        <v>0</v>
      </c>
      <c r="J92" s="125" t="str">
        <f t="shared" si="1"/>
        <v/>
      </c>
      <c r="K92" s="126" t="str">
        <f>Doklady!E40</f>
        <v/>
      </c>
      <c r="L92" s="126" t="str">
        <f>IF(A92&lt;&gt;"",INDEX(FP!H:H,Doklady!B$2+(ROW()-52)),"")</f>
        <v/>
      </c>
      <c r="M92" s="126" t="str">
        <f t="shared" si="2"/>
        <v/>
      </c>
    </row>
    <row r="93" spans="1:13" ht="12" hidden="1" customHeight="1">
      <c r="A93" s="113" t="str">
        <f>Doklady!D41</f>
        <v/>
      </c>
      <c r="B93" s="171" t="str">
        <f>Doklady!G41</f>
        <v/>
      </c>
      <c r="C93" s="105" t="str">
        <f>IF(A93&lt;&gt;"",INDEX(FP!D:D,Doklady!B$2+(ROW()-52)),"")</f>
        <v/>
      </c>
      <c r="D93" s="105" t="str">
        <f>IF(A93&lt;&gt;"",Doklady!H41-Doklady!I41,"")</f>
        <v/>
      </c>
      <c r="E93" s="105" t="str">
        <f>IF(A93&lt;&gt;"",MIN(D93,C93)*Doklady!C41/(1-Doklady!C41),"")</f>
        <v/>
      </c>
      <c r="F93" s="103" t="str">
        <f>IF(A93&lt;&gt;"",Doklady!I41,"")</f>
        <v/>
      </c>
      <c r="G93" s="105">
        <f t="shared" si="4"/>
        <v>0</v>
      </c>
      <c r="H93" s="103"/>
      <c r="I93" s="105">
        <f t="shared" si="3"/>
        <v>0</v>
      </c>
      <c r="J93" s="125" t="str">
        <f t="shared" si="1"/>
        <v/>
      </c>
      <c r="K93" s="126" t="str">
        <f>Doklady!E41</f>
        <v/>
      </c>
      <c r="L93" s="126" t="str">
        <f>IF(A93&lt;&gt;"",INDEX(FP!H:H,Doklady!B$2+(ROW()-52)),"")</f>
        <v/>
      </c>
      <c r="M93" s="126" t="str">
        <f t="shared" si="2"/>
        <v/>
      </c>
    </row>
    <row r="94" spans="1:13" ht="12" hidden="1" customHeight="1">
      <c r="A94" s="113" t="str">
        <f>Doklady!D42</f>
        <v/>
      </c>
      <c r="B94" s="171" t="str">
        <f>Doklady!G42</f>
        <v/>
      </c>
      <c r="C94" s="105" t="str">
        <f>IF(A94&lt;&gt;"",INDEX(FP!D:D,Doklady!B$2+(ROW()-52)),"")</f>
        <v/>
      </c>
      <c r="D94" s="105" t="str">
        <f>IF(A94&lt;&gt;"",Doklady!H42-Doklady!I42,"")</f>
        <v/>
      </c>
      <c r="E94" s="105" t="str">
        <f>IF(A94&lt;&gt;"",MIN(D94,C94)*Doklady!C42/(1-Doklady!C42),"")</f>
        <v/>
      </c>
      <c r="F94" s="103" t="str">
        <f>IF(A94&lt;&gt;"",Doklady!I42,"")</f>
        <v/>
      </c>
      <c r="G94" s="105">
        <f t="shared" si="4"/>
        <v>0</v>
      </c>
      <c r="H94" s="103"/>
      <c r="I94" s="105">
        <f t="shared" si="3"/>
        <v>0</v>
      </c>
      <c r="J94" s="125" t="str">
        <f t="shared" si="1"/>
        <v/>
      </c>
      <c r="K94" s="126" t="str">
        <f>Doklady!E42</f>
        <v/>
      </c>
      <c r="L94" s="126" t="str">
        <f>IF(A94&lt;&gt;"",INDEX(FP!H:H,Doklady!B$2+(ROW()-52)),"")</f>
        <v/>
      </c>
      <c r="M94" s="126" t="str">
        <f t="shared" si="2"/>
        <v/>
      </c>
    </row>
    <row r="95" spans="1:13" ht="12" hidden="1" customHeight="1">
      <c r="A95" s="113" t="str">
        <f>Doklady!D43</f>
        <v/>
      </c>
      <c r="B95" s="171" t="str">
        <f>Doklady!G43</f>
        <v/>
      </c>
      <c r="C95" s="105" t="str">
        <f>IF(A95&lt;&gt;"",INDEX(FP!D:D,Doklady!B$2+(ROW()-52)),"")</f>
        <v/>
      </c>
      <c r="D95" s="105" t="str">
        <f>IF(A95&lt;&gt;"",Doklady!H43-Doklady!I43,"")</f>
        <v/>
      </c>
      <c r="E95" s="105" t="str">
        <f>IF(A95&lt;&gt;"",MIN(D95,C95)*Doklady!C43/(1-Doklady!C43),"")</f>
        <v/>
      </c>
      <c r="F95" s="103" t="str">
        <f>IF(A95&lt;&gt;"",Doklady!I43,"")</f>
        <v/>
      </c>
      <c r="G95" s="105">
        <f t="shared" si="4"/>
        <v>0</v>
      </c>
      <c r="H95" s="103"/>
      <c r="I95" s="105">
        <f t="shared" si="3"/>
        <v>0</v>
      </c>
      <c r="J95" s="125" t="str">
        <f t="shared" si="1"/>
        <v/>
      </c>
      <c r="K95" s="126" t="str">
        <f>Doklady!E43</f>
        <v/>
      </c>
      <c r="L95" s="126" t="str">
        <f>IF(A95&lt;&gt;"",INDEX(FP!H:H,Doklady!B$2+(ROW()-52)),"")</f>
        <v/>
      </c>
      <c r="M95" s="126" t="str">
        <f t="shared" si="2"/>
        <v/>
      </c>
    </row>
    <row r="96" spans="1:13" ht="12" hidden="1" customHeight="1">
      <c r="A96" s="113" t="str">
        <f>Doklady!D44</f>
        <v/>
      </c>
      <c r="B96" s="171" t="str">
        <f>Doklady!G44</f>
        <v/>
      </c>
      <c r="C96" s="105" t="str">
        <f>IF(A96&lt;&gt;"",INDEX(FP!D:D,Doklady!B$2+(ROW()-52)),"")</f>
        <v/>
      </c>
      <c r="D96" s="105" t="str">
        <f>IF(A96&lt;&gt;"",Doklady!H44-Doklady!I44,"")</f>
        <v/>
      </c>
      <c r="E96" s="105" t="str">
        <f>IF(A96&lt;&gt;"",MIN(D96,C96)*Doklady!C44/(1-Doklady!C44),"")</f>
        <v/>
      </c>
      <c r="F96" s="103" t="str">
        <f>IF(A96&lt;&gt;"",Doklady!I44,"")</f>
        <v/>
      </c>
      <c r="G96" s="105">
        <f t="shared" si="4"/>
        <v>0</v>
      </c>
      <c r="H96" s="103"/>
      <c r="I96" s="105">
        <f t="shared" si="3"/>
        <v>0</v>
      </c>
      <c r="J96" s="125" t="str">
        <f t="shared" si="1"/>
        <v/>
      </c>
      <c r="K96" s="126" t="str">
        <f>Doklady!E44</f>
        <v/>
      </c>
      <c r="L96" s="126" t="str">
        <f>IF(A96&lt;&gt;"",INDEX(FP!H:H,Doklady!B$2+(ROW()-52)),"")</f>
        <v/>
      </c>
      <c r="M96" s="126" t="str">
        <f t="shared" si="2"/>
        <v/>
      </c>
    </row>
    <row r="97" spans="1:13" ht="12" hidden="1" customHeight="1">
      <c r="A97" s="113" t="str">
        <f>Doklady!D45</f>
        <v/>
      </c>
      <c r="B97" s="171" t="str">
        <f>Doklady!G45</f>
        <v/>
      </c>
      <c r="C97" s="105" t="str">
        <f>IF(A97&lt;&gt;"",INDEX(FP!D:D,Doklady!B$2+(ROW()-52)),"")</f>
        <v/>
      </c>
      <c r="D97" s="105" t="str">
        <f>IF(A97&lt;&gt;"",Doklady!H45-Doklady!I45,"")</f>
        <v/>
      </c>
      <c r="E97" s="105" t="str">
        <f>IF(A97&lt;&gt;"",MIN(D97,C97)*Doklady!C45/(1-Doklady!C45),"")</f>
        <v/>
      </c>
      <c r="F97" s="103" t="str">
        <f>IF(A97&lt;&gt;"",Doklady!I45,"")</f>
        <v/>
      </c>
      <c r="G97" s="105">
        <f t="shared" si="4"/>
        <v>0</v>
      </c>
      <c r="H97" s="103"/>
      <c r="I97" s="105">
        <f t="shared" si="3"/>
        <v>0</v>
      </c>
      <c r="J97" s="125" t="str">
        <f t="shared" si="1"/>
        <v/>
      </c>
      <c r="K97" s="126" t="str">
        <f>Doklady!E45</f>
        <v/>
      </c>
      <c r="L97" s="126" t="str">
        <f>IF(A97&lt;&gt;"",INDEX(FP!H:H,Doklady!B$2+(ROW()-52)),"")</f>
        <v/>
      </c>
      <c r="M97" s="126" t="str">
        <f t="shared" si="2"/>
        <v/>
      </c>
    </row>
    <row r="98" spans="1:13" ht="12" hidden="1" customHeight="1">
      <c r="A98" s="113" t="str">
        <f>Doklady!D46</f>
        <v/>
      </c>
      <c r="B98" s="171" t="str">
        <f>Doklady!G46</f>
        <v/>
      </c>
      <c r="C98" s="105" t="str">
        <f>IF(A98&lt;&gt;"",INDEX(FP!D:D,Doklady!B$2+(ROW()-52)),"")</f>
        <v/>
      </c>
      <c r="D98" s="105" t="str">
        <f>IF(A98&lt;&gt;"",Doklady!H46-Doklady!I46,"")</f>
        <v/>
      </c>
      <c r="E98" s="105" t="str">
        <f>IF(A98&lt;&gt;"",MIN(D98,C98)*Doklady!C46/(1-Doklady!C46),"")</f>
        <v/>
      </c>
      <c r="F98" s="103" t="str">
        <f>IF(A98&lt;&gt;"",Doklady!I46,"")</f>
        <v/>
      </c>
      <c r="G98" s="105">
        <f t="shared" si="4"/>
        <v>0</v>
      </c>
      <c r="H98" s="103"/>
      <c r="I98" s="105">
        <f t="shared" si="3"/>
        <v>0</v>
      </c>
      <c r="J98" s="125" t="str">
        <f t="shared" si="1"/>
        <v/>
      </c>
      <c r="K98" s="126" t="str">
        <f>Doklady!E46</f>
        <v/>
      </c>
      <c r="L98" s="126" t="str">
        <f>IF(A98&lt;&gt;"",INDEX(FP!H:H,Doklady!B$2+(ROW()-52)),"")</f>
        <v/>
      </c>
      <c r="M98" s="126" t="str">
        <f t="shared" si="2"/>
        <v/>
      </c>
    </row>
    <row r="99" spans="1:13" ht="12" hidden="1" customHeight="1">
      <c r="A99" s="113" t="str">
        <f>Doklady!D47</f>
        <v/>
      </c>
      <c r="B99" s="171" t="str">
        <f>Doklady!G47</f>
        <v/>
      </c>
      <c r="C99" s="105" t="str">
        <f>IF(A99&lt;&gt;"",INDEX(FP!D:D,Doklady!B$2+(ROW()-52)),"")</f>
        <v/>
      </c>
      <c r="D99" s="105" t="str">
        <f>IF(A99&lt;&gt;"",Doklady!H47-Doklady!I47,"")</f>
        <v/>
      </c>
      <c r="E99" s="105" t="str">
        <f>IF(A99&lt;&gt;"",MIN(D99,C99)*Doklady!C47/(1-Doklady!C47),"")</f>
        <v/>
      </c>
      <c r="F99" s="103" t="str">
        <f>IF(A99&lt;&gt;"",Doklady!I47,"")</f>
        <v/>
      </c>
      <c r="G99" s="105">
        <f t="shared" si="4"/>
        <v>0</v>
      </c>
      <c r="H99" s="103"/>
      <c r="I99" s="105">
        <f t="shared" si="3"/>
        <v>0</v>
      </c>
      <c r="J99" s="125" t="str">
        <f t="shared" si="1"/>
        <v/>
      </c>
      <c r="K99" s="126" t="str">
        <f>Doklady!E47</f>
        <v/>
      </c>
      <c r="L99" s="126" t="str">
        <f>IF(A99&lt;&gt;"",INDEX(FP!H:H,Doklady!B$2+(ROW()-52)),"")</f>
        <v/>
      </c>
      <c r="M99" s="126" t="str">
        <f t="shared" si="2"/>
        <v/>
      </c>
    </row>
    <row r="100" spans="1:13" ht="12" hidden="1" customHeight="1">
      <c r="A100" s="113" t="str">
        <f>Doklady!D48</f>
        <v/>
      </c>
      <c r="B100" s="171" t="str">
        <f>Doklady!G48</f>
        <v/>
      </c>
      <c r="C100" s="105" t="str">
        <f>IF(A100&lt;&gt;"",INDEX(FP!D:D,Doklady!B$2+(ROW()-52)),"")</f>
        <v/>
      </c>
      <c r="D100" s="105" t="str">
        <f>IF(A100&lt;&gt;"",Doklady!H48-Doklady!I48,"")</f>
        <v/>
      </c>
      <c r="E100" s="105" t="str">
        <f>IF(A100&lt;&gt;"",MIN(D100,C100)*Doklady!C48/(1-Doklady!C48),"")</f>
        <v/>
      </c>
      <c r="F100" s="103" t="str">
        <f>IF(A100&lt;&gt;"",Doklady!I48,"")</f>
        <v/>
      </c>
      <c r="G100" s="105">
        <f t="shared" si="4"/>
        <v>0</v>
      </c>
      <c r="H100" s="103"/>
      <c r="I100" s="105">
        <f t="shared" si="3"/>
        <v>0</v>
      </c>
      <c r="J100" s="125" t="str">
        <f t="shared" si="1"/>
        <v/>
      </c>
      <c r="K100" s="126" t="str">
        <f>Doklady!E48</f>
        <v/>
      </c>
      <c r="L100" s="126" t="str">
        <f>IF(A100&lt;&gt;"",INDEX(FP!H:H,Doklady!B$2+(ROW()-52)),"")</f>
        <v/>
      </c>
      <c r="M100" s="126" t="str">
        <f t="shared" si="2"/>
        <v/>
      </c>
    </row>
    <row r="101" spans="1:13" ht="12" hidden="1" customHeight="1">
      <c r="A101" s="113" t="str">
        <f>Doklady!D49</f>
        <v/>
      </c>
      <c r="B101" s="171" t="str">
        <f>Doklady!G49</f>
        <v/>
      </c>
      <c r="C101" s="105" t="str">
        <f>IF(A101&lt;&gt;"",INDEX(FP!D:D,Doklady!B$2+(ROW()-52)),"")</f>
        <v/>
      </c>
      <c r="D101" s="105" t="str">
        <f>IF(A101&lt;&gt;"",Doklady!H49-Doklady!I49,"")</f>
        <v/>
      </c>
      <c r="E101" s="105" t="str">
        <f>IF(A101&lt;&gt;"",MIN(D101,C101)*Doklady!C49/(1-Doklady!C49),"")</f>
        <v/>
      </c>
      <c r="F101" s="103" t="str">
        <f>IF(A101&lt;&gt;"",Doklady!I49,"")</f>
        <v/>
      </c>
      <c r="G101" s="105">
        <f t="shared" si="4"/>
        <v>0</v>
      </c>
      <c r="H101" s="103"/>
      <c r="I101" s="105">
        <f t="shared" si="3"/>
        <v>0</v>
      </c>
      <c r="J101" s="125" t="str">
        <f t="shared" si="1"/>
        <v/>
      </c>
      <c r="K101" s="126" t="str">
        <f>Doklady!E49</f>
        <v/>
      </c>
      <c r="L101" s="126" t="str">
        <f>IF(A101&lt;&gt;"",INDEX(FP!H:H,Doklady!B$2+(ROW()-52)),"")</f>
        <v/>
      </c>
      <c r="M101" s="126" t="str">
        <f t="shared" si="2"/>
        <v/>
      </c>
    </row>
    <row r="102" spans="1:13" ht="12" hidden="1" customHeight="1">
      <c r="A102" s="113" t="str">
        <f>Doklady!D50</f>
        <v/>
      </c>
      <c r="B102" s="171" t="str">
        <f>Doklady!G50</f>
        <v/>
      </c>
      <c r="C102" s="105" t="str">
        <f>IF(A102&lt;&gt;"",INDEX(FP!D:D,Doklady!B$2+(ROW()-52)),"")</f>
        <v/>
      </c>
      <c r="D102" s="105" t="str">
        <f>IF(A102&lt;&gt;"",Doklady!H50-Doklady!I50,"")</f>
        <v/>
      </c>
      <c r="E102" s="105" t="str">
        <f>IF(A102&lt;&gt;"",MIN(D102,C102)*Doklady!C50/(1-Doklady!C50),"")</f>
        <v/>
      </c>
      <c r="F102" s="103" t="str">
        <f>IF(A102&lt;&gt;"",Doklady!I50,"")</f>
        <v/>
      </c>
      <c r="G102" s="105">
        <f t="shared" si="4"/>
        <v>0</v>
      </c>
      <c r="H102" s="103"/>
      <c r="I102" s="105">
        <f t="shared" si="3"/>
        <v>0</v>
      </c>
      <c r="J102" s="125" t="str">
        <f t="shared" si="1"/>
        <v/>
      </c>
      <c r="K102" s="126" t="str">
        <f>Doklady!E50</f>
        <v/>
      </c>
      <c r="L102" s="126" t="str">
        <f>IF(A102&lt;&gt;"",INDEX(FP!H:H,Doklady!B$2+(ROW()-52)),"")</f>
        <v/>
      </c>
      <c r="M102" s="126" t="str">
        <f t="shared" si="2"/>
        <v/>
      </c>
    </row>
    <row r="103" spans="1:13" ht="12" hidden="1" customHeight="1">
      <c r="A103" s="113" t="str">
        <f>Doklady!D51</f>
        <v/>
      </c>
      <c r="B103" s="171" t="str">
        <f>Doklady!G51</f>
        <v/>
      </c>
      <c r="C103" s="105" t="str">
        <f>IF(A103&lt;&gt;"",INDEX(FP!D:D,Doklady!B$2+(ROW()-52)),"")</f>
        <v/>
      </c>
      <c r="D103" s="105" t="str">
        <f>IF(A103&lt;&gt;"",Doklady!H51-Doklady!I51,"")</f>
        <v/>
      </c>
      <c r="E103" s="105" t="str">
        <f>IF(A103&lt;&gt;"",MIN(D103,C103)*Doklady!C51/(1-Doklady!C51),"")</f>
        <v/>
      </c>
      <c r="F103" s="103" t="str">
        <f>IF(A103&lt;&gt;"",Doklady!I51,"")</f>
        <v/>
      </c>
      <c r="G103" s="105">
        <f t="shared" si="4"/>
        <v>0</v>
      </c>
      <c r="H103" s="103"/>
      <c r="I103" s="105">
        <f t="shared" si="3"/>
        <v>0</v>
      </c>
      <c r="J103" s="125" t="str">
        <f t="shared" si="1"/>
        <v/>
      </c>
      <c r="K103" s="126" t="str">
        <f>Doklady!E51</f>
        <v/>
      </c>
      <c r="L103" s="126" t="str">
        <f>IF(A103&lt;&gt;"",INDEX(FP!H:H,Doklady!B$2+(ROW()-52)),"")</f>
        <v/>
      </c>
      <c r="M103" s="126" t="str">
        <f t="shared" si="2"/>
        <v/>
      </c>
    </row>
    <row r="104" spans="1:13" ht="12" hidden="1" customHeight="1">
      <c r="A104" s="113" t="str">
        <f>Doklady!D52</f>
        <v/>
      </c>
      <c r="B104" s="171" t="str">
        <f>Doklady!G52</f>
        <v/>
      </c>
      <c r="C104" s="105" t="str">
        <f>IF(A104&lt;&gt;"",INDEX(FP!D:D,Doklady!B$2+(ROW()-52)),"")</f>
        <v/>
      </c>
      <c r="D104" s="105" t="str">
        <f>IF(A104&lt;&gt;"",Doklady!H52-Doklady!I52,"")</f>
        <v/>
      </c>
      <c r="E104" s="105" t="str">
        <f>IF(A104&lt;&gt;"",MIN(D104,C104)*Doklady!C52/(1-Doklady!C52),"")</f>
        <v/>
      </c>
      <c r="F104" s="103" t="str">
        <f>IF(A104&lt;&gt;"",Doklady!I52,"")</f>
        <v/>
      </c>
      <c r="G104" s="105">
        <f t="shared" si="4"/>
        <v>0</v>
      </c>
      <c r="H104" s="103"/>
      <c r="I104" s="105">
        <f t="shared" si="3"/>
        <v>0</v>
      </c>
      <c r="J104" s="125" t="str">
        <f t="shared" si="1"/>
        <v/>
      </c>
      <c r="K104" s="126" t="str">
        <f>Doklady!E52</f>
        <v/>
      </c>
      <c r="L104" s="126" t="str">
        <f>IF(A104&lt;&gt;"",INDEX(FP!H:H,Doklady!B$2+(ROW()-52)),"")</f>
        <v/>
      </c>
      <c r="M104" s="126" t="str">
        <f t="shared" si="2"/>
        <v/>
      </c>
    </row>
    <row r="105" spans="1:13" ht="12" hidden="1" customHeight="1">
      <c r="A105" s="113" t="str">
        <f>Doklady!D53</f>
        <v/>
      </c>
      <c r="B105" s="171" t="str">
        <f>Doklady!G53</f>
        <v/>
      </c>
      <c r="C105" s="105" t="str">
        <f>IF(A105&lt;&gt;"",INDEX(FP!D:D,Doklady!B$2+(ROW()-52)),"")</f>
        <v/>
      </c>
      <c r="D105" s="105" t="str">
        <f>IF(A105&lt;&gt;"",Doklady!H53-Doklady!I53,"")</f>
        <v/>
      </c>
      <c r="E105" s="105" t="str">
        <f>IF(A105&lt;&gt;"",MIN(D105,C105)*Doklady!C53/(1-Doklady!C53),"")</f>
        <v/>
      </c>
      <c r="F105" s="103" t="str">
        <f>IF(A105&lt;&gt;"",Doklady!I53,"")</f>
        <v/>
      </c>
      <c r="G105" s="105">
        <f t="shared" si="4"/>
        <v>0</v>
      </c>
      <c r="H105" s="103"/>
      <c r="I105" s="105">
        <f t="shared" si="3"/>
        <v>0</v>
      </c>
      <c r="J105" s="125" t="str">
        <f t="shared" si="1"/>
        <v/>
      </c>
      <c r="K105" s="126" t="str">
        <f>Doklady!E53</f>
        <v/>
      </c>
      <c r="L105" s="126" t="str">
        <f>IF(A105&lt;&gt;"",INDEX(FP!H:H,Doklady!B$2+(ROW()-52)),"")</f>
        <v/>
      </c>
      <c r="M105" s="126" t="str">
        <f t="shared" si="2"/>
        <v/>
      </c>
    </row>
    <row r="106" spans="1:13" ht="12" hidden="1" customHeight="1">
      <c r="A106" s="113" t="str">
        <f>Doklady!D54</f>
        <v/>
      </c>
      <c r="B106" s="171" t="str">
        <f>Doklady!G54</f>
        <v/>
      </c>
      <c r="C106" s="105" t="str">
        <f>IF(A106&lt;&gt;"",INDEX(FP!D:D,Doklady!B$2+(ROW()-52)),"")</f>
        <v/>
      </c>
      <c r="D106" s="105" t="str">
        <f>IF(A106&lt;&gt;"",Doklady!H54-Doklady!I54,"")</f>
        <v/>
      </c>
      <c r="E106" s="105" t="str">
        <f>IF(A106&lt;&gt;"",MIN(D106,C106)*Doklady!C54/(1-Doklady!C54),"")</f>
        <v/>
      </c>
      <c r="F106" s="103" t="str">
        <f>IF(A106&lt;&gt;"",Doklady!I54,"")</f>
        <v/>
      </c>
      <c r="G106" s="105">
        <f t="shared" si="4"/>
        <v>0</v>
      </c>
      <c r="H106" s="103"/>
      <c r="I106" s="105">
        <f t="shared" si="3"/>
        <v>0</v>
      </c>
      <c r="J106" s="125" t="str">
        <f t="shared" si="1"/>
        <v/>
      </c>
      <c r="K106" s="126" t="str">
        <f>Doklady!E54</f>
        <v/>
      </c>
      <c r="L106" s="126" t="str">
        <f>IF(A106&lt;&gt;"",INDEX(FP!H:H,Doklady!B$2+(ROW()-52)),"")</f>
        <v/>
      </c>
      <c r="M106" s="126" t="str">
        <f t="shared" si="2"/>
        <v/>
      </c>
    </row>
    <row r="107" spans="1:13" ht="12" hidden="1" customHeight="1">
      <c r="A107" s="113" t="str">
        <f>Doklady!D55</f>
        <v/>
      </c>
      <c r="B107" s="171" t="str">
        <f>Doklady!G55</f>
        <v/>
      </c>
      <c r="C107" s="105" t="str">
        <f>IF(A107&lt;&gt;"",INDEX(FP!D:D,Doklady!B$2+(ROW()-52)),"")</f>
        <v/>
      </c>
      <c r="D107" s="105" t="str">
        <f>IF(A107&lt;&gt;"",Doklady!H55-Doklady!I55,"")</f>
        <v/>
      </c>
      <c r="E107" s="105" t="str">
        <f>IF(A107&lt;&gt;"",MIN(D107,C107)*Doklady!C55/(1-Doklady!C55),"")</f>
        <v/>
      </c>
      <c r="F107" s="103" t="str">
        <f>IF(A107&lt;&gt;"",Doklady!I55,"")</f>
        <v/>
      </c>
      <c r="G107" s="105">
        <f t="shared" si="4"/>
        <v>0</v>
      </c>
      <c r="H107" s="103"/>
      <c r="I107" s="105">
        <f t="shared" si="3"/>
        <v>0</v>
      </c>
      <c r="J107" s="125" t="str">
        <f t="shared" si="1"/>
        <v/>
      </c>
      <c r="K107" s="126" t="str">
        <f>Doklady!E55</f>
        <v/>
      </c>
      <c r="L107" s="126" t="str">
        <f>IF(A107&lt;&gt;"",INDEX(FP!H:H,Doklady!B$2+(ROW()-52)),"")</f>
        <v/>
      </c>
      <c r="M107" s="126" t="str">
        <f t="shared" si="2"/>
        <v/>
      </c>
    </row>
    <row r="108" spans="1:13" ht="12" hidden="1" customHeight="1">
      <c r="A108" s="113" t="str">
        <f>Doklady!D56</f>
        <v/>
      </c>
      <c r="B108" s="171" t="str">
        <f>Doklady!G56</f>
        <v/>
      </c>
      <c r="C108" s="105" t="str">
        <f>IF(A108&lt;&gt;"",INDEX(FP!D:D,Doklady!B$2+(ROW()-52)),"")</f>
        <v/>
      </c>
      <c r="D108" s="105" t="str">
        <f>IF(A108&lt;&gt;"",Doklady!H56-Doklady!I56,"")</f>
        <v/>
      </c>
      <c r="E108" s="105" t="str">
        <f>IF(A108&lt;&gt;"",MIN(D108,C108)*Doklady!C56/(1-Doklady!C56),"")</f>
        <v/>
      </c>
      <c r="F108" s="103" t="str">
        <f>IF(A108&lt;&gt;"",Doklady!I56,"")</f>
        <v/>
      </c>
      <c r="G108" s="105">
        <f t="shared" si="4"/>
        <v>0</v>
      </c>
      <c r="H108" s="103"/>
      <c r="I108" s="105">
        <f t="shared" si="3"/>
        <v>0</v>
      </c>
      <c r="J108" s="125" t="str">
        <f t="shared" si="1"/>
        <v/>
      </c>
      <c r="K108" s="126" t="str">
        <f>Doklady!E56</f>
        <v/>
      </c>
      <c r="L108" s="126" t="str">
        <f>IF(A108&lt;&gt;"",INDEX(FP!H:H,Doklady!B$2+(ROW()-52)),"")</f>
        <v/>
      </c>
      <c r="M108" s="126" t="str">
        <f t="shared" si="2"/>
        <v/>
      </c>
    </row>
    <row r="109" spans="1:13" ht="12" hidden="1" customHeight="1">
      <c r="A109" s="113" t="str">
        <f>Doklady!D57</f>
        <v/>
      </c>
      <c r="B109" s="171" t="str">
        <f>Doklady!G57</f>
        <v/>
      </c>
      <c r="C109" s="105" t="str">
        <f>IF(A109&lt;&gt;"",INDEX(FP!D:D,Doklady!B$2+(ROW()-52)),"")</f>
        <v/>
      </c>
      <c r="D109" s="105" t="str">
        <f>IF(A109&lt;&gt;"",Doklady!H57-Doklady!I57,"")</f>
        <v/>
      </c>
      <c r="E109" s="105" t="str">
        <f>IF(A109&lt;&gt;"",MIN(D109,C109)*Doklady!C57/(1-Doklady!C57),"")</f>
        <v/>
      </c>
      <c r="F109" s="103" t="str">
        <f>IF(A109&lt;&gt;"",Doklady!I57,"")</f>
        <v/>
      </c>
      <c r="G109" s="105">
        <f t="shared" si="4"/>
        <v>0</v>
      </c>
      <c r="H109" s="103"/>
      <c r="I109" s="105">
        <f t="shared" si="3"/>
        <v>0</v>
      </c>
      <c r="J109" s="125" t="str">
        <f t="shared" si="1"/>
        <v/>
      </c>
      <c r="K109" s="126" t="str">
        <f>Doklady!E57</f>
        <v/>
      </c>
      <c r="L109" s="126" t="str">
        <f>IF(A109&lt;&gt;"",INDEX(FP!H:H,Doklady!B$2+(ROW()-52)),"")</f>
        <v/>
      </c>
      <c r="M109" s="126" t="str">
        <f t="shared" si="2"/>
        <v/>
      </c>
    </row>
    <row r="110" spans="1:13" ht="12" hidden="1" customHeight="1">
      <c r="A110" s="113" t="str">
        <f>Doklady!D58</f>
        <v/>
      </c>
      <c r="B110" s="171" t="str">
        <f>Doklady!G58</f>
        <v/>
      </c>
      <c r="C110" s="105" t="str">
        <f>IF(A110&lt;&gt;"",INDEX(FP!D:D,Doklady!B$2+(ROW()-52)),"")</f>
        <v/>
      </c>
      <c r="D110" s="105" t="str">
        <f>IF(A110&lt;&gt;"",Doklady!H58-Doklady!I58,"")</f>
        <v/>
      </c>
      <c r="E110" s="105" t="str">
        <f>IF(A110&lt;&gt;"",MIN(D110,C110)*Doklady!C58/(1-Doklady!C58),"")</f>
        <v/>
      </c>
      <c r="F110" s="103" t="str">
        <f>IF(A110&lt;&gt;"",Doklady!I58,"")</f>
        <v/>
      </c>
      <c r="G110" s="105">
        <f t="shared" si="4"/>
        <v>0</v>
      </c>
      <c r="H110" s="103"/>
      <c r="I110" s="105">
        <f t="shared" si="3"/>
        <v>0</v>
      </c>
      <c r="J110" s="125" t="str">
        <f t="shared" si="1"/>
        <v/>
      </c>
      <c r="K110" s="126" t="str">
        <f>Doklady!E58</f>
        <v/>
      </c>
      <c r="L110" s="126" t="str">
        <f>IF(A110&lt;&gt;"",INDEX(FP!H:H,Doklady!B$2+(ROW()-52)),"")</f>
        <v/>
      </c>
      <c r="M110" s="126" t="str">
        <f t="shared" si="2"/>
        <v/>
      </c>
    </row>
    <row r="111" spans="1:13" ht="12" hidden="1" customHeight="1">
      <c r="A111" s="113" t="str">
        <f>Doklady!D59</f>
        <v/>
      </c>
      <c r="B111" s="171" t="str">
        <f>Doklady!G59</f>
        <v/>
      </c>
      <c r="C111" s="105" t="str">
        <f>IF(A111&lt;&gt;"",INDEX(FP!D:D,Doklady!B$2+(ROW()-52)),"")</f>
        <v/>
      </c>
      <c r="D111" s="105" t="str">
        <f>IF(A111&lt;&gt;"",Doklady!H59-Doklady!I59,"")</f>
        <v/>
      </c>
      <c r="E111" s="105" t="str">
        <f>IF(A111&lt;&gt;"",MIN(D111,C111)*Doklady!C59/(1-Doklady!C59),"")</f>
        <v/>
      </c>
      <c r="F111" s="103" t="str">
        <f>IF(A111&lt;&gt;"",Doklady!I59,"")</f>
        <v/>
      </c>
      <c r="G111" s="105">
        <f t="shared" si="4"/>
        <v>0</v>
      </c>
      <c r="H111" s="103"/>
      <c r="I111" s="105">
        <f t="shared" si="3"/>
        <v>0</v>
      </c>
      <c r="J111" s="125" t="str">
        <f t="shared" si="1"/>
        <v/>
      </c>
      <c r="K111" s="126" t="str">
        <f>Doklady!E59</f>
        <v/>
      </c>
      <c r="L111" s="126" t="str">
        <f>IF(A111&lt;&gt;"",INDEX(FP!H:H,Doklady!B$2+(ROW()-52)),"")</f>
        <v/>
      </c>
      <c r="M111" s="126" t="str">
        <f t="shared" si="2"/>
        <v/>
      </c>
    </row>
    <row r="112" spans="1:13" ht="12" hidden="1" customHeight="1">
      <c r="A112" s="113" t="str">
        <f>Doklady!D60</f>
        <v/>
      </c>
      <c r="B112" s="171" t="str">
        <f>Doklady!G60</f>
        <v/>
      </c>
      <c r="C112" s="105" t="str">
        <f>IF(A112&lt;&gt;"",INDEX(FP!D:D,Doklady!B$2+(ROW()-52)),"")</f>
        <v/>
      </c>
      <c r="D112" s="105" t="str">
        <f>IF(A112&lt;&gt;"",Doklady!H60-Doklady!I60,"")</f>
        <v/>
      </c>
      <c r="E112" s="105" t="str">
        <f>IF(A112&lt;&gt;"",MIN(D112,C112)*Doklady!C60/(1-Doklady!C60),"")</f>
        <v/>
      </c>
      <c r="F112" s="103" t="str">
        <f>IF(A112&lt;&gt;"",Doklady!I60,"")</f>
        <v/>
      </c>
      <c r="G112" s="105">
        <f t="shared" si="4"/>
        <v>0</v>
      </c>
      <c r="H112" s="103"/>
      <c r="I112" s="105">
        <f t="shared" si="3"/>
        <v>0</v>
      </c>
      <c r="J112" s="125" t="str">
        <f t="shared" si="1"/>
        <v/>
      </c>
      <c r="K112" s="126" t="str">
        <f>Doklady!E60</f>
        <v/>
      </c>
      <c r="L112" s="126" t="str">
        <f>IF(A112&lt;&gt;"",INDEX(FP!H:H,Doklady!B$2+(ROW()-52)),"")</f>
        <v/>
      </c>
      <c r="M112" s="126" t="str">
        <f t="shared" si="2"/>
        <v/>
      </c>
    </row>
    <row r="113" spans="1:26" ht="12" hidden="1" customHeight="1">
      <c r="A113" s="113" t="str">
        <f>Doklady!D61</f>
        <v/>
      </c>
      <c r="B113" s="171" t="str">
        <f>Doklady!G61</f>
        <v/>
      </c>
      <c r="C113" s="105" t="str">
        <f>IF(A113&lt;&gt;"",INDEX(FP!D:D,Doklady!B$2+(ROW()-52)),"")</f>
        <v/>
      </c>
      <c r="D113" s="105" t="str">
        <f>IF(A113&lt;&gt;"",Doklady!H61-Doklady!I61,"")</f>
        <v/>
      </c>
      <c r="E113" s="105" t="str">
        <f>IF(A113&lt;&gt;"",MIN(D113,C113)*Doklady!C61/(1-Doklady!C61),"")</f>
        <v/>
      </c>
      <c r="F113" s="103" t="str">
        <f>IF(A113&lt;&gt;"",Doklady!I61,"")</f>
        <v/>
      </c>
      <c r="G113" s="105">
        <f t="shared" si="4"/>
        <v>0</v>
      </c>
      <c r="H113" s="103"/>
      <c r="I113" s="105">
        <f t="shared" si="3"/>
        <v>0</v>
      </c>
      <c r="J113" s="125" t="str">
        <f t="shared" si="1"/>
        <v/>
      </c>
      <c r="K113" s="126" t="str">
        <f>Doklady!E61</f>
        <v/>
      </c>
      <c r="L113" s="126" t="str">
        <f>IF(A113&lt;&gt;"",INDEX(FP!H:H,Doklady!B$2+(ROW()-52)),"")</f>
        <v/>
      </c>
      <c r="M113" s="126" t="str">
        <f t="shared" si="2"/>
        <v/>
      </c>
    </row>
    <row r="114" spans="1:26" ht="12" hidden="1" customHeight="1">
      <c r="A114" s="113" t="str">
        <f>Doklady!D62</f>
        <v/>
      </c>
      <c r="B114" s="171" t="str">
        <f>Doklady!G62</f>
        <v/>
      </c>
      <c r="C114" s="105" t="str">
        <f>IF(A114&lt;&gt;"",INDEX(FP!D:D,Doklady!B$2+(ROW()-52)),"")</f>
        <v/>
      </c>
      <c r="D114" s="105" t="str">
        <f>IF(A114&lt;&gt;"",Doklady!H62-Doklady!I62,"")</f>
        <v/>
      </c>
      <c r="E114" s="105" t="str">
        <f>IF(A114&lt;&gt;"",MIN(D114,C114)*Doklady!C62/(1-Doklady!C62),"")</f>
        <v/>
      </c>
      <c r="F114" s="103" t="str">
        <f>IF(A114&lt;&gt;"",Doklady!I62,"")</f>
        <v/>
      </c>
      <c r="G114" s="105">
        <f t="shared" si="4"/>
        <v>0</v>
      </c>
      <c r="H114" s="103"/>
      <c r="I114" s="105">
        <f t="shared" si="3"/>
        <v>0</v>
      </c>
      <c r="J114" s="125" t="str">
        <f t="shared" si="1"/>
        <v/>
      </c>
      <c r="K114" s="126" t="str">
        <f>Doklady!E62</f>
        <v/>
      </c>
      <c r="L114" s="126" t="str">
        <f>IF(A114&lt;&gt;"",INDEX(FP!H:H,Doklady!B$2+(ROW()-52)),"")</f>
        <v/>
      </c>
      <c r="M114" s="126" t="str">
        <f t="shared" si="2"/>
        <v/>
      </c>
    </row>
    <row r="115" spans="1:26" ht="12" hidden="1" customHeight="1">
      <c r="A115" s="113" t="str">
        <f>Doklady!D63</f>
        <v/>
      </c>
      <c r="B115" s="171" t="str">
        <f>Doklady!G63</f>
        <v/>
      </c>
      <c r="C115" s="105" t="str">
        <f>IF(A115&lt;&gt;"",INDEX(FP!D:D,Doklady!B$2+(ROW()-52)),"")</f>
        <v/>
      </c>
      <c r="D115" s="105" t="str">
        <f>IF(A115&lt;&gt;"",Doklady!H63-Doklady!I63,"")</f>
        <v/>
      </c>
      <c r="E115" s="105" t="str">
        <f>IF(A115&lt;&gt;"",MIN(D115,C115)*Doklady!C63/(1-Doklady!C63),"")</f>
        <v/>
      </c>
      <c r="F115" s="103" t="str">
        <f>IF(A115&lt;&gt;"",Doklady!I63,"")</f>
        <v/>
      </c>
      <c r="G115" s="105">
        <f t="shared" si="4"/>
        <v>0</v>
      </c>
      <c r="H115" s="103"/>
      <c r="I115" s="105">
        <f t="shared" si="3"/>
        <v>0</v>
      </c>
      <c r="J115" s="125" t="str">
        <f t="shared" si="1"/>
        <v/>
      </c>
      <c r="K115" s="126" t="str">
        <f>Doklady!E63</f>
        <v/>
      </c>
      <c r="L115" s="126" t="str">
        <f>IF(A115&lt;&gt;"",INDEX(FP!H:H,Doklady!B$2+(ROW()-52)),"")</f>
        <v/>
      </c>
      <c r="M115" s="126" t="str">
        <f t="shared" si="2"/>
        <v/>
      </c>
    </row>
    <row r="116" spans="1:26" ht="12" hidden="1" customHeight="1">
      <c r="A116" s="113" t="str">
        <f>Doklady!D64</f>
        <v/>
      </c>
      <c r="B116" s="171" t="str">
        <f>Doklady!G64</f>
        <v/>
      </c>
      <c r="C116" s="105" t="str">
        <f>IF(A116&lt;&gt;"",INDEX(FP!D:D,Doklady!B$2+(ROW()-52)),"")</f>
        <v/>
      </c>
      <c r="D116" s="105" t="str">
        <f>IF(A116&lt;&gt;"",Doklady!H64-Doklady!I64,"")</f>
        <v/>
      </c>
      <c r="E116" s="105" t="str">
        <f>IF(A116&lt;&gt;"",MIN(D116,C116)*Doklady!C64/(1-Doklady!C64),"")</f>
        <v/>
      </c>
      <c r="F116" s="103" t="str">
        <f>IF(A116&lt;&gt;"",Doklady!I64,"")</f>
        <v/>
      </c>
      <c r="G116" s="105">
        <f t="shared" si="4"/>
        <v>0</v>
      </c>
      <c r="H116" s="103"/>
      <c r="I116" s="105">
        <f t="shared" si="3"/>
        <v>0</v>
      </c>
      <c r="J116" s="125" t="str">
        <f t="shared" si="1"/>
        <v/>
      </c>
      <c r="K116" s="126" t="str">
        <f>Doklady!E64</f>
        <v/>
      </c>
      <c r="L116" s="126" t="str">
        <f>IF(A116&lt;&gt;"",INDEX(FP!H:H,Doklady!B$2+(ROW()-52)),"")</f>
        <v/>
      </c>
      <c r="M116" s="126" t="str">
        <f t="shared" si="2"/>
        <v/>
      </c>
    </row>
    <row r="117" spans="1:26" ht="12" hidden="1" customHeight="1">
      <c r="A117" s="113" t="str">
        <f>Doklady!D65</f>
        <v/>
      </c>
      <c r="B117" s="171" t="str">
        <f>Doklady!G65</f>
        <v/>
      </c>
      <c r="C117" s="105" t="str">
        <f>IF(A117&lt;&gt;"",INDEX(FP!D:D,Doklady!B$2+(ROW()-52)),"")</f>
        <v/>
      </c>
      <c r="D117" s="105" t="str">
        <f>IF(A117&lt;&gt;"",Doklady!H65-Doklady!I65,"")</f>
        <v/>
      </c>
      <c r="E117" s="105" t="str">
        <f>IF(A117&lt;&gt;"",MIN(D117,C117)*Doklady!C65/(1-Doklady!C65),"")</f>
        <v/>
      </c>
      <c r="F117" s="103" t="str">
        <f>IF(A117&lt;&gt;"",Doklady!I65,"")</f>
        <v/>
      </c>
      <c r="G117" s="105">
        <f t="shared" si="4"/>
        <v>0</v>
      </c>
      <c r="H117" s="103"/>
      <c r="I117" s="105">
        <f t="shared" si="3"/>
        <v>0</v>
      </c>
      <c r="J117" s="125" t="str">
        <f t="shared" si="1"/>
        <v/>
      </c>
      <c r="K117" s="126" t="str">
        <f>Doklady!E65</f>
        <v/>
      </c>
      <c r="L117" s="126" t="str">
        <f>IF(A117&lt;&gt;"",INDEX(FP!H:H,Doklady!B$2+(ROW()-52)),"")</f>
        <v/>
      </c>
      <c r="M117" s="126" t="str">
        <f t="shared" si="2"/>
        <v/>
      </c>
    </row>
    <row r="118" spans="1:26" s="314" customFormat="1" ht="12" customHeight="1">
      <c r="A118" s="315" t="str">
        <f>Doklady!D66</f>
        <v/>
      </c>
      <c r="B118" s="316" t="s">
        <v>554</v>
      </c>
      <c r="C118" s="317">
        <f>SUM(C53:C117)</f>
        <v>718985</v>
      </c>
      <c r="D118" s="317">
        <f t="shared" ref="D118:I118" si="5">SUM(D53:D117)</f>
        <v>341758.97000000015</v>
      </c>
      <c r="E118" s="317">
        <f t="shared" si="5"/>
        <v>0</v>
      </c>
      <c r="F118" s="317">
        <f t="shared" si="5"/>
        <v>0</v>
      </c>
      <c r="G118" s="317">
        <f t="shared" si="5"/>
        <v>341758.97</v>
      </c>
      <c r="H118" s="317">
        <f t="shared" si="5"/>
        <v>0</v>
      </c>
      <c r="I118" s="317">
        <f t="shared" si="5"/>
        <v>377226.03</v>
      </c>
      <c r="J118" s="312" t="str">
        <f>IF(D118&gt;C118,"Vyúčtované prostriedky nemôžu byť väčšie ako poskytnuté. Opravte v hárku ""Doklady""","")</f>
        <v/>
      </c>
      <c r="K118" s="313" t="str">
        <f>Doklady!E66</f>
        <v/>
      </c>
      <c r="L118" s="313" t="str">
        <f>IF(A118&lt;&gt;"",INDEX(FP!H:H,Doklady!B$2+(ROW()-52)),"")</f>
        <v/>
      </c>
      <c r="M118" s="313" t="str">
        <f>K118&amp;L118</f>
        <v/>
      </c>
      <c r="N118" s="313"/>
      <c r="O118" s="313"/>
      <c r="P118" s="313"/>
      <c r="Q118" s="313"/>
      <c r="R118" s="313"/>
      <c r="S118" s="313"/>
      <c r="T118" s="313"/>
      <c r="U118" s="312"/>
      <c r="V118" s="312"/>
      <c r="W118" s="312"/>
      <c r="X118" s="312"/>
      <c r="Y118" s="312"/>
      <c r="Z118" s="312"/>
    </row>
    <row r="120" spans="1:26" s="14" customFormat="1" ht="12.75">
      <c r="A120" s="14" t="s">
        <v>817</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818</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1249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A123" s="14" t="s">
        <v>819</v>
      </c>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s="14" customFormat="1" ht="12.75">
      <c r="C124" s="106"/>
      <c r="D124" s="106"/>
      <c r="E124" s="106"/>
      <c r="F124" s="106"/>
      <c r="G124" s="106"/>
      <c r="H124" s="106"/>
      <c r="I124" s="106"/>
      <c r="J124" s="127"/>
      <c r="K124" s="128"/>
      <c r="L124" s="128"/>
      <c r="M124" s="128"/>
      <c r="N124" s="128"/>
      <c r="O124" s="128"/>
      <c r="P124" s="128"/>
      <c r="Q124" s="128"/>
      <c r="R124" s="128"/>
      <c r="S124" s="128"/>
      <c r="T124" s="128"/>
      <c r="U124" s="127"/>
      <c r="V124" s="127"/>
      <c r="W124" s="127"/>
      <c r="X124" s="127"/>
      <c r="Y124" s="127"/>
      <c r="Z124" s="127"/>
    </row>
    <row r="125" spans="1:26" ht="12.75">
      <c r="A125" s="14" t="s">
        <v>820</v>
      </c>
      <c r="B125" s="14"/>
      <c r="C125" s="106"/>
      <c r="D125" s="106"/>
      <c r="E125" s="106"/>
      <c r="F125" s="106"/>
      <c r="G125" s="106"/>
      <c r="H125" s="106"/>
      <c r="I125" s="106"/>
      <c r="J125" s="127"/>
    </row>
    <row r="126" spans="1:26" ht="12.75">
      <c r="A126" s="14"/>
      <c r="B126" s="14"/>
      <c r="C126" s="106"/>
      <c r="D126" s="106"/>
      <c r="E126" s="106"/>
      <c r="F126" s="106"/>
      <c r="G126" s="106"/>
      <c r="H126" s="106"/>
      <c r="I126" s="106"/>
      <c r="J126" s="127"/>
    </row>
    <row r="127" spans="1:26" ht="12.75">
      <c r="A127" s="14" t="s">
        <v>830</v>
      </c>
      <c r="B127" s="14"/>
      <c r="C127" s="106"/>
      <c r="D127" s="106"/>
      <c r="E127" s="106"/>
      <c r="F127" s="106"/>
      <c r="G127" s="106"/>
      <c r="H127" s="106"/>
      <c r="I127" s="106"/>
      <c r="J127" s="127"/>
    </row>
    <row r="128" spans="1:26" ht="47.25" customHeight="1">
      <c r="A128" s="14"/>
      <c r="B128" s="300"/>
      <c r="C128" s="318"/>
      <c r="D128" s="369"/>
      <c r="E128" s="369"/>
      <c r="F128" s="369"/>
      <c r="G128" s="369"/>
      <c r="H128" s="369"/>
      <c r="I128" s="369"/>
      <c r="J128" s="127"/>
    </row>
    <row r="129" spans="1:10" ht="68.25" customHeight="1">
      <c r="A129" s="14"/>
      <c r="B129" s="296" t="s">
        <v>1470</v>
      </c>
      <c r="C129" s="297"/>
      <c r="D129" s="342" t="s">
        <v>1471</v>
      </c>
      <c r="E129" s="342"/>
      <c r="F129" s="342"/>
      <c r="G129" s="342"/>
      <c r="H129" s="342"/>
      <c r="I129" s="342"/>
      <c r="J129" s="127"/>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73"/>
  <sheetViews>
    <sheetView zoomScaleNormal="100" workbookViewId="0">
      <pane ySplit="1" topLeftCell="A59" activePane="bottomLeft" state="frozen"/>
      <selection activeCell="I2" sqref="I2:L73"/>
      <selection pane="bottomLeft" activeCell="A80" sqref="A80"/>
    </sheetView>
  </sheetViews>
  <sheetFormatPr defaultRowHeight="11.25"/>
  <cols>
    <col min="1" max="1" width="9.5703125" style="242" bestFit="1" customWidth="1"/>
    <col min="2" max="2" width="47.42578125" style="243" bestFit="1" customWidth="1"/>
    <col min="3" max="3" width="15.42578125" style="243" bestFit="1" customWidth="1"/>
    <col min="4" max="4" width="24" style="243" bestFit="1" customWidth="1"/>
    <col min="5" max="5" width="13.85546875" style="243" bestFit="1" customWidth="1"/>
    <col min="6" max="6" width="6.140625" style="243" bestFit="1" customWidth="1"/>
    <col min="7" max="7" width="22.85546875" style="243" customWidth="1"/>
    <col min="8" max="8" width="28.5703125" style="243" bestFit="1" customWidth="1"/>
    <col min="9" max="9" width="18.7109375" style="243" customWidth="1"/>
    <col min="10" max="10" width="14.42578125" style="243" bestFit="1" customWidth="1"/>
    <col min="11" max="11" width="16.7109375" style="243" bestFit="1" customWidth="1"/>
    <col min="12" max="12" width="12.5703125" style="244" bestFit="1" customWidth="1"/>
    <col min="13" max="16384" width="9.140625" style="293"/>
  </cols>
  <sheetData>
    <row r="1" spans="1:12" s="287" customFormat="1" ht="22.5">
      <c r="A1" s="221" t="s">
        <v>0</v>
      </c>
      <c r="B1" s="222" t="s">
        <v>247</v>
      </c>
      <c r="C1" s="222" t="s">
        <v>248</v>
      </c>
      <c r="D1" s="222" t="s">
        <v>249</v>
      </c>
      <c r="E1" s="222" t="s">
        <v>250</v>
      </c>
      <c r="F1" s="222" t="s">
        <v>251</v>
      </c>
      <c r="G1" s="222" t="s">
        <v>252</v>
      </c>
      <c r="H1" s="222" t="s">
        <v>253</v>
      </c>
      <c r="I1" s="222" t="s">
        <v>254</v>
      </c>
      <c r="J1" s="222" t="s">
        <v>255</v>
      </c>
      <c r="K1" s="222" t="s">
        <v>256</v>
      </c>
      <c r="L1" s="223" t="s">
        <v>257</v>
      </c>
    </row>
    <row r="2" spans="1:12" s="288" customFormat="1">
      <c r="A2" s="269" t="s">
        <v>1557</v>
      </c>
      <c r="B2" s="270" t="s">
        <v>1558</v>
      </c>
      <c r="C2" s="267" t="s">
        <v>1559</v>
      </c>
      <c r="D2" s="270" t="s">
        <v>1560</v>
      </c>
      <c r="E2" s="270" t="s">
        <v>409</v>
      </c>
      <c r="F2" s="270" t="s">
        <v>410</v>
      </c>
      <c r="G2" s="270" t="s">
        <v>1561</v>
      </c>
      <c r="H2" s="270" t="s">
        <v>1562</v>
      </c>
      <c r="I2" s="270" t="s">
        <v>1563</v>
      </c>
      <c r="J2" s="270" t="s">
        <v>1564</v>
      </c>
      <c r="K2" s="270" t="s">
        <v>1563</v>
      </c>
      <c r="L2" s="271">
        <v>421905451866</v>
      </c>
    </row>
    <row r="3" spans="1:12" s="288" customFormat="1">
      <c r="A3" s="269" t="s">
        <v>1659</v>
      </c>
      <c r="B3" s="270" t="s">
        <v>2106</v>
      </c>
      <c r="C3" s="267" t="s">
        <v>258</v>
      </c>
      <c r="D3" s="270" t="s">
        <v>278</v>
      </c>
      <c r="E3" s="270" t="s">
        <v>279</v>
      </c>
      <c r="F3" s="270" t="s">
        <v>280</v>
      </c>
      <c r="G3" s="270" t="s">
        <v>2107</v>
      </c>
      <c r="H3" s="270" t="s">
        <v>2108</v>
      </c>
      <c r="I3" s="270" t="s">
        <v>2109</v>
      </c>
      <c r="J3" s="270" t="s">
        <v>277</v>
      </c>
      <c r="K3" s="270" t="s">
        <v>2109</v>
      </c>
      <c r="L3" s="271">
        <v>421911244266</v>
      </c>
    </row>
    <row r="4" spans="1:12" s="288" customFormat="1">
      <c r="A4" s="265" t="s">
        <v>1599</v>
      </c>
      <c r="B4" s="266" t="s">
        <v>1600</v>
      </c>
      <c r="C4" s="267" t="s">
        <v>258</v>
      </c>
      <c r="D4" s="267" t="s">
        <v>1601</v>
      </c>
      <c r="E4" s="267" t="s">
        <v>1553</v>
      </c>
      <c r="F4" s="267" t="s">
        <v>1602</v>
      </c>
      <c r="G4" s="266" t="s">
        <v>1603</v>
      </c>
      <c r="H4" s="274" t="s">
        <v>1604</v>
      </c>
      <c r="I4" s="267" t="s">
        <v>1605</v>
      </c>
      <c r="J4" s="267" t="s">
        <v>277</v>
      </c>
      <c r="K4" s="267" t="s">
        <v>1605</v>
      </c>
      <c r="L4" s="268">
        <v>421915902632</v>
      </c>
    </row>
    <row r="5" spans="1:12" s="288" customFormat="1">
      <c r="A5" s="265" t="s">
        <v>1179</v>
      </c>
      <c r="B5" s="266" t="s">
        <v>1180</v>
      </c>
      <c r="C5" s="267" t="s">
        <v>258</v>
      </c>
      <c r="D5" s="266" t="s">
        <v>1181</v>
      </c>
      <c r="E5" s="266" t="s">
        <v>509</v>
      </c>
      <c r="F5" s="266" t="s">
        <v>1182</v>
      </c>
      <c r="G5" s="266" t="s">
        <v>1183</v>
      </c>
      <c r="H5" s="266" t="s">
        <v>1184</v>
      </c>
      <c r="I5" s="266" t="s">
        <v>1253</v>
      </c>
      <c r="J5" s="266" t="s">
        <v>283</v>
      </c>
      <c r="K5" s="266" t="s">
        <v>1185</v>
      </c>
      <c r="L5" s="268">
        <v>421911370888</v>
      </c>
    </row>
    <row r="6" spans="1:12" s="288" customFormat="1">
      <c r="A6" s="265" t="s">
        <v>1660</v>
      </c>
      <c r="B6" s="266" t="s">
        <v>2110</v>
      </c>
      <c r="C6" s="267" t="s">
        <v>258</v>
      </c>
      <c r="D6" s="266" t="s">
        <v>2111</v>
      </c>
      <c r="E6" s="266" t="s">
        <v>494</v>
      </c>
      <c r="F6" s="266" t="s">
        <v>1614</v>
      </c>
      <c r="G6" s="266" t="s">
        <v>2112</v>
      </c>
      <c r="H6" s="266" t="s">
        <v>2113</v>
      </c>
      <c r="I6" s="266" t="s">
        <v>2114</v>
      </c>
      <c r="J6" s="266" t="s">
        <v>277</v>
      </c>
      <c r="K6" s="266" t="s">
        <v>2114</v>
      </c>
      <c r="L6" s="268">
        <v>421917146468</v>
      </c>
    </row>
    <row r="7" spans="1:12" s="288" customFormat="1">
      <c r="A7" s="265" t="s">
        <v>1661</v>
      </c>
      <c r="B7" s="266" t="s">
        <v>2115</v>
      </c>
      <c r="C7" s="267" t="s">
        <v>258</v>
      </c>
      <c r="D7" s="267" t="s">
        <v>2116</v>
      </c>
      <c r="E7" s="267" t="s">
        <v>267</v>
      </c>
      <c r="F7" s="267" t="s">
        <v>416</v>
      </c>
      <c r="G7" s="266" t="s">
        <v>2117</v>
      </c>
      <c r="H7" s="320" t="s">
        <v>2118</v>
      </c>
      <c r="I7" s="267" t="s">
        <v>2119</v>
      </c>
      <c r="J7" s="267" t="s">
        <v>277</v>
      </c>
      <c r="K7" s="272" t="s">
        <v>2119</v>
      </c>
      <c r="L7" s="273">
        <v>421907100736</v>
      </c>
    </row>
    <row r="8" spans="1:12" s="288" customFormat="1">
      <c r="A8" s="265" t="s">
        <v>1639</v>
      </c>
      <c r="B8" s="266" t="s">
        <v>1987</v>
      </c>
      <c r="C8" s="267" t="s">
        <v>258</v>
      </c>
      <c r="D8" s="267" t="s">
        <v>1988</v>
      </c>
      <c r="E8" s="267" t="s">
        <v>279</v>
      </c>
      <c r="F8" s="267" t="s">
        <v>330</v>
      </c>
      <c r="G8" s="266" t="s">
        <v>1989</v>
      </c>
      <c r="H8" s="320" t="s">
        <v>1990</v>
      </c>
      <c r="I8" s="267" t="s">
        <v>1991</v>
      </c>
      <c r="J8" s="267" t="s">
        <v>277</v>
      </c>
      <c r="K8" s="272" t="s">
        <v>1992</v>
      </c>
      <c r="L8" s="273"/>
    </row>
    <row r="9" spans="1:12" s="288" customFormat="1">
      <c r="A9" s="265" t="s">
        <v>1662</v>
      </c>
      <c r="B9" s="266" t="s">
        <v>2120</v>
      </c>
      <c r="C9" s="267" t="s">
        <v>258</v>
      </c>
      <c r="D9" s="267" t="s">
        <v>2121</v>
      </c>
      <c r="E9" s="267" t="s">
        <v>2122</v>
      </c>
      <c r="F9" s="267" t="s">
        <v>2123</v>
      </c>
      <c r="G9" s="266" t="s">
        <v>2124</v>
      </c>
      <c r="H9" s="320" t="s">
        <v>2125</v>
      </c>
      <c r="I9" s="267" t="s">
        <v>2126</v>
      </c>
      <c r="J9" s="267" t="s">
        <v>2127</v>
      </c>
      <c r="K9" s="272" t="s">
        <v>2126</v>
      </c>
      <c r="L9" s="273">
        <v>421908734139</v>
      </c>
    </row>
    <row r="10" spans="1:12" s="288" customFormat="1">
      <c r="A10" s="265" t="s">
        <v>1663</v>
      </c>
      <c r="B10" s="266" t="s">
        <v>2128</v>
      </c>
      <c r="C10" s="267" t="s">
        <v>258</v>
      </c>
      <c r="D10" s="267" t="s">
        <v>2129</v>
      </c>
      <c r="E10" s="267" t="s">
        <v>375</v>
      </c>
      <c r="F10" s="267" t="s">
        <v>376</v>
      </c>
      <c r="G10" s="266" t="s">
        <v>2130</v>
      </c>
      <c r="H10" s="320" t="s">
        <v>2131</v>
      </c>
      <c r="I10" s="267" t="s">
        <v>2132</v>
      </c>
      <c r="J10" s="267" t="s">
        <v>283</v>
      </c>
      <c r="K10" s="272" t="s">
        <v>2133</v>
      </c>
      <c r="L10" s="273">
        <v>421903494618</v>
      </c>
    </row>
    <row r="11" spans="1:12" s="288" customFormat="1">
      <c r="A11" s="269" t="s">
        <v>1584</v>
      </c>
      <c r="B11" s="270" t="s">
        <v>1585</v>
      </c>
      <c r="C11" s="267" t="s">
        <v>258</v>
      </c>
      <c r="D11" s="270" t="s">
        <v>1586</v>
      </c>
      <c r="E11" s="270" t="s">
        <v>1587</v>
      </c>
      <c r="F11" s="270" t="s">
        <v>1588</v>
      </c>
      <c r="G11" s="270" t="s">
        <v>1589</v>
      </c>
      <c r="H11" s="270" t="s">
        <v>1590</v>
      </c>
      <c r="I11" s="270" t="s">
        <v>1591</v>
      </c>
      <c r="J11" s="270" t="s">
        <v>277</v>
      </c>
      <c r="K11" s="270" t="s">
        <v>1591</v>
      </c>
      <c r="L11" s="271">
        <v>421903175665</v>
      </c>
    </row>
    <row r="12" spans="1:12" s="288" customFormat="1">
      <c r="A12" s="269" t="s">
        <v>1664</v>
      </c>
      <c r="B12" s="270" t="s">
        <v>2134</v>
      </c>
      <c r="C12" s="267" t="s">
        <v>258</v>
      </c>
      <c r="D12" s="270" t="s">
        <v>2135</v>
      </c>
      <c r="E12" s="270" t="s">
        <v>494</v>
      </c>
      <c r="F12" s="270" t="s">
        <v>2136</v>
      </c>
      <c r="G12" s="270" t="s">
        <v>2137</v>
      </c>
      <c r="H12" s="270" t="s">
        <v>2138</v>
      </c>
      <c r="I12" s="270" t="s">
        <v>2139</v>
      </c>
      <c r="J12" s="270" t="s">
        <v>283</v>
      </c>
      <c r="K12" s="270" t="s">
        <v>2140</v>
      </c>
      <c r="L12" s="271">
        <v>421905347875</v>
      </c>
    </row>
    <row r="13" spans="1:12" s="288" customFormat="1">
      <c r="A13" s="265" t="s">
        <v>1575</v>
      </c>
      <c r="B13" s="266" t="s">
        <v>1576</v>
      </c>
      <c r="C13" s="267" t="s">
        <v>258</v>
      </c>
      <c r="D13" s="267" t="s">
        <v>1577</v>
      </c>
      <c r="E13" s="267" t="s">
        <v>1578</v>
      </c>
      <c r="F13" s="267" t="s">
        <v>1579</v>
      </c>
      <c r="G13" s="266" t="s">
        <v>1580</v>
      </c>
      <c r="H13" s="266" t="s">
        <v>1581</v>
      </c>
      <c r="I13" s="267" t="s">
        <v>1582</v>
      </c>
      <c r="J13" s="267" t="s">
        <v>1556</v>
      </c>
      <c r="K13" s="272" t="s">
        <v>1583</v>
      </c>
      <c r="L13" s="273">
        <v>421908609150</v>
      </c>
    </row>
    <row r="14" spans="1:12" s="288" customFormat="1">
      <c r="A14" s="265">
        <v>30787009</v>
      </c>
      <c r="B14" s="266" t="s">
        <v>907</v>
      </c>
      <c r="C14" s="267" t="s">
        <v>258</v>
      </c>
      <c r="D14" s="266" t="s">
        <v>810</v>
      </c>
      <c r="E14" s="266" t="s">
        <v>375</v>
      </c>
      <c r="F14" s="289" t="s">
        <v>376</v>
      </c>
      <c r="G14" s="274" t="s">
        <v>811</v>
      </c>
      <c r="H14" s="266" t="s">
        <v>812</v>
      </c>
      <c r="I14" s="266" t="s">
        <v>1254</v>
      </c>
      <c r="J14" s="266" t="s">
        <v>283</v>
      </c>
      <c r="K14" s="266" t="s">
        <v>1255</v>
      </c>
      <c r="L14" s="268">
        <v>421915601609</v>
      </c>
    </row>
    <row r="15" spans="1:12" s="288" customFormat="1">
      <c r="A15" s="265" t="s">
        <v>1640</v>
      </c>
      <c r="B15" s="266" t="s">
        <v>1993</v>
      </c>
      <c r="C15" s="267" t="s">
        <v>258</v>
      </c>
      <c r="D15" s="266" t="s">
        <v>1994</v>
      </c>
      <c r="E15" s="266" t="s">
        <v>1995</v>
      </c>
      <c r="F15" s="289" t="s">
        <v>1996</v>
      </c>
      <c r="G15" s="274" t="s">
        <v>1997</v>
      </c>
      <c r="H15" s="266" t="s">
        <v>1998</v>
      </c>
      <c r="I15" s="266" t="s">
        <v>1999</v>
      </c>
      <c r="J15" s="266" t="s">
        <v>1336</v>
      </c>
      <c r="K15" s="266" t="s">
        <v>2000</v>
      </c>
      <c r="L15" s="268">
        <v>421917626568</v>
      </c>
    </row>
    <row r="16" spans="1:12" s="288" customFormat="1">
      <c r="A16" s="265" t="s">
        <v>18</v>
      </c>
      <c r="B16" s="266" t="s">
        <v>19</v>
      </c>
      <c r="C16" s="267" t="s">
        <v>258</v>
      </c>
      <c r="D16" s="266" t="s">
        <v>910</v>
      </c>
      <c r="E16" s="266" t="s">
        <v>911</v>
      </c>
      <c r="F16" s="266" t="s">
        <v>912</v>
      </c>
      <c r="G16" s="266" t="s">
        <v>259</v>
      </c>
      <c r="H16" s="266" t="s">
        <v>1256</v>
      </c>
      <c r="I16" s="266" t="s">
        <v>1186</v>
      </c>
      <c r="J16" s="266" t="s">
        <v>1257</v>
      </c>
      <c r="K16" s="266" t="s">
        <v>1186</v>
      </c>
      <c r="L16" s="268">
        <v>421907188400</v>
      </c>
    </row>
    <row r="17" spans="1:12" s="288" customFormat="1">
      <c r="A17" s="265" t="s">
        <v>1641</v>
      </c>
      <c r="B17" s="266" t="s">
        <v>2001</v>
      </c>
      <c r="C17" s="267" t="s">
        <v>258</v>
      </c>
      <c r="D17" s="266" t="s">
        <v>2002</v>
      </c>
      <c r="E17" s="266" t="s">
        <v>260</v>
      </c>
      <c r="F17" s="266" t="s">
        <v>261</v>
      </c>
      <c r="G17" s="266" t="s">
        <v>2003</v>
      </c>
      <c r="H17" s="266" t="s">
        <v>2004</v>
      </c>
      <c r="I17" s="266" t="s">
        <v>2005</v>
      </c>
      <c r="J17" s="266" t="s">
        <v>283</v>
      </c>
      <c r="K17" s="266" t="s">
        <v>2005</v>
      </c>
      <c r="L17" s="268">
        <v>421918899410</v>
      </c>
    </row>
    <row r="18" spans="1:12" s="288" customFormat="1">
      <c r="A18" s="265" t="s">
        <v>20</v>
      </c>
      <c r="B18" s="266" t="s">
        <v>21</v>
      </c>
      <c r="C18" s="267" t="s">
        <v>258</v>
      </c>
      <c r="D18" s="267" t="s">
        <v>1188</v>
      </c>
      <c r="E18" s="267" t="s">
        <v>279</v>
      </c>
      <c r="F18" s="267" t="s">
        <v>1189</v>
      </c>
      <c r="G18" s="266" t="s">
        <v>262</v>
      </c>
      <c r="H18" s="266" t="s">
        <v>263</v>
      </c>
      <c r="I18" s="267" t="s">
        <v>264</v>
      </c>
      <c r="J18" s="267" t="s">
        <v>283</v>
      </c>
      <c r="K18" s="267" t="s">
        <v>264</v>
      </c>
      <c r="L18" s="268">
        <v>421905948422</v>
      </c>
    </row>
    <row r="19" spans="1:12" s="288" customFormat="1">
      <c r="A19" s="265" t="s">
        <v>1642</v>
      </c>
      <c r="B19" s="266" t="s">
        <v>2006</v>
      </c>
      <c r="C19" s="267" t="s">
        <v>258</v>
      </c>
      <c r="D19" s="267" t="s">
        <v>2007</v>
      </c>
      <c r="E19" s="267" t="s">
        <v>2008</v>
      </c>
      <c r="F19" s="267" t="s">
        <v>2009</v>
      </c>
      <c r="G19" s="266" t="s">
        <v>2010</v>
      </c>
      <c r="H19" s="266" t="s">
        <v>2011</v>
      </c>
      <c r="I19" s="267" t="s">
        <v>2012</v>
      </c>
      <c r="J19" s="267" t="s">
        <v>1187</v>
      </c>
      <c r="K19" s="267" t="s">
        <v>2012</v>
      </c>
      <c r="L19" s="268">
        <v>421915184709</v>
      </c>
    </row>
    <row r="20" spans="1:12" s="288" customFormat="1">
      <c r="A20" s="269" t="s">
        <v>28</v>
      </c>
      <c r="B20" s="270" t="s">
        <v>1258</v>
      </c>
      <c r="C20" s="267" t="s">
        <v>258</v>
      </c>
      <c r="D20" s="270" t="s">
        <v>278</v>
      </c>
      <c r="E20" s="270" t="s">
        <v>279</v>
      </c>
      <c r="F20" s="270" t="s">
        <v>280</v>
      </c>
      <c r="G20" s="270" t="s">
        <v>281</v>
      </c>
      <c r="H20" s="270" t="s">
        <v>924</v>
      </c>
      <c r="I20" s="270" t="s">
        <v>282</v>
      </c>
      <c r="J20" s="270" t="s">
        <v>283</v>
      </c>
      <c r="K20" s="270" t="s">
        <v>1259</v>
      </c>
      <c r="L20" s="271">
        <v>421908965156</v>
      </c>
    </row>
    <row r="21" spans="1:12" s="288" customFormat="1">
      <c r="A21" s="265" t="s">
        <v>1974</v>
      </c>
      <c r="B21" s="266" t="s">
        <v>23</v>
      </c>
      <c r="C21" s="267" t="s">
        <v>258</v>
      </c>
      <c r="D21" s="267" t="s">
        <v>266</v>
      </c>
      <c r="E21" s="267" t="s">
        <v>267</v>
      </c>
      <c r="F21" s="267" t="s">
        <v>268</v>
      </c>
      <c r="G21" s="266" t="s">
        <v>269</v>
      </c>
      <c r="H21" s="266" t="s">
        <v>270</v>
      </c>
      <c r="I21" s="267" t="s">
        <v>271</v>
      </c>
      <c r="J21" s="267" t="s">
        <v>277</v>
      </c>
      <c r="K21" s="267" t="s">
        <v>1260</v>
      </c>
      <c r="L21" s="268">
        <v>421905109429</v>
      </c>
    </row>
    <row r="22" spans="1:12" s="288" customFormat="1">
      <c r="A22" s="265" t="s">
        <v>1643</v>
      </c>
      <c r="B22" s="266" t="s">
        <v>2013</v>
      </c>
      <c r="C22" s="267" t="s">
        <v>258</v>
      </c>
      <c r="D22" s="267" t="s">
        <v>278</v>
      </c>
      <c r="E22" s="267" t="s">
        <v>279</v>
      </c>
      <c r="F22" s="267" t="s">
        <v>314</v>
      </c>
      <c r="G22" s="266" t="s">
        <v>2014</v>
      </c>
      <c r="H22" s="266" t="s">
        <v>2015</v>
      </c>
      <c r="I22" s="267" t="s">
        <v>2016</v>
      </c>
      <c r="J22" s="267" t="s">
        <v>283</v>
      </c>
      <c r="K22" s="267" t="s">
        <v>2016</v>
      </c>
      <c r="L22" s="268">
        <v>421903200136</v>
      </c>
    </row>
    <row r="23" spans="1:12" s="288" customFormat="1">
      <c r="A23" s="265" t="s">
        <v>25</v>
      </c>
      <c r="B23" s="270" t="s">
        <v>26</v>
      </c>
      <c r="C23" s="267" t="s">
        <v>258</v>
      </c>
      <c r="D23" s="270" t="s">
        <v>913</v>
      </c>
      <c r="E23" s="270" t="s">
        <v>272</v>
      </c>
      <c r="F23" s="270" t="s">
        <v>273</v>
      </c>
      <c r="G23" s="270" t="s">
        <v>274</v>
      </c>
      <c r="H23" s="270" t="s">
        <v>275</v>
      </c>
      <c r="I23" s="270" t="s">
        <v>276</v>
      </c>
      <c r="J23" s="270" t="s">
        <v>283</v>
      </c>
      <c r="K23" s="270" t="s">
        <v>276</v>
      </c>
      <c r="L23" s="271">
        <v>421911361044</v>
      </c>
    </row>
    <row r="24" spans="1:12" s="288" customFormat="1">
      <c r="A24" s="265" t="s">
        <v>1623</v>
      </c>
      <c r="B24" s="266" t="s">
        <v>29</v>
      </c>
      <c r="C24" s="267" t="s">
        <v>258</v>
      </c>
      <c r="D24" s="266" t="s">
        <v>284</v>
      </c>
      <c r="E24" s="266" t="s">
        <v>285</v>
      </c>
      <c r="F24" s="266" t="s">
        <v>286</v>
      </c>
      <c r="G24" s="266" t="s">
        <v>1036</v>
      </c>
      <c r="H24" s="266" t="s">
        <v>287</v>
      </c>
      <c r="I24" s="266" t="s">
        <v>288</v>
      </c>
      <c r="J24" s="266" t="s">
        <v>283</v>
      </c>
      <c r="K24" s="266" t="s">
        <v>289</v>
      </c>
      <c r="L24" s="268">
        <v>421903403105</v>
      </c>
    </row>
    <row r="25" spans="1:12" s="288" customFormat="1">
      <c r="A25" s="265" t="s">
        <v>1644</v>
      </c>
      <c r="B25" s="266" t="s">
        <v>2017</v>
      </c>
      <c r="C25" s="267" t="s">
        <v>258</v>
      </c>
      <c r="D25" s="266" t="s">
        <v>2018</v>
      </c>
      <c r="E25" s="266" t="s">
        <v>2019</v>
      </c>
      <c r="F25" s="266" t="s">
        <v>2020</v>
      </c>
      <c r="G25" s="319" t="s">
        <v>2021</v>
      </c>
      <c r="H25" s="266" t="s">
        <v>2022</v>
      </c>
      <c r="I25" s="266" t="s">
        <v>2023</v>
      </c>
      <c r="J25" s="266" t="s">
        <v>283</v>
      </c>
      <c r="K25" s="266" t="s">
        <v>2023</v>
      </c>
      <c r="L25" s="268">
        <v>421917812810</v>
      </c>
    </row>
    <row r="26" spans="1:12" s="288" customFormat="1">
      <c r="A26" s="265" t="s">
        <v>1190</v>
      </c>
      <c r="B26" s="266" t="s">
        <v>1191</v>
      </c>
      <c r="C26" s="267" t="s">
        <v>258</v>
      </c>
      <c r="D26" s="267" t="s">
        <v>1192</v>
      </c>
      <c r="E26" s="267" t="s">
        <v>1261</v>
      </c>
      <c r="F26" s="267" t="s">
        <v>1193</v>
      </c>
      <c r="G26" s="319" t="s">
        <v>1194</v>
      </c>
      <c r="H26" s="266" t="s">
        <v>1195</v>
      </c>
      <c r="I26" s="267" t="s">
        <v>1262</v>
      </c>
      <c r="J26" s="267" t="s">
        <v>1187</v>
      </c>
      <c r="K26" s="267" t="s">
        <v>1263</v>
      </c>
      <c r="L26" s="268">
        <v>421911880779</v>
      </c>
    </row>
    <row r="27" spans="1:12" s="288" customFormat="1">
      <c r="A27" s="269" t="s">
        <v>1196</v>
      </c>
      <c r="B27" s="270" t="s">
        <v>1197</v>
      </c>
      <c r="C27" s="267" t="s">
        <v>258</v>
      </c>
      <c r="D27" s="270" t="s">
        <v>1198</v>
      </c>
      <c r="E27" s="270" t="s">
        <v>279</v>
      </c>
      <c r="F27" s="270" t="s">
        <v>314</v>
      </c>
      <c r="G27" s="270" t="s">
        <v>1199</v>
      </c>
      <c r="H27" s="270" t="s">
        <v>1200</v>
      </c>
      <c r="I27" s="270" t="s">
        <v>1201</v>
      </c>
      <c r="J27" s="270" t="s">
        <v>277</v>
      </c>
      <c r="K27" s="270" t="s">
        <v>1202</v>
      </c>
      <c r="L27" s="271">
        <v>421905526840</v>
      </c>
    </row>
    <row r="28" spans="1:12" s="288" customFormat="1">
      <c r="A28" s="265" t="s">
        <v>32</v>
      </c>
      <c r="B28" s="266" t="s">
        <v>1264</v>
      </c>
      <c r="C28" s="267" t="s">
        <v>258</v>
      </c>
      <c r="D28" s="267" t="s">
        <v>1203</v>
      </c>
      <c r="E28" s="267" t="s">
        <v>494</v>
      </c>
      <c r="F28" s="267" t="s">
        <v>495</v>
      </c>
      <c r="G28" s="266" t="s">
        <v>290</v>
      </c>
      <c r="H28" s="266" t="s">
        <v>291</v>
      </c>
      <c r="I28" s="267" t="s">
        <v>292</v>
      </c>
      <c r="J28" s="267" t="s">
        <v>283</v>
      </c>
      <c r="K28" s="267" t="s">
        <v>1265</v>
      </c>
      <c r="L28" s="268">
        <v>421908689948</v>
      </c>
    </row>
    <row r="29" spans="1:12" s="288" customFormat="1">
      <c r="A29" s="269" t="s">
        <v>1204</v>
      </c>
      <c r="B29" s="270" t="s">
        <v>1205</v>
      </c>
      <c r="C29" s="267" t="s">
        <v>258</v>
      </c>
      <c r="D29" s="270" t="s">
        <v>1206</v>
      </c>
      <c r="E29" s="270" t="s">
        <v>279</v>
      </c>
      <c r="F29" s="270" t="s">
        <v>314</v>
      </c>
      <c r="G29" s="270" t="s">
        <v>1207</v>
      </c>
      <c r="H29" s="290" t="s">
        <v>1208</v>
      </c>
      <c r="I29" s="270" t="s">
        <v>1209</v>
      </c>
      <c r="J29" s="270" t="s">
        <v>283</v>
      </c>
      <c r="K29" s="270" t="s">
        <v>1210</v>
      </c>
      <c r="L29" s="271">
        <v>421907696186</v>
      </c>
    </row>
    <row r="30" spans="1:12" s="288" customFormat="1">
      <c r="A30" s="265" t="s">
        <v>1975</v>
      </c>
      <c r="B30" s="266" t="s">
        <v>35</v>
      </c>
      <c r="C30" s="267" t="s">
        <v>258</v>
      </c>
      <c r="D30" s="266" t="s">
        <v>278</v>
      </c>
      <c r="E30" s="266" t="s">
        <v>298</v>
      </c>
      <c r="F30" s="266" t="s">
        <v>369</v>
      </c>
      <c r="G30" s="266" t="s">
        <v>293</v>
      </c>
      <c r="H30" s="266" t="s">
        <v>1266</v>
      </c>
      <c r="I30" s="266" t="s">
        <v>294</v>
      </c>
      <c r="J30" s="266" t="s">
        <v>283</v>
      </c>
      <c r="K30" s="266" t="s">
        <v>295</v>
      </c>
      <c r="L30" s="268">
        <v>421905294239</v>
      </c>
    </row>
    <row r="31" spans="1:12" s="288" customFormat="1">
      <c r="A31" s="265" t="s">
        <v>1624</v>
      </c>
      <c r="B31" s="266" t="s">
        <v>36</v>
      </c>
      <c r="C31" s="267" t="s">
        <v>258</v>
      </c>
      <c r="D31" s="266" t="s">
        <v>278</v>
      </c>
      <c r="E31" s="266" t="s">
        <v>279</v>
      </c>
      <c r="F31" s="266" t="s">
        <v>280</v>
      </c>
      <c r="G31" s="266" t="s">
        <v>296</v>
      </c>
      <c r="H31" s="266" t="s">
        <v>297</v>
      </c>
      <c r="I31" s="266" t="s">
        <v>1267</v>
      </c>
      <c r="J31" s="266" t="s">
        <v>283</v>
      </c>
      <c r="K31" s="266" t="s">
        <v>936</v>
      </c>
      <c r="L31" s="268">
        <v>421905504810</v>
      </c>
    </row>
    <row r="32" spans="1:12" s="288" customFormat="1">
      <c r="A32" s="269" t="s">
        <v>38</v>
      </c>
      <c r="B32" s="270" t="s">
        <v>39</v>
      </c>
      <c r="C32" s="267" t="s">
        <v>258</v>
      </c>
      <c r="D32" s="270" t="s">
        <v>1268</v>
      </c>
      <c r="E32" s="270" t="s">
        <v>298</v>
      </c>
      <c r="F32" s="270" t="s">
        <v>299</v>
      </c>
      <c r="G32" s="270" t="s">
        <v>1269</v>
      </c>
      <c r="H32" s="270" t="s">
        <v>300</v>
      </c>
      <c r="I32" s="270" t="s">
        <v>1270</v>
      </c>
      <c r="J32" s="270" t="s">
        <v>283</v>
      </c>
      <c r="K32" s="270" t="s">
        <v>1271</v>
      </c>
      <c r="L32" s="271">
        <v>421949246786</v>
      </c>
    </row>
    <row r="33" spans="1:12" s="288" customFormat="1">
      <c r="A33" s="269" t="s">
        <v>1645</v>
      </c>
      <c r="B33" s="270" t="s">
        <v>2024</v>
      </c>
      <c r="C33" s="267" t="s">
        <v>258</v>
      </c>
      <c r="D33" s="270" t="s">
        <v>2025</v>
      </c>
      <c r="E33" s="270" t="s">
        <v>319</v>
      </c>
      <c r="F33" s="270" t="s">
        <v>320</v>
      </c>
      <c r="G33" s="270" t="s">
        <v>2026</v>
      </c>
      <c r="H33" s="270" t="s">
        <v>2027</v>
      </c>
      <c r="I33" s="270" t="s">
        <v>2028</v>
      </c>
      <c r="J33" s="270" t="s">
        <v>283</v>
      </c>
      <c r="K33" s="270" t="s">
        <v>2028</v>
      </c>
      <c r="L33" s="271">
        <v>421905607646</v>
      </c>
    </row>
    <row r="34" spans="1:12" s="288" customFormat="1">
      <c r="A34" s="269" t="s">
        <v>1646</v>
      </c>
      <c r="B34" s="270" t="s">
        <v>2029</v>
      </c>
      <c r="C34" s="267" t="s">
        <v>258</v>
      </c>
      <c r="D34" s="270" t="s">
        <v>2030</v>
      </c>
      <c r="E34" s="270" t="s">
        <v>334</v>
      </c>
      <c r="F34" s="270" t="s">
        <v>335</v>
      </c>
      <c r="G34" s="270" t="s">
        <v>2031</v>
      </c>
      <c r="H34" s="270" t="s">
        <v>2032</v>
      </c>
      <c r="I34" s="270" t="s">
        <v>2033</v>
      </c>
      <c r="J34" s="270" t="s">
        <v>283</v>
      </c>
      <c r="K34" s="270" t="s">
        <v>2034</v>
      </c>
      <c r="L34" s="271">
        <v>421915472241</v>
      </c>
    </row>
    <row r="35" spans="1:12" s="288" customFormat="1">
      <c r="A35" s="269" t="s">
        <v>1976</v>
      </c>
      <c r="B35" s="270" t="s">
        <v>1053</v>
      </c>
      <c r="C35" s="267" t="s">
        <v>258</v>
      </c>
      <c r="D35" s="270" t="s">
        <v>1272</v>
      </c>
      <c r="E35" s="270" t="s">
        <v>279</v>
      </c>
      <c r="F35" s="270" t="s">
        <v>460</v>
      </c>
      <c r="G35" s="270" t="s">
        <v>1054</v>
      </c>
      <c r="H35" s="270" t="s">
        <v>1273</v>
      </c>
      <c r="I35" s="270" t="s">
        <v>1055</v>
      </c>
      <c r="J35" s="270" t="s">
        <v>283</v>
      </c>
      <c r="K35" s="270" t="s">
        <v>1055</v>
      </c>
      <c r="L35" s="271">
        <v>421915719961</v>
      </c>
    </row>
    <row r="36" spans="1:12" s="288" customFormat="1">
      <c r="A36" s="269" t="s">
        <v>1647</v>
      </c>
      <c r="B36" s="270" t="s">
        <v>2035</v>
      </c>
      <c r="C36" s="267" t="s">
        <v>258</v>
      </c>
      <c r="D36" s="270" t="s">
        <v>2036</v>
      </c>
      <c r="E36" s="270" t="s">
        <v>334</v>
      </c>
      <c r="F36" s="270" t="s">
        <v>1554</v>
      </c>
      <c r="G36" s="270" t="s">
        <v>2037</v>
      </c>
      <c r="H36" s="270" t="s">
        <v>2038</v>
      </c>
      <c r="I36" s="270" t="s">
        <v>2039</v>
      </c>
      <c r="J36" s="270" t="s">
        <v>283</v>
      </c>
      <c r="K36" s="270" t="s">
        <v>2040</v>
      </c>
      <c r="L36" s="271">
        <v>421903204367</v>
      </c>
    </row>
    <row r="37" spans="1:12" s="288" customFormat="1">
      <c r="A37" s="265" t="s">
        <v>1625</v>
      </c>
      <c r="B37" s="270" t="s">
        <v>908</v>
      </c>
      <c r="C37" s="267" t="s">
        <v>258</v>
      </c>
      <c r="D37" s="270" t="s">
        <v>301</v>
      </c>
      <c r="E37" s="270" t="s">
        <v>279</v>
      </c>
      <c r="F37" s="270" t="s">
        <v>302</v>
      </c>
      <c r="G37" s="270" t="s">
        <v>303</v>
      </c>
      <c r="H37" s="270" t="s">
        <v>304</v>
      </c>
      <c r="I37" s="270" t="s">
        <v>1037</v>
      </c>
      <c r="J37" s="270" t="s">
        <v>1038</v>
      </c>
      <c r="K37" s="270" t="s">
        <v>305</v>
      </c>
      <c r="L37" s="271">
        <v>421903446366</v>
      </c>
    </row>
    <row r="38" spans="1:12" s="288" customFormat="1">
      <c r="A38" s="265" t="s">
        <v>43</v>
      </c>
      <c r="B38" s="270" t="s">
        <v>44</v>
      </c>
      <c r="C38" s="267" t="s">
        <v>258</v>
      </c>
      <c r="D38" s="270" t="s">
        <v>278</v>
      </c>
      <c r="E38" s="270" t="s">
        <v>279</v>
      </c>
      <c r="F38" s="270" t="s">
        <v>280</v>
      </c>
      <c r="G38" s="270" t="s">
        <v>1039</v>
      </c>
      <c r="H38" s="270" t="s">
        <v>306</v>
      </c>
      <c r="I38" s="270" t="s">
        <v>307</v>
      </c>
      <c r="J38" s="270" t="s">
        <v>283</v>
      </c>
      <c r="K38" s="270" t="s">
        <v>308</v>
      </c>
      <c r="L38" s="271">
        <v>421905811053</v>
      </c>
    </row>
    <row r="39" spans="1:12" s="288" customFormat="1">
      <c r="A39" s="265" t="s">
        <v>1648</v>
      </c>
      <c r="B39" s="270" t="s">
        <v>2041</v>
      </c>
      <c r="C39" s="267" t="s">
        <v>258</v>
      </c>
      <c r="D39" s="270" t="s">
        <v>278</v>
      </c>
      <c r="E39" s="270" t="s">
        <v>279</v>
      </c>
      <c r="F39" s="270" t="s">
        <v>280</v>
      </c>
      <c r="G39" s="270" t="s">
        <v>2042</v>
      </c>
      <c r="H39" s="270" t="s">
        <v>2043</v>
      </c>
      <c r="I39" s="270" t="s">
        <v>2044</v>
      </c>
      <c r="J39" s="270" t="s">
        <v>2045</v>
      </c>
      <c r="K39" s="270" t="s">
        <v>2044</v>
      </c>
      <c r="L39" s="271">
        <v>421905719339</v>
      </c>
    </row>
    <row r="40" spans="1:12" s="288" customFormat="1">
      <c r="A40" s="265" t="s">
        <v>1977</v>
      </c>
      <c r="B40" s="270" t="s">
        <v>1274</v>
      </c>
      <c r="C40" s="267" t="s">
        <v>258</v>
      </c>
      <c r="D40" s="270" t="s">
        <v>278</v>
      </c>
      <c r="E40" s="270" t="s">
        <v>279</v>
      </c>
      <c r="F40" s="270" t="s">
        <v>280</v>
      </c>
      <c r="G40" s="270" t="s">
        <v>309</v>
      </c>
      <c r="H40" s="270" t="s">
        <v>1275</v>
      </c>
      <c r="I40" s="270" t="s">
        <v>310</v>
      </c>
      <c r="J40" s="270" t="s">
        <v>277</v>
      </c>
      <c r="K40" s="270" t="s">
        <v>311</v>
      </c>
      <c r="L40" s="271">
        <v>421907100191</v>
      </c>
    </row>
    <row r="41" spans="1:12" s="288" customFormat="1">
      <c r="A41" s="265" t="s">
        <v>312</v>
      </c>
      <c r="B41" s="270" t="s">
        <v>313</v>
      </c>
      <c r="C41" s="267" t="s">
        <v>258</v>
      </c>
      <c r="D41" s="270" t="s">
        <v>278</v>
      </c>
      <c r="E41" s="270" t="s">
        <v>279</v>
      </c>
      <c r="F41" s="270" t="s">
        <v>314</v>
      </c>
      <c r="G41" s="270" t="s">
        <v>315</v>
      </c>
      <c r="H41" s="270" t="s">
        <v>316</v>
      </c>
      <c r="I41" s="270" t="s">
        <v>1276</v>
      </c>
      <c r="J41" s="270" t="s">
        <v>277</v>
      </c>
      <c r="K41" s="270" t="s">
        <v>317</v>
      </c>
      <c r="L41" s="271">
        <v>421905659739</v>
      </c>
    </row>
    <row r="42" spans="1:12" s="288" customFormat="1">
      <c r="A42" s="269" t="s">
        <v>1626</v>
      </c>
      <c r="B42" s="270" t="s">
        <v>1277</v>
      </c>
      <c r="C42" s="267" t="s">
        <v>258</v>
      </c>
      <c r="D42" s="270" t="s">
        <v>1278</v>
      </c>
      <c r="E42" s="270" t="s">
        <v>298</v>
      </c>
      <c r="F42" s="270" t="s">
        <v>1279</v>
      </c>
      <c r="G42" s="270" t="s">
        <v>1280</v>
      </c>
      <c r="H42" s="270" t="s">
        <v>1281</v>
      </c>
      <c r="I42" s="270" t="s">
        <v>1282</v>
      </c>
      <c r="J42" s="270" t="s">
        <v>283</v>
      </c>
      <c r="K42" s="270" t="s">
        <v>1282</v>
      </c>
      <c r="L42" s="271">
        <v>421905620961</v>
      </c>
    </row>
    <row r="43" spans="1:12" s="288" customFormat="1">
      <c r="A43" s="269" t="s">
        <v>1649</v>
      </c>
      <c r="B43" s="270" t="s">
        <v>2084</v>
      </c>
      <c r="C43" s="267" t="s">
        <v>258</v>
      </c>
      <c r="D43" s="270" t="s">
        <v>2085</v>
      </c>
      <c r="E43" s="270" t="s">
        <v>2086</v>
      </c>
      <c r="F43" s="270" t="s">
        <v>2087</v>
      </c>
      <c r="G43" s="270" t="s">
        <v>2088</v>
      </c>
      <c r="H43" s="270" t="s">
        <v>2089</v>
      </c>
      <c r="I43" s="270" t="s">
        <v>2090</v>
      </c>
      <c r="J43" s="270" t="s">
        <v>277</v>
      </c>
      <c r="K43" s="270" t="s">
        <v>2090</v>
      </c>
      <c r="L43" s="271">
        <v>421944644533</v>
      </c>
    </row>
    <row r="44" spans="1:12" s="288" customFormat="1">
      <c r="A44" s="269" t="s">
        <v>46</v>
      </c>
      <c r="B44" s="270" t="s">
        <v>47</v>
      </c>
      <c r="C44" s="267" t="s">
        <v>258</v>
      </c>
      <c r="D44" s="270" t="s">
        <v>318</v>
      </c>
      <c r="E44" s="270" t="s">
        <v>319</v>
      </c>
      <c r="F44" s="270" t="s">
        <v>320</v>
      </c>
      <c r="G44" s="270" t="s">
        <v>925</v>
      </c>
      <c r="H44" s="270" t="s">
        <v>321</v>
      </c>
      <c r="I44" s="270" t="s">
        <v>1283</v>
      </c>
      <c r="J44" s="270" t="s">
        <v>1038</v>
      </c>
      <c r="K44" s="270" t="s">
        <v>322</v>
      </c>
      <c r="L44" s="271">
        <v>421917171846</v>
      </c>
    </row>
    <row r="45" spans="1:12" s="288" customFormat="1">
      <c r="A45" s="269" t="s">
        <v>1627</v>
      </c>
      <c r="B45" s="270" t="s">
        <v>909</v>
      </c>
      <c r="C45" s="267" t="s">
        <v>258</v>
      </c>
      <c r="D45" s="270" t="s">
        <v>323</v>
      </c>
      <c r="E45" s="270" t="s">
        <v>324</v>
      </c>
      <c r="F45" s="270" t="s">
        <v>325</v>
      </c>
      <c r="G45" s="270" t="s">
        <v>326</v>
      </c>
      <c r="H45" s="270" t="s">
        <v>327</v>
      </c>
      <c r="I45" s="270" t="s">
        <v>1211</v>
      </c>
      <c r="J45" s="270" t="s">
        <v>283</v>
      </c>
      <c r="K45" s="270" t="s">
        <v>328</v>
      </c>
      <c r="L45" s="271">
        <v>421905601243</v>
      </c>
    </row>
    <row r="46" spans="1:12" s="288" customFormat="1">
      <c r="A46" s="269" t="s">
        <v>1978</v>
      </c>
      <c r="B46" s="270" t="s">
        <v>1284</v>
      </c>
      <c r="C46" s="267" t="s">
        <v>258</v>
      </c>
      <c r="D46" s="270" t="s">
        <v>914</v>
      </c>
      <c r="E46" s="270" t="s">
        <v>915</v>
      </c>
      <c r="F46" s="270" t="s">
        <v>916</v>
      </c>
      <c r="G46" s="270" t="s">
        <v>1285</v>
      </c>
      <c r="H46" s="270" t="s">
        <v>926</v>
      </c>
      <c r="I46" s="270" t="s">
        <v>1286</v>
      </c>
      <c r="J46" s="270" t="s">
        <v>1187</v>
      </c>
      <c r="K46" s="270" t="s">
        <v>937</v>
      </c>
      <c r="L46" s="271">
        <v>421908888677</v>
      </c>
    </row>
    <row r="47" spans="1:12" s="288" customFormat="1">
      <c r="A47" s="269" t="s">
        <v>1650</v>
      </c>
      <c r="B47" s="270" t="s">
        <v>2091</v>
      </c>
      <c r="C47" s="267" t="s">
        <v>258</v>
      </c>
      <c r="D47" s="270" t="s">
        <v>278</v>
      </c>
      <c r="E47" s="270" t="s">
        <v>279</v>
      </c>
      <c r="F47" s="270" t="s">
        <v>280</v>
      </c>
      <c r="G47" s="270" t="s">
        <v>2092</v>
      </c>
      <c r="H47" s="270" t="s">
        <v>2093</v>
      </c>
      <c r="I47" s="270" t="s">
        <v>2094</v>
      </c>
      <c r="J47" s="270" t="s">
        <v>283</v>
      </c>
      <c r="K47" s="270" t="s">
        <v>2095</v>
      </c>
      <c r="L47" s="271">
        <v>421904435321</v>
      </c>
    </row>
    <row r="48" spans="1:12" s="288" customFormat="1">
      <c r="A48" s="269" t="s">
        <v>49</v>
      </c>
      <c r="B48" s="270" t="s">
        <v>50</v>
      </c>
      <c r="C48" s="267" t="s">
        <v>258</v>
      </c>
      <c r="D48" s="270" t="s">
        <v>329</v>
      </c>
      <c r="E48" s="270" t="s">
        <v>279</v>
      </c>
      <c r="F48" s="270" t="s">
        <v>330</v>
      </c>
      <c r="G48" s="270" t="s">
        <v>331</v>
      </c>
      <c r="H48" s="270" t="s">
        <v>332</v>
      </c>
      <c r="I48" s="270" t="s">
        <v>1212</v>
      </c>
      <c r="J48" s="270" t="s">
        <v>283</v>
      </c>
      <c r="K48" s="270" t="s">
        <v>1212</v>
      </c>
      <c r="L48" s="271">
        <v>421905297832</v>
      </c>
    </row>
    <row r="49" spans="1:12" s="288" customFormat="1">
      <c r="A49" s="269" t="s">
        <v>1665</v>
      </c>
      <c r="B49" s="270" t="s">
        <v>2141</v>
      </c>
      <c r="C49" s="267" t="s">
        <v>258</v>
      </c>
      <c r="D49" s="270" t="s">
        <v>278</v>
      </c>
      <c r="E49" s="270" t="s">
        <v>279</v>
      </c>
      <c r="F49" s="270" t="s">
        <v>314</v>
      </c>
      <c r="G49" s="270" t="s">
        <v>2142</v>
      </c>
      <c r="H49" s="270" t="s">
        <v>2143</v>
      </c>
      <c r="I49" s="270" t="s">
        <v>2144</v>
      </c>
      <c r="J49" s="270" t="s">
        <v>1336</v>
      </c>
      <c r="K49" s="270" t="s">
        <v>2145</v>
      </c>
      <c r="L49" s="271">
        <v>421905790607</v>
      </c>
    </row>
    <row r="50" spans="1:12" s="288" customFormat="1">
      <c r="A50" s="269" t="s">
        <v>1979</v>
      </c>
      <c r="B50" s="270" t="s">
        <v>52</v>
      </c>
      <c r="C50" s="267" t="s">
        <v>258</v>
      </c>
      <c r="D50" s="270" t="s">
        <v>333</v>
      </c>
      <c r="E50" s="270" t="s">
        <v>334</v>
      </c>
      <c r="F50" s="270" t="s">
        <v>335</v>
      </c>
      <c r="G50" s="270" t="s">
        <v>336</v>
      </c>
      <c r="H50" s="270" t="s">
        <v>1287</v>
      </c>
      <c r="I50" s="270" t="s">
        <v>337</v>
      </c>
      <c r="J50" s="270" t="s">
        <v>283</v>
      </c>
      <c r="K50" s="270" t="s">
        <v>1288</v>
      </c>
      <c r="L50" s="271">
        <v>421911787837</v>
      </c>
    </row>
    <row r="51" spans="1:12" s="288" customFormat="1">
      <c r="A51" s="269" t="s">
        <v>53</v>
      </c>
      <c r="B51" s="270" t="s">
        <v>54</v>
      </c>
      <c r="C51" s="267" t="s">
        <v>258</v>
      </c>
      <c r="D51" s="270" t="s">
        <v>338</v>
      </c>
      <c r="E51" s="270" t="s">
        <v>339</v>
      </c>
      <c r="F51" s="270" t="s">
        <v>340</v>
      </c>
      <c r="G51" s="270" t="s">
        <v>341</v>
      </c>
      <c r="H51" s="270" t="s">
        <v>342</v>
      </c>
      <c r="I51" s="270" t="s">
        <v>1289</v>
      </c>
      <c r="J51" s="270" t="s">
        <v>283</v>
      </c>
      <c r="K51" s="270" t="s">
        <v>1290</v>
      </c>
      <c r="L51" s="271">
        <v>421905975993</v>
      </c>
    </row>
    <row r="52" spans="1:12" s="288" customFormat="1">
      <c r="A52" s="265" t="s">
        <v>1628</v>
      </c>
      <c r="B52" s="266" t="s">
        <v>56</v>
      </c>
      <c r="C52" s="267" t="s">
        <v>258</v>
      </c>
      <c r="D52" s="267" t="s">
        <v>278</v>
      </c>
      <c r="E52" s="267" t="s">
        <v>298</v>
      </c>
      <c r="F52" s="267" t="s">
        <v>369</v>
      </c>
      <c r="G52" s="266" t="s">
        <v>343</v>
      </c>
      <c r="H52" s="266" t="s">
        <v>1291</v>
      </c>
      <c r="I52" s="267" t="s">
        <v>344</v>
      </c>
      <c r="J52" s="267" t="s">
        <v>283</v>
      </c>
      <c r="K52" s="267" t="s">
        <v>295</v>
      </c>
      <c r="L52" s="268">
        <v>421905294239</v>
      </c>
    </row>
    <row r="53" spans="1:12" s="288" customFormat="1">
      <c r="A53" s="265" t="s">
        <v>1629</v>
      </c>
      <c r="B53" s="266" t="s">
        <v>57</v>
      </c>
      <c r="C53" s="267" t="s">
        <v>258</v>
      </c>
      <c r="D53" s="267" t="s">
        <v>278</v>
      </c>
      <c r="E53" s="267" t="s">
        <v>279</v>
      </c>
      <c r="F53" s="267" t="s">
        <v>280</v>
      </c>
      <c r="G53" s="266" t="s">
        <v>345</v>
      </c>
      <c r="H53" s="266" t="s">
        <v>1292</v>
      </c>
      <c r="I53" s="267" t="s">
        <v>1213</v>
      </c>
      <c r="J53" s="267" t="s">
        <v>283</v>
      </c>
      <c r="K53" s="267" t="s">
        <v>1293</v>
      </c>
      <c r="L53" s="268">
        <v>421908447934</v>
      </c>
    </row>
    <row r="54" spans="1:12" s="288" customFormat="1">
      <c r="A54" s="265" t="s">
        <v>1630</v>
      </c>
      <c r="B54" s="266" t="s">
        <v>58</v>
      </c>
      <c r="C54" s="267" t="s">
        <v>258</v>
      </c>
      <c r="D54" s="267" t="s">
        <v>278</v>
      </c>
      <c r="E54" s="267" t="s">
        <v>279</v>
      </c>
      <c r="F54" s="267" t="s">
        <v>280</v>
      </c>
      <c r="G54" s="266" t="s">
        <v>346</v>
      </c>
      <c r="H54" s="266" t="s">
        <v>1294</v>
      </c>
      <c r="I54" s="267" t="s">
        <v>347</v>
      </c>
      <c r="J54" s="267" t="s">
        <v>283</v>
      </c>
      <c r="K54" s="267" t="s">
        <v>1295</v>
      </c>
      <c r="L54" s="268">
        <v>421918234840</v>
      </c>
    </row>
    <row r="55" spans="1:12" s="288" customFormat="1">
      <c r="A55" s="265" t="s">
        <v>60</v>
      </c>
      <c r="B55" s="266" t="s">
        <v>61</v>
      </c>
      <c r="C55" s="267" t="s">
        <v>258</v>
      </c>
      <c r="D55" s="267" t="s">
        <v>278</v>
      </c>
      <c r="E55" s="267" t="s">
        <v>279</v>
      </c>
      <c r="F55" s="267" t="s">
        <v>280</v>
      </c>
      <c r="G55" s="266" t="s">
        <v>348</v>
      </c>
      <c r="H55" s="266" t="s">
        <v>349</v>
      </c>
      <c r="I55" s="267" t="s">
        <v>927</v>
      </c>
      <c r="J55" s="267" t="s">
        <v>283</v>
      </c>
      <c r="K55" s="267" t="s">
        <v>350</v>
      </c>
      <c r="L55" s="268">
        <v>421903452459</v>
      </c>
    </row>
    <row r="56" spans="1:12" s="288" customFormat="1">
      <c r="A56" s="265" t="s">
        <v>63</v>
      </c>
      <c r="B56" s="266" t="s">
        <v>64</v>
      </c>
      <c r="C56" s="267" t="s">
        <v>258</v>
      </c>
      <c r="D56" s="266" t="s">
        <v>351</v>
      </c>
      <c r="E56" s="266" t="s">
        <v>279</v>
      </c>
      <c r="F56" s="266" t="s">
        <v>314</v>
      </c>
      <c r="G56" s="266" t="s">
        <v>928</v>
      </c>
      <c r="H56" s="266" t="s">
        <v>1296</v>
      </c>
      <c r="I56" s="266" t="s">
        <v>352</v>
      </c>
      <c r="J56" s="266" t="s">
        <v>353</v>
      </c>
      <c r="K56" s="266" t="s">
        <v>354</v>
      </c>
      <c r="L56" s="268">
        <v>421905278836</v>
      </c>
    </row>
    <row r="57" spans="1:12" s="288" customFormat="1">
      <c r="A57" s="265" t="s">
        <v>1666</v>
      </c>
      <c r="B57" s="266" t="s">
        <v>2146</v>
      </c>
      <c r="C57" s="267" t="s">
        <v>258</v>
      </c>
      <c r="D57" s="266" t="s">
        <v>278</v>
      </c>
      <c r="E57" s="266" t="s">
        <v>279</v>
      </c>
      <c r="F57" s="266" t="s">
        <v>280</v>
      </c>
      <c r="G57" s="266" t="s">
        <v>2147</v>
      </c>
      <c r="H57" s="266" t="s">
        <v>2148</v>
      </c>
      <c r="I57" s="266" t="s">
        <v>2149</v>
      </c>
      <c r="J57" s="266" t="s">
        <v>277</v>
      </c>
      <c r="K57" s="266" t="s">
        <v>2150</v>
      </c>
      <c r="L57" s="268">
        <v>421904260194</v>
      </c>
    </row>
    <row r="58" spans="1:12" s="288" customFormat="1">
      <c r="A58" s="265" t="s">
        <v>1980</v>
      </c>
      <c r="B58" s="266" t="s">
        <v>65</v>
      </c>
      <c r="C58" s="267" t="s">
        <v>258</v>
      </c>
      <c r="D58" s="266" t="s">
        <v>278</v>
      </c>
      <c r="E58" s="266" t="s">
        <v>279</v>
      </c>
      <c r="F58" s="266" t="s">
        <v>280</v>
      </c>
      <c r="G58" s="274" t="s">
        <v>1297</v>
      </c>
      <c r="H58" s="266" t="s">
        <v>1298</v>
      </c>
      <c r="I58" s="266" t="s">
        <v>355</v>
      </c>
      <c r="J58" s="266" t="s">
        <v>277</v>
      </c>
      <c r="K58" s="266" t="s">
        <v>355</v>
      </c>
      <c r="L58" s="268">
        <v>421907194669</v>
      </c>
    </row>
    <row r="59" spans="1:12" s="288" customFormat="1">
      <c r="A59" s="269" t="s">
        <v>67</v>
      </c>
      <c r="B59" s="270" t="s">
        <v>68</v>
      </c>
      <c r="C59" s="267" t="s">
        <v>258</v>
      </c>
      <c r="D59" s="270" t="s">
        <v>1214</v>
      </c>
      <c r="E59" s="270" t="s">
        <v>356</v>
      </c>
      <c r="F59" s="270" t="s">
        <v>1299</v>
      </c>
      <c r="G59" s="270" t="s">
        <v>357</v>
      </c>
      <c r="H59" s="270" t="s">
        <v>1300</v>
      </c>
      <c r="I59" s="270" t="s">
        <v>358</v>
      </c>
      <c r="J59" s="270" t="s">
        <v>1187</v>
      </c>
      <c r="K59" s="270" t="s">
        <v>358</v>
      </c>
      <c r="L59" s="271">
        <v>421903712927</v>
      </c>
    </row>
    <row r="60" spans="1:12" s="288" customFormat="1">
      <c r="A60" s="269" t="s">
        <v>1631</v>
      </c>
      <c r="B60" s="270" t="s">
        <v>69</v>
      </c>
      <c r="C60" s="267" t="s">
        <v>258</v>
      </c>
      <c r="D60" s="270" t="s">
        <v>359</v>
      </c>
      <c r="E60" s="270" t="s">
        <v>279</v>
      </c>
      <c r="F60" s="270" t="s">
        <v>302</v>
      </c>
      <c r="G60" s="270" t="s">
        <v>360</v>
      </c>
      <c r="H60" s="270" t="s">
        <v>361</v>
      </c>
      <c r="I60" s="270" t="s">
        <v>362</v>
      </c>
      <c r="J60" s="270" t="s">
        <v>1187</v>
      </c>
      <c r="K60" s="270" t="s">
        <v>362</v>
      </c>
      <c r="L60" s="271">
        <v>421905012032</v>
      </c>
    </row>
    <row r="61" spans="1:12" s="288" customFormat="1">
      <c r="A61" s="269" t="s">
        <v>1632</v>
      </c>
      <c r="B61" s="270" t="s">
        <v>71</v>
      </c>
      <c r="C61" s="267" t="s">
        <v>258</v>
      </c>
      <c r="D61" s="270" t="s">
        <v>917</v>
      </c>
      <c r="E61" s="270" t="s">
        <v>509</v>
      </c>
      <c r="F61" s="270" t="s">
        <v>918</v>
      </c>
      <c r="G61" s="270" t="s">
        <v>363</v>
      </c>
      <c r="H61" s="270" t="s">
        <v>1301</v>
      </c>
      <c r="I61" s="270" t="s">
        <v>364</v>
      </c>
      <c r="J61" s="270" t="s">
        <v>277</v>
      </c>
      <c r="K61" s="270" t="s">
        <v>1302</v>
      </c>
      <c r="L61" s="271">
        <v>421948835887</v>
      </c>
    </row>
    <row r="62" spans="1:12" s="288" customFormat="1">
      <c r="A62" s="269" t="s">
        <v>1651</v>
      </c>
      <c r="B62" s="270" t="s">
        <v>2096</v>
      </c>
      <c r="C62" s="267" t="s">
        <v>258</v>
      </c>
      <c r="D62" s="270" t="s">
        <v>2097</v>
      </c>
      <c r="E62" s="270" t="s">
        <v>2048</v>
      </c>
      <c r="F62" s="270" t="s">
        <v>2049</v>
      </c>
      <c r="G62" s="270" t="s">
        <v>2098</v>
      </c>
      <c r="H62" s="270" t="s">
        <v>2099</v>
      </c>
      <c r="I62" s="270" t="s">
        <v>2100</v>
      </c>
      <c r="J62" s="270" t="s">
        <v>277</v>
      </c>
      <c r="K62" s="270" t="s">
        <v>2100</v>
      </c>
      <c r="L62" s="271">
        <v>421903996977</v>
      </c>
    </row>
    <row r="63" spans="1:12" s="288" customFormat="1">
      <c r="A63" s="265" t="s">
        <v>1606</v>
      </c>
      <c r="B63" s="266" t="s">
        <v>1607</v>
      </c>
      <c r="C63" s="267" t="s">
        <v>258</v>
      </c>
      <c r="D63" s="267" t="s">
        <v>1608</v>
      </c>
      <c r="E63" s="267" t="s">
        <v>1609</v>
      </c>
      <c r="F63" s="267" t="s">
        <v>1610</v>
      </c>
      <c r="G63" s="266" t="s">
        <v>1611</v>
      </c>
      <c r="H63" s="266" t="s">
        <v>1612</v>
      </c>
      <c r="I63" s="267" t="s">
        <v>1613</v>
      </c>
      <c r="J63" s="267" t="s">
        <v>277</v>
      </c>
      <c r="K63" s="267" t="s">
        <v>1613</v>
      </c>
      <c r="L63" s="268">
        <v>421903550411</v>
      </c>
    </row>
    <row r="64" spans="1:12" s="288" customFormat="1">
      <c r="A64" s="265" t="s">
        <v>73</v>
      </c>
      <c r="B64" s="266" t="s">
        <v>74</v>
      </c>
      <c r="C64" s="267" t="s">
        <v>258</v>
      </c>
      <c r="D64" s="266" t="s">
        <v>919</v>
      </c>
      <c r="E64" s="266" t="s">
        <v>298</v>
      </c>
      <c r="F64" s="266" t="s">
        <v>365</v>
      </c>
      <c r="G64" s="266" t="s">
        <v>366</v>
      </c>
      <c r="H64" s="274" t="s">
        <v>929</v>
      </c>
      <c r="I64" s="266" t="s">
        <v>367</v>
      </c>
      <c r="J64" s="266" t="s">
        <v>283</v>
      </c>
      <c r="K64" s="266" t="s">
        <v>938</v>
      </c>
      <c r="L64" s="268">
        <v>421907984638</v>
      </c>
    </row>
    <row r="65" spans="1:12" s="288" customFormat="1">
      <c r="A65" s="269" t="s">
        <v>1615</v>
      </c>
      <c r="B65" s="270" t="s">
        <v>1616</v>
      </c>
      <c r="C65" s="267" t="s">
        <v>258</v>
      </c>
      <c r="D65" s="270" t="s">
        <v>1617</v>
      </c>
      <c r="E65" s="270" t="s">
        <v>1553</v>
      </c>
      <c r="F65" s="270" t="s">
        <v>365</v>
      </c>
      <c r="G65" s="270" t="s">
        <v>1618</v>
      </c>
      <c r="H65" s="270" t="s">
        <v>1619</v>
      </c>
      <c r="I65" s="270" t="s">
        <v>1620</v>
      </c>
      <c r="J65" s="270" t="s">
        <v>1621</v>
      </c>
      <c r="K65" s="270" t="s">
        <v>1622</v>
      </c>
      <c r="L65" s="271">
        <v>421903014437</v>
      </c>
    </row>
    <row r="66" spans="1:12" s="288" customFormat="1">
      <c r="A66" s="265" t="s">
        <v>805</v>
      </c>
      <c r="B66" s="270" t="s">
        <v>807</v>
      </c>
      <c r="C66" s="267" t="s">
        <v>258</v>
      </c>
      <c r="D66" s="270" t="s">
        <v>278</v>
      </c>
      <c r="E66" s="270" t="s">
        <v>279</v>
      </c>
      <c r="F66" s="270" t="s">
        <v>280</v>
      </c>
      <c r="G66" s="270" t="s">
        <v>808</v>
      </c>
      <c r="H66" s="270" t="s">
        <v>809</v>
      </c>
      <c r="I66" s="270" t="s">
        <v>1215</v>
      </c>
      <c r="J66" s="270" t="s">
        <v>277</v>
      </c>
      <c r="K66" s="270" t="s">
        <v>1215</v>
      </c>
      <c r="L66" s="271">
        <v>421911597705</v>
      </c>
    </row>
    <row r="67" spans="1:12" s="288" customFormat="1">
      <c r="A67" s="265" t="s">
        <v>1652</v>
      </c>
      <c r="B67" s="270" t="s">
        <v>2046</v>
      </c>
      <c r="C67" s="267" t="s">
        <v>258</v>
      </c>
      <c r="D67" s="270" t="s">
        <v>2047</v>
      </c>
      <c r="E67" s="270" t="s">
        <v>2048</v>
      </c>
      <c r="F67" s="270" t="s">
        <v>2049</v>
      </c>
      <c r="G67" s="270" t="s">
        <v>2050</v>
      </c>
      <c r="H67" s="270" t="s">
        <v>2051</v>
      </c>
      <c r="I67" s="270" t="s">
        <v>2052</v>
      </c>
      <c r="J67" s="270" t="s">
        <v>283</v>
      </c>
      <c r="K67" s="270" t="s">
        <v>2053</v>
      </c>
      <c r="L67" s="271">
        <v>421905762340</v>
      </c>
    </row>
    <row r="68" spans="1:12" s="288" customFormat="1">
      <c r="A68" s="269" t="s">
        <v>76</v>
      </c>
      <c r="B68" s="270" t="s">
        <v>77</v>
      </c>
      <c r="C68" s="267" t="s">
        <v>258</v>
      </c>
      <c r="D68" s="270" t="s">
        <v>368</v>
      </c>
      <c r="E68" s="270" t="s">
        <v>298</v>
      </c>
      <c r="F68" s="270" t="s">
        <v>369</v>
      </c>
      <c r="G68" s="270" t="s">
        <v>370</v>
      </c>
      <c r="H68" s="270" t="s">
        <v>371</v>
      </c>
      <c r="I68" s="270" t="s">
        <v>930</v>
      </c>
      <c r="J68" s="270" t="s">
        <v>277</v>
      </c>
      <c r="K68" s="270" t="s">
        <v>930</v>
      </c>
      <c r="L68" s="271">
        <v>421905504040</v>
      </c>
    </row>
    <row r="69" spans="1:12" s="288" customFormat="1">
      <c r="A69" s="269" t="s">
        <v>1981</v>
      </c>
      <c r="B69" s="270" t="s">
        <v>78</v>
      </c>
      <c r="C69" s="267" t="s">
        <v>258</v>
      </c>
      <c r="D69" s="270" t="s">
        <v>278</v>
      </c>
      <c r="E69" s="270" t="s">
        <v>279</v>
      </c>
      <c r="F69" s="270" t="s">
        <v>280</v>
      </c>
      <c r="G69" s="270" t="s">
        <v>372</v>
      </c>
      <c r="H69" s="270" t="s">
        <v>373</v>
      </c>
      <c r="I69" s="270" t="s">
        <v>1216</v>
      </c>
      <c r="J69" s="270" t="s">
        <v>277</v>
      </c>
      <c r="K69" s="270" t="s">
        <v>1216</v>
      </c>
      <c r="L69" s="271">
        <v>421903202270</v>
      </c>
    </row>
    <row r="70" spans="1:12" s="288" customFormat="1">
      <c r="A70" s="269" t="s">
        <v>80</v>
      </c>
      <c r="B70" s="270" t="s">
        <v>1303</v>
      </c>
      <c r="C70" s="267" t="s">
        <v>258</v>
      </c>
      <c r="D70" s="270" t="s">
        <v>374</v>
      </c>
      <c r="E70" s="270" t="s">
        <v>375</v>
      </c>
      <c r="F70" s="270" t="s">
        <v>376</v>
      </c>
      <c r="G70" s="270" t="s">
        <v>377</v>
      </c>
      <c r="H70" s="270" t="s">
        <v>378</v>
      </c>
      <c r="I70" s="270" t="s">
        <v>379</v>
      </c>
      <c r="J70" s="270" t="s">
        <v>283</v>
      </c>
      <c r="K70" s="270" t="s">
        <v>1304</v>
      </c>
      <c r="L70" s="271">
        <v>421911928826</v>
      </c>
    </row>
    <row r="71" spans="1:12" s="288" customFormat="1">
      <c r="A71" s="265" t="s">
        <v>82</v>
      </c>
      <c r="B71" s="266" t="s">
        <v>1052</v>
      </c>
      <c r="C71" s="267" t="s">
        <v>258</v>
      </c>
      <c r="D71" s="267" t="s">
        <v>301</v>
      </c>
      <c r="E71" s="267" t="s">
        <v>279</v>
      </c>
      <c r="F71" s="267" t="s">
        <v>516</v>
      </c>
      <c r="G71" s="266" t="s">
        <v>517</v>
      </c>
      <c r="H71" s="266" t="s">
        <v>518</v>
      </c>
      <c r="I71" s="267" t="s">
        <v>931</v>
      </c>
      <c r="J71" s="267" t="s">
        <v>283</v>
      </c>
      <c r="K71" s="267" t="s">
        <v>1040</v>
      </c>
      <c r="L71" s="268">
        <v>421903584992</v>
      </c>
    </row>
    <row r="72" spans="1:12" s="288" customFormat="1">
      <c r="A72" s="265" t="s">
        <v>83</v>
      </c>
      <c r="B72" s="266" t="s">
        <v>84</v>
      </c>
      <c r="C72" s="267" t="s">
        <v>258</v>
      </c>
      <c r="D72" s="267" t="s">
        <v>508</v>
      </c>
      <c r="E72" s="267" t="s">
        <v>509</v>
      </c>
      <c r="F72" s="267" t="s">
        <v>510</v>
      </c>
      <c r="G72" s="266" t="s">
        <v>511</v>
      </c>
      <c r="H72" s="266" t="s">
        <v>512</v>
      </c>
      <c r="I72" s="267" t="s">
        <v>513</v>
      </c>
      <c r="J72" s="267" t="s">
        <v>277</v>
      </c>
      <c r="K72" s="267" t="s">
        <v>513</v>
      </c>
      <c r="L72" s="268">
        <v>421905788436</v>
      </c>
    </row>
    <row r="73" spans="1:12" s="288" customFormat="1">
      <c r="A73" s="265" t="s">
        <v>85</v>
      </c>
      <c r="B73" s="266" t="s">
        <v>86</v>
      </c>
      <c r="C73" s="267" t="s">
        <v>258</v>
      </c>
      <c r="D73" s="267" t="s">
        <v>380</v>
      </c>
      <c r="E73" s="267" t="s">
        <v>381</v>
      </c>
      <c r="F73" s="267" t="s">
        <v>382</v>
      </c>
      <c r="G73" s="266" t="s">
        <v>1305</v>
      </c>
      <c r="H73" s="266" t="s">
        <v>1306</v>
      </c>
      <c r="I73" s="267" t="s">
        <v>383</v>
      </c>
      <c r="J73" s="267" t="s">
        <v>277</v>
      </c>
      <c r="K73" s="267" t="s">
        <v>383</v>
      </c>
      <c r="L73" s="268">
        <v>421903601379</v>
      </c>
    </row>
    <row r="74" spans="1:12" s="288" customFormat="1">
      <c r="A74" s="269" t="s">
        <v>87</v>
      </c>
      <c r="B74" s="270" t="s">
        <v>88</v>
      </c>
      <c r="C74" s="267" t="s">
        <v>258</v>
      </c>
      <c r="D74" s="270" t="s">
        <v>384</v>
      </c>
      <c r="E74" s="270" t="s">
        <v>279</v>
      </c>
      <c r="F74" s="270" t="s">
        <v>385</v>
      </c>
      <c r="G74" s="270" t="s">
        <v>386</v>
      </c>
      <c r="H74" s="270" t="s">
        <v>387</v>
      </c>
      <c r="I74" s="270" t="s">
        <v>388</v>
      </c>
      <c r="J74" s="270" t="s">
        <v>277</v>
      </c>
      <c r="K74" s="270" t="s">
        <v>1307</v>
      </c>
      <c r="L74" s="271">
        <v>421903370792</v>
      </c>
    </row>
    <row r="75" spans="1:12" s="288" customFormat="1">
      <c r="A75" s="269" t="s">
        <v>90</v>
      </c>
      <c r="B75" s="270" t="s">
        <v>1308</v>
      </c>
      <c r="C75" s="267" t="s">
        <v>258</v>
      </c>
      <c r="D75" s="270" t="s">
        <v>389</v>
      </c>
      <c r="E75" s="270" t="s">
        <v>334</v>
      </c>
      <c r="F75" s="270" t="s">
        <v>390</v>
      </c>
      <c r="G75" s="270" t="s">
        <v>391</v>
      </c>
      <c r="H75" s="270" t="s">
        <v>1309</v>
      </c>
      <c r="I75" s="270" t="s">
        <v>392</v>
      </c>
      <c r="J75" s="270" t="s">
        <v>283</v>
      </c>
      <c r="K75" s="270" t="s">
        <v>1310</v>
      </c>
      <c r="L75" s="271">
        <v>421905795511</v>
      </c>
    </row>
    <row r="76" spans="1:12" s="288" customFormat="1">
      <c r="A76" s="269" t="s">
        <v>1633</v>
      </c>
      <c r="B76" s="270" t="s">
        <v>92</v>
      </c>
      <c r="C76" s="267" t="s">
        <v>258</v>
      </c>
      <c r="D76" s="270" t="s">
        <v>1311</v>
      </c>
      <c r="E76" s="270" t="s">
        <v>466</v>
      </c>
      <c r="F76" s="270" t="s">
        <v>1178</v>
      </c>
      <c r="G76" s="270" t="s">
        <v>393</v>
      </c>
      <c r="H76" s="270" t="s">
        <v>394</v>
      </c>
      <c r="I76" s="270" t="s">
        <v>1218</v>
      </c>
      <c r="J76" s="270" t="s">
        <v>283</v>
      </c>
      <c r="K76" s="270" t="s">
        <v>395</v>
      </c>
      <c r="L76" s="271">
        <v>421903363993</v>
      </c>
    </row>
    <row r="77" spans="1:12" s="288" customFormat="1">
      <c r="A77" s="269" t="s">
        <v>1634</v>
      </c>
      <c r="B77" s="270" t="s">
        <v>93</v>
      </c>
      <c r="C77" s="267" t="s">
        <v>258</v>
      </c>
      <c r="D77" s="270" t="s">
        <v>396</v>
      </c>
      <c r="E77" s="270" t="s">
        <v>298</v>
      </c>
      <c r="F77" s="270" t="s">
        <v>1312</v>
      </c>
      <c r="G77" s="291" t="s">
        <v>397</v>
      </c>
      <c r="H77" s="270" t="s">
        <v>398</v>
      </c>
      <c r="I77" s="270" t="s">
        <v>399</v>
      </c>
      <c r="J77" s="270" t="s">
        <v>1219</v>
      </c>
      <c r="K77" s="270" t="s">
        <v>1313</v>
      </c>
      <c r="L77" s="271">
        <v>421903740961</v>
      </c>
    </row>
    <row r="78" spans="1:12" s="288" customFormat="1">
      <c r="A78" s="265" t="s">
        <v>95</v>
      </c>
      <c r="B78" s="266" t="s">
        <v>96</v>
      </c>
      <c r="C78" s="267" t="s">
        <v>258</v>
      </c>
      <c r="D78" s="266" t="s">
        <v>400</v>
      </c>
      <c r="E78" s="266" t="s">
        <v>279</v>
      </c>
      <c r="F78" s="266" t="s">
        <v>330</v>
      </c>
      <c r="G78" s="266" t="s">
        <v>401</v>
      </c>
      <c r="H78" s="266" t="s">
        <v>402</v>
      </c>
      <c r="I78" s="266" t="s">
        <v>403</v>
      </c>
      <c r="J78" s="266" t="s">
        <v>283</v>
      </c>
      <c r="K78" s="266" t="s">
        <v>404</v>
      </c>
      <c r="L78" s="268">
        <v>421233104805</v>
      </c>
    </row>
    <row r="79" spans="1:12" s="288" customFormat="1">
      <c r="A79" s="265" t="s">
        <v>98</v>
      </c>
      <c r="B79" s="266" t="s">
        <v>99</v>
      </c>
      <c r="C79" s="267" t="s">
        <v>258</v>
      </c>
      <c r="D79" s="267" t="s">
        <v>278</v>
      </c>
      <c r="E79" s="267" t="s">
        <v>279</v>
      </c>
      <c r="F79" s="267" t="s">
        <v>280</v>
      </c>
      <c r="G79" s="274" t="s">
        <v>405</v>
      </c>
      <c r="H79" s="266" t="s">
        <v>406</v>
      </c>
      <c r="I79" s="267" t="s">
        <v>1220</v>
      </c>
      <c r="J79" s="267" t="s">
        <v>277</v>
      </c>
      <c r="K79" s="267" t="s">
        <v>1314</v>
      </c>
      <c r="L79" s="268">
        <v>421918882990</v>
      </c>
    </row>
    <row r="80" spans="1:12" s="288" customFormat="1">
      <c r="A80" s="265" t="s">
        <v>101</v>
      </c>
      <c r="B80" s="266" t="s">
        <v>1315</v>
      </c>
      <c r="C80" s="267" t="s">
        <v>258</v>
      </c>
      <c r="D80" s="267" t="s">
        <v>920</v>
      </c>
      <c r="E80" s="267" t="s">
        <v>279</v>
      </c>
      <c r="F80" s="267" t="s">
        <v>280</v>
      </c>
      <c r="G80" s="266" t="s">
        <v>1316</v>
      </c>
      <c r="H80" s="266" t="s">
        <v>1317</v>
      </c>
      <c r="I80" s="267" t="s">
        <v>1318</v>
      </c>
      <c r="J80" s="267"/>
      <c r="K80" s="267" t="s">
        <v>407</v>
      </c>
      <c r="L80" s="268">
        <v>421917476268</v>
      </c>
    </row>
    <row r="81" spans="1:12" s="288" customFormat="1">
      <c r="A81" s="265" t="s">
        <v>1635</v>
      </c>
      <c r="B81" s="266" t="s">
        <v>104</v>
      </c>
      <c r="C81" s="267" t="s">
        <v>258</v>
      </c>
      <c r="D81" s="266" t="s">
        <v>408</v>
      </c>
      <c r="E81" s="266" t="s">
        <v>409</v>
      </c>
      <c r="F81" s="266" t="s">
        <v>410</v>
      </c>
      <c r="G81" s="266" t="s">
        <v>411</v>
      </c>
      <c r="H81" s="266" t="s">
        <v>412</v>
      </c>
      <c r="I81" s="266" t="s">
        <v>1319</v>
      </c>
      <c r="J81" s="266" t="s">
        <v>265</v>
      </c>
      <c r="K81" s="266" t="s">
        <v>1319</v>
      </c>
      <c r="L81" s="268">
        <v>421905518297</v>
      </c>
    </row>
    <row r="82" spans="1:12" s="288" customFormat="1">
      <c r="A82" s="265" t="s">
        <v>106</v>
      </c>
      <c r="B82" s="266" t="s">
        <v>107</v>
      </c>
      <c r="C82" s="267" t="s">
        <v>258</v>
      </c>
      <c r="D82" s="266" t="s">
        <v>1320</v>
      </c>
      <c r="E82" s="266" t="s">
        <v>260</v>
      </c>
      <c r="F82" s="266" t="s">
        <v>261</v>
      </c>
      <c r="G82" s="266" t="s">
        <v>413</v>
      </c>
      <c r="H82" s="266" t="s">
        <v>414</v>
      </c>
      <c r="I82" s="266" t="s">
        <v>1321</v>
      </c>
      <c r="J82" s="266" t="s">
        <v>1187</v>
      </c>
      <c r="K82" s="266" t="s">
        <v>1322</v>
      </c>
      <c r="L82" s="268">
        <v>421911323487</v>
      </c>
    </row>
    <row r="83" spans="1:12" s="288" customFormat="1">
      <c r="A83" s="265" t="s">
        <v>1982</v>
      </c>
      <c r="B83" s="266" t="s">
        <v>109</v>
      </c>
      <c r="C83" s="267" t="s">
        <v>258</v>
      </c>
      <c r="D83" s="266" t="s">
        <v>415</v>
      </c>
      <c r="E83" s="266" t="s">
        <v>267</v>
      </c>
      <c r="F83" s="266" t="s">
        <v>416</v>
      </c>
      <c r="G83" s="266" t="s">
        <v>417</v>
      </c>
      <c r="H83" s="266" t="s">
        <v>418</v>
      </c>
      <c r="I83" s="266" t="s">
        <v>419</v>
      </c>
      <c r="J83" s="266" t="s">
        <v>277</v>
      </c>
      <c r="K83" s="266" t="s">
        <v>420</v>
      </c>
      <c r="L83" s="268">
        <v>421903262626</v>
      </c>
    </row>
    <row r="84" spans="1:12" s="288" customFormat="1">
      <c r="A84" s="269" t="s">
        <v>110</v>
      </c>
      <c r="B84" s="270" t="s">
        <v>111</v>
      </c>
      <c r="C84" s="267" t="s">
        <v>258</v>
      </c>
      <c r="D84" s="270" t="s">
        <v>278</v>
      </c>
      <c r="E84" s="270" t="s">
        <v>279</v>
      </c>
      <c r="F84" s="270" t="s">
        <v>280</v>
      </c>
      <c r="G84" s="270" t="s">
        <v>421</v>
      </c>
      <c r="H84" s="270" t="s">
        <v>422</v>
      </c>
      <c r="I84" s="270" t="s">
        <v>423</v>
      </c>
      <c r="J84" s="270" t="s">
        <v>353</v>
      </c>
      <c r="K84" s="270" t="s">
        <v>424</v>
      </c>
      <c r="L84" s="271">
        <v>421911395727</v>
      </c>
    </row>
    <row r="85" spans="1:12" s="288" customFormat="1">
      <c r="A85" s="265" t="s">
        <v>1983</v>
      </c>
      <c r="B85" s="270" t="s">
        <v>112</v>
      </c>
      <c r="C85" s="267" t="s">
        <v>258</v>
      </c>
      <c r="D85" s="270" t="s">
        <v>920</v>
      </c>
      <c r="E85" s="270" t="s">
        <v>279</v>
      </c>
      <c r="F85" s="270" t="s">
        <v>280</v>
      </c>
      <c r="G85" s="270" t="s">
        <v>425</v>
      </c>
      <c r="H85" s="270" t="s">
        <v>1221</v>
      </c>
      <c r="I85" s="270" t="s">
        <v>426</v>
      </c>
      <c r="J85" s="270" t="s">
        <v>283</v>
      </c>
      <c r="K85" s="270" t="s">
        <v>427</v>
      </c>
      <c r="L85" s="271">
        <v>421905305338</v>
      </c>
    </row>
    <row r="86" spans="1:12" s="288" customFormat="1">
      <c r="A86" s="265" t="s">
        <v>1636</v>
      </c>
      <c r="B86" s="270" t="s">
        <v>114</v>
      </c>
      <c r="C86" s="267" t="s">
        <v>258</v>
      </c>
      <c r="D86" s="270" t="s">
        <v>278</v>
      </c>
      <c r="E86" s="270" t="s">
        <v>279</v>
      </c>
      <c r="F86" s="270" t="s">
        <v>280</v>
      </c>
      <c r="G86" s="270" t="s">
        <v>428</v>
      </c>
      <c r="H86" s="270" t="s">
        <v>429</v>
      </c>
      <c r="I86" s="270" t="s">
        <v>932</v>
      </c>
      <c r="J86" s="270" t="s">
        <v>283</v>
      </c>
      <c r="K86" s="270" t="s">
        <v>932</v>
      </c>
      <c r="L86" s="271">
        <v>421908979442</v>
      </c>
    </row>
    <row r="87" spans="1:12" s="288" customFormat="1">
      <c r="A87" s="265" t="s">
        <v>1984</v>
      </c>
      <c r="B87" s="270" t="s">
        <v>115</v>
      </c>
      <c r="C87" s="267" t="s">
        <v>258</v>
      </c>
      <c r="D87" s="270" t="s">
        <v>430</v>
      </c>
      <c r="E87" s="270" t="s">
        <v>279</v>
      </c>
      <c r="F87" s="270" t="s">
        <v>314</v>
      </c>
      <c r="G87" s="292" t="s">
        <v>431</v>
      </c>
      <c r="H87" s="270" t="s">
        <v>432</v>
      </c>
      <c r="I87" s="270" t="s">
        <v>433</v>
      </c>
      <c r="J87" s="270" t="s">
        <v>283</v>
      </c>
      <c r="K87" s="270" t="s">
        <v>434</v>
      </c>
      <c r="L87" s="271">
        <v>421903708275</v>
      </c>
    </row>
    <row r="88" spans="1:12" s="288" customFormat="1">
      <c r="A88" s="265" t="s">
        <v>1637</v>
      </c>
      <c r="B88" s="270" t="s">
        <v>117</v>
      </c>
      <c r="C88" s="267" t="s">
        <v>258</v>
      </c>
      <c r="D88" s="270" t="s">
        <v>278</v>
      </c>
      <c r="E88" s="270" t="s">
        <v>279</v>
      </c>
      <c r="F88" s="270" t="s">
        <v>280</v>
      </c>
      <c r="G88" s="270" t="s">
        <v>435</v>
      </c>
      <c r="H88" s="270" t="s">
        <v>436</v>
      </c>
      <c r="I88" s="270" t="s">
        <v>437</v>
      </c>
      <c r="J88" s="270" t="s">
        <v>277</v>
      </c>
      <c r="K88" s="270" t="s">
        <v>1323</v>
      </c>
      <c r="L88" s="271">
        <v>421918529304</v>
      </c>
    </row>
    <row r="89" spans="1:12">
      <c r="A89" s="265" t="s">
        <v>119</v>
      </c>
      <c r="B89" s="270" t="s">
        <v>1324</v>
      </c>
      <c r="C89" s="267" t="s">
        <v>258</v>
      </c>
      <c r="D89" s="270" t="s">
        <v>278</v>
      </c>
      <c r="E89" s="270" t="s">
        <v>279</v>
      </c>
      <c r="F89" s="270" t="s">
        <v>280</v>
      </c>
      <c r="G89" s="270" t="s">
        <v>1041</v>
      </c>
      <c r="H89" s="270" t="s">
        <v>438</v>
      </c>
      <c r="I89" s="270" t="s">
        <v>439</v>
      </c>
      <c r="J89" s="270" t="s">
        <v>277</v>
      </c>
      <c r="K89" s="270" t="s">
        <v>440</v>
      </c>
      <c r="L89" s="271">
        <v>421910729433</v>
      </c>
    </row>
    <row r="90" spans="1:12">
      <c r="A90" s="265" t="s">
        <v>121</v>
      </c>
      <c r="B90" s="270" t="s">
        <v>441</v>
      </c>
      <c r="C90" s="267" t="s">
        <v>258</v>
      </c>
      <c r="D90" s="270" t="s">
        <v>278</v>
      </c>
      <c r="E90" s="270" t="s">
        <v>279</v>
      </c>
      <c r="F90" s="270" t="s">
        <v>280</v>
      </c>
      <c r="G90" s="270" t="s">
        <v>442</v>
      </c>
      <c r="H90" s="270" t="s">
        <v>443</v>
      </c>
      <c r="I90" s="270" t="s">
        <v>444</v>
      </c>
      <c r="J90" s="270" t="s">
        <v>283</v>
      </c>
      <c r="K90" s="270" t="s">
        <v>445</v>
      </c>
      <c r="L90" s="271">
        <v>421903692095</v>
      </c>
    </row>
    <row r="91" spans="1:12">
      <c r="A91" s="265" t="s">
        <v>122</v>
      </c>
      <c r="B91" s="270" t="s">
        <v>123</v>
      </c>
      <c r="C91" s="267" t="s">
        <v>258</v>
      </c>
      <c r="D91" s="270" t="s">
        <v>278</v>
      </c>
      <c r="E91" s="270" t="s">
        <v>279</v>
      </c>
      <c r="F91" s="270" t="s">
        <v>280</v>
      </c>
      <c r="G91" s="270" t="s">
        <v>1325</v>
      </c>
      <c r="H91" s="270" t="s">
        <v>446</v>
      </c>
      <c r="I91" s="270" t="s">
        <v>447</v>
      </c>
      <c r="J91" s="270" t="s">
        <v>283</v>
      </c>
      <c r="K91" s="270" t="s">
        <v>448</v>
      </c>
      <c r="L91" s="271">
        <v>421915499077</v>
      </c>
    </row>
    <row r="92" spans="1:12">
      <c r="A92" s="269" t="s">
        <v>1638</v>
      </c>
      <c r="B92" s="270" t="s">
        <v>125</v>
      </c>
      <c r="C92" s="267" t="s">
        <v>258</v>
      </c>
      <c r="D92" s="270" t="s">
        <v>449</v>
      </c>
      <c r="E92" s="270" t="s">
        <v>279</v>
      </c>
      <c r="F92" s="270" t="s">
        <v>314</v>
      </c>
      <c r="G92" s="270" t="s">
        <v>450</v>
      </c>
      <c r="H92" s="270" t="s">
        <v>933</v>
      </c>
      <c r="I92" s="270" t="s">
        <v>451</v>
      </c>
      <c r="J92" s="270" t="s">
        <v>452</v>
      </c>
      <c r="K92" s="270" t="s">
        <v>451</v>
      </c>
      <c r="L92" s="271">
        <v>421918234856</v>
      </c>
    </row>
    <row r="93" spans="1:12">
      <c r="A93" s="269" t="s">
        <v>1653</v>
      </c>
      <c r="B93" s="270" t="s">
        <v>2054</v>
      </c>
      <c r="C93" s="267" t="s">
        <v>258</v>
      </c>
      <c r="D93" s="270" t="s">
        <v>1601</v>
      </c>
      <c r="E93" s="270" t="s">
        <v>298</v>
      </c>
      <c r="F93" s="270" t="s">
        <v>1602</v>
      </c>
      <c r="G93" s="270" t="s">
        <v>2055</v>
      </c>
      <c r="H93" s="290" t="s">
        <v>2056</v>
      </c>
      <c r="I93" s="270" t="s">
        <v>2057</v>
      </c>
      <c r="J93" s="270" t="s">
        <v>283</v>
      </c>
      <c r="K93" s="270" t="s">
        <v>2058</v>
      </c>
      <c r="L93" s="271">
        <v>421904175262</v>
      </c>
    </row>
    <row r="94" spans="1:12">
      <c r="A94" s="269" t="s">
        <v>1985</v>
      </c>
      <c r="B94" s="270" t="s">
        <v>126</v>
      </c>
      <c r="C94" s="267" t="s">
        <v>258</v>
      </c>
      <c r="D94" s="270" t="s">
        <v>278</v>
      </c>
      <c r="E94" s="270" t="s">
        <v>279</v>
      </c>
      <c r="F94" s="270" t="s">
        <v>280</v>
      </c>
      <c r="G94" s="270" t="s">
        <v>453</v>
      </c>
      <c r="H94" s="290" t="s">
        <v>454</v>
      </c>
      <c r="I94" s="270" t="s">
        <v>455</v>
      </c>
      <c r="J94" s="270" t="s">
        <v>277</v>
      </c>
      <c r="K94" s="270" t="s">
        <v>456</v>
      </c>
      <c r="L94" s="271">
        <v>421905650170</v>
      </c>
    </row>
    <row r="95" spans="1:12">
      <c r="A95" s="269" t="s">
        <v>128</v>
      </c>
      <c r="B95" s="270" t="s">
        <v>129</v>
      </c>
      <c r="C95" s="267" t="s">
        <v>258</v>
      </c>
      <c r="D95" s="270" t="s">
        <v>278</v>
      </c>
      <c r="E95" s="270" t="s">
        <v>279</v>
      </c>
      <c r="F95" s="270" t="s">
        <v>280</v>
      </c>
      <c r="G95" s="291" t="s">
        <v>1222</v>
      </c>
      <c r="H95" s="270" t="s">
        <v>457</v>
      </c>
      <c r="I95" s="270" t="s">
        <v>1223</v>
      </c>
      <c r="J95" s="270" t="s">
        <v>277</v>
      </c>
      <c r="K95" s="270" t="s">
        <v>458</v>
      </c>
      <c r="L95" s="271">
        <v>421903636503</v>
      </c>
    </row>
    <row r="96" spans="1:12">
      <c r="A96" s="269" t="s">
        <v>130</v>
      </c>
      <c r="B96" s="270" t="s">
        <v>131</v>
      </c>
      <c r="C96" s="267" t="s">
        <v>258</v>
      </c>
      <c r="D96" s="270" t="s">
        <v>459</v>
      </c>
      <c r="E96" s="270" t="s">
        <v>279</v>
      </c>
      <c r="F96" s="270" t="s">
        <v>460</v>
      </c>
      <c r="G96" s="270" t="s">
        <v>461</v>
      </c>
      <c r="H96" s="270" t="s">
        <v>462</v>
      </c>
      <c r="I96" s="270" t="s">
        <v>463</v>
      </c>
      <c r="J96" s="270" t="s">
        <v>277</v>
      </c>
      <c r="K96" s="270" t="s">
        <v>464</v>
      </c>
      <c r="L96" s="271">
        <v>421918555519</v>
      </c>
    </row>
    <row r="97" spans="1:12">
      <c r="A97" s="265" t="s">
        <v>806</v>
      </c>
      <c r="B97" s="266" t="s">
        <v>813</v>
      </c>
      <c r="C97" s="267" t="s">
        <v>258</v>
      </c>
      <c r="D97" s="267" t="s">
        <v>1326</v>
      </c>
      <c r="E97" s="267" t="s">
        <v>921</v>
      </c>
      <c r="F97" s="267" t="s">
        <v>922</v>
      </c>
      <c r="G97" s="266" t="s">
        <v>814</v>
      </c>
      <c r="H97" s="266" t="s">
        <v>934</v>
      </c>
      <c r="I97" s="267" t="s">
        <v>935</v>
      </c>
      <c r="J97" s="267" t="s">
        <v>283</v>
      </c>
      <c r="K97" s="267" t="s">
        <v>1327</v>
      </c>
      <c r="L97" s="268">
        <v>421905486716</v>
      </c>
    </row>
    <row r="98" spans="1:12">
      <c r="A98" s="265" t="s">
        <v>1654</v>
      </c>
      <c r="B98" s="266" t="s">
        <v>2059</v>
      </c>
      <c r="C98" s="267" t="s">
        <v>258</v>
      </c>
      <c r="D98" s="267" t="s">
        <v>2060</v>
      </c>
      <c r="E98" s="267" t="s">
        <v>2061</v>
      </c>
      <c r="F98" s="267" t="s">
        <v>2062</v>
      </c>
      <c r="G98" s="266" t="s">
        <v>2063</v>
      </c>
      <c r="H98" s="266" t="s">
        <v>2064</v>
      </c>
      <c r="I98" s="267" t="s">
        <v>2065</v>
      </c>
      <c r="J98" s="267" t="s">
        <v>283</v>
      </c>
      <c r="K98" s="267" t="s">
        <v>2065</v>
      </c>
      <c r="L98" s="268">
        <v>421905533719</v>
      </c>
    </row>
    <row r="99" spans="1:12">
      <c r="A99" s="265" t="s">
        <v>134</v>
      </c>
      <c r="B99" s="266" t="s">
        <v>135</v>
      </c>
      <c r="C99" s="267" t="s">
        <v>258</v>
      </c>
      <c r="D99" s="267" t="s">
        <v>465</v>
      </c>
      <c r="E99" s="267" t="s">
        <v>466</v>
      </c>
      <c r="F99" s="267" t="s">
        <v>467</v>
      </c>
      <c r="G99" s="266" t="s">
        <v>468</v>
      </c>
      <c r="H99" s="266" t="s">
        <v>469</v>
      </c>
      <c r="I99" s="267" t="s">
        <v>470</v>
      </c>
      <c r="J99" s="267" t="s">
        <v>283</v>
      </c>
      <c r="K99" s="267" t="s">
        <v>470</v>
      </c>
      <c r="L99" s="268">
        <v>421905235472</v>
      </c>
    </row>
    <row r="100" spans="1:12">
      <c r="A100" s="269" t="s">
        <v>137</v>
      </c>
      <c r="B100" s="270" t="s">
        <v>138</v>
      </c>
      <c r="C100" s="267" t="s">
        <v>258</v>
      </c>
      <c r="D100" s="270" t="s">
        <v>471</v>
      </c>
      <c r="E100" s="270" t="s">
        <v>1328</v>
      </c>
      <c r="F100" s="270" t="s">
        <v>472</v>
      </c>
      <c r="G100" s="270" t="s">
        <v>473</v>
      </c>
      <c r="H100" s="270" t="s">
        <v>474</v>
      </c>
      <c r="I100" s="270" t="s">
        <v>475</v>
      </c>
      <c r="J100" s="270" t="s">
        <v>277</v>
      </c>
      <c r="K100" s="270" t="s">
        <v>476</v>
      </c>
      <c r="L100" s="271">
        <v>421905970041</v>
      </c>
    </row>
    <row r="101" spans="1:12">
      <c r="A101" s="265" t="s">
        <v>1329</v>
      </c>
      <c r="B101" s="266" t="s">
        <v>1330</v>
      </c>
      <c r="C101" s="267" t="s">
        <v>258</v>
      </c>
      <c r="D101" s="267" t="s">
        <v>1331</v>
      </c>
      <c r="E101" s="267" t="s">
        <v>375</v>
      </c>
      <c r="F101" s="267" t="s">
        <v>376</v>
      </c>
      <c r="G101" s="266" t="s">
        <v>1332</v>
      </c>
      <c r="H101" s="266" t="s">
        <v>1333</v>
      </c>
      <c r="I101" s="267" t="s">
        <v>1334</v>
      </c>
      <c r="J101" s="267" t="s">
        <v>283</v>
      </c>
      <c r="K101" s="267" t="s">
        <v>1217</v>
      </c>
      <c r="L101" s="268">
        <v>421918711548</v>
      </c>
    </row>
    <row r="102" spans="1:12">
      <c r="A102" s="265" t="s">
        <v>1655</v>
      </c>
      <c r="B102" s="266" t="s">
        <v>2066</v>
      </c>
      <c r="C102" s="267" t="s">
        <v>258</v>
      </c>
      <c r="D102" s="267" t="s">
        <v>2067</v>
      </c>
      <c r="E102" s="267" t="s">
        <v>2068</v>
      </c>
      <c r="F102" s="267" t="s">
        <v>2069</v>
      </c>
      <c r="G102" s="266" t="s">
        <v>2070</v>
      </c>
      <c r="H102" s="266" t="s">
        <v>2071</v>
      </c>
      <c r="I102" s="267" t="s">
        <v>2072</v>
      </c>
      <c r="J102" s="267" t="s">
        <v>283</v>
      </c>
      <c r="K102" s="267" t="s">
        <v>2072</v>
      </c>
      <c r="L102" s="268">
        <v>421908553335</v>
      </c>
    </row>
    <row r="103" spans="1:12">
      <c r="A103" s="269" t="s">
        <v>139</v>
      </c>
      <c r="B103" s="270" t="s">
        <v>140</v>
      </c>
      <c r="C103" s="267" t="s">
        <v>258</v>
      </c>
      <c r="D103" s="270" t="s">
        <v>923</v>
      </c>
      <c r="E103" s="270" t="s">
        <v>279</v>
      </c>
      <c r="F103" s="270" t="s">
        <v>330</v>
      </c>
      <c r="G103" s="270" t="s">
        <v>477</v>
      </c>
      <c r="H103" s="270" t="s">
        <v>478</v>
      </c>
      <c r="I103" s="270" t="s">
        <v>479</v>
      </c>
      <c r="J103" s="270" t="s">
        <v>283</v>
      </c>
      <c r="K103" s="270" t="s">
        <v>1335</v>
      </c>
      <c r="L103" s="271">
        <v>421905245008</v>
      </c>
    </row>
    <row r="104" spans="1:12">
      <c r="A104" s="265" t="s">
        <v>141</v>
      </c>
      <c r="B104" s="266" t="s">
        <v>142</v>
      </c>
      <c r="C104" s="267" t="s">
        <v>258</v>
      </c>
      <c r="D104" s="267" t="s">
        <v>508</v>
      </c>
      <c r="E104" s="267" t="s">
        <v>509</v>
      </c>
      <c r="F104" s="267" t="s">
        <v>510</v>
      </c>
      <c r="G104" s="266" t="s">
        <v>514</v>
      </c>
      <c r="H104" s="266" t="s">
        <v>515</v>
      </c>
      <c r="I104" s="267" t="s">
        <v>513</v>
      </c>
      <c r="J104" s="267" t="s">
        <v>277</v>
      </c>
      <c r="K104" s="267" t="s">
        <v>513</v>
      </c>
      <c r="L104" s="268">
        <v>421905788436</v>
      </c>
    </row>
    <row r="105" spans="1:12">
      <c r="A105" s="269" t="s">
        <v>143</v>
      </c>
      <c r="B105" s="270" t="s">
        <v>480</v>
      </c>
      <c r="C105" s="267" t="s">
        <v>258</v>
      </c>
      <c r="D105" s="270" t="s">
        <v>278</v>
      </c>
      <c r="E105" s="270" t="s">
        <v>279</v>
      </c>
      <c r="F105" s="270" t="s">
        <v>280</v>
      </c>
      <c r="G105" s="270" t="s">
        <v>481</v>
      </c>
      <c r="H105" s="270" t="s">
        <v>482</v>
      </c>
      <c r="I105" s="270" t="s">
        <v>483</v>
      </c>
      <c r="J105" s="270" t="s">
        <v>1336</v>
      </c>
      <c r="K105" s="270" t="s">
        <v>484</v>
      </c>
      <c r="L105" s="271">
        <v>421918808923</v>
      </c>
    </row>
    <row r="106" spans="1:12">
      <c r="A106" s="265" t="s">
        <v>145</v>
      </c>
      <c r="B106" s="266" t="s">
        <v>146</v>
      </c>
      <c r="C106" s="267" t="s">
        <v>258</v>
      </c>
      <c r="D106" s="267" t="s">
        <v>485</v>
      </c>
      <c r="E106" s="267" t="s">
        <v>279</v>
      </c>
      <c r="F106" s="267" t="s">
        <v>486</v>
      </c>
      <c r="G106" s="266" t="s">
        <v>487</v>
      </c>
      <c r="H106" s="266" t="s">
        <v>488</v>
      </c>
      <c r="I106" s="267" t="s">
        <v>489</v>
      </c>
      <c r="J106" s="267" t="s">
        <v>283</v>
      </c>
      <c r="K106" s="267" t="s">
        <v>489</v>
      </c>
      <c r="L106" s="268">
        <v>421903454999</v>
      </c>
    </row>
    <row r="107" spans="1:12">
      <c r="A107" s="265" t="s">
        <v>148</v>
      </c>
      <c r="B107" s="266" t="s">
        <v>149</v>
      </c>
      <c r="C107" s="267" t="s">
        <v>258</v>
      </c>
      <c r="D107" s="267" t="s">
        <v>1337</v>
      </c>
      <c r="E107" s="267" t="s">
        <v>279</v>
      </c>
      <c r="F107" s="267" t="s">
        <v>280</v>
      </c>
      <c r="G107" s="266" t="s">
        <v>490</v>
      </c>
      <c r="H107" s="266" t="s">
        <v>491</v>
      </c>
      <c r="I107" s="267" t="s">
        <v>492</v>
      </c>
      <c r="J107" s="267" t="s">
        <v>277</v>
      </c>
      <c r="K107" s="267" t="s">
        <v>492</v>
      </c>
      <c r="L107" s="268">
        <v>421918030809</v>
      </c>
    </row>
    <row r="108" spans="1:12">
      <c r="A108" s="265" t="s">
        <v>1656</v>
      </c>
      <c r="B108" s="266" t="s">
        <v>2101</v>
      </c>
      <c r="C108" s="267" t="s">
        <v>258</v>
      </c>
      <c r="D108" s="267" t="s">
        <v>430</v>
      </c>
      <c r="E108" s="267" t="s">
        <v>1553</v>
      </c>
      <c r="F108" s="267" t="s">
        <v>314</v>
      </c>
      <c r="G108" s="266" t="s">
        <v>2102</v>
      </c>
      <c r="H108" s="266" t="s">
        <v>2103</v>
      </c>
      <c r="I108" s="267" t="s">
        <v>2104</v>
      </c>
      <c r="J108" s="267" t="s">
        <v>2105</v>
      </c>
      <c r="K108" s="267" t="s">
        <v>2104</v>
      </c>
      <c r="L108" s="268">
        <v>421917176673</v>
      </c>
    </row>
    <row r="109" spans="1:12" ht="22.5">
      <c r="A109" s="265" t="s">
        <v>1565</v>
      </c>
      <c r="B109" s="266" t="s">
        <v>1566</v>
      </c>
      <c r="C109" s="267" t="s">
        <v>258</v>
      </c>
      <c r="D109" s="267" t="s">
        <v>1567</v>
      </c>
      <c r="E109" s="267" t="s">
        <v>1568</v>
      </c>
      <c r="F109" s="267" t="s">
        <v>1569</v>
      </c>
      <c r="G109" s="266" t="s">
        <v>1570</v>
      </c>
      <c r="H109" s="276" t="s">
        <v>1571</v>
      </c>
      <c r="I109" s="267" t="s">
        <v>1572</v>
      </c>
      <c r="J109" s="267" t="s">
        <v>1573</v>
      </c>
      <c r="K109" s="272" t="s">
        <v>1574</v>
      </c>
      <c r="L109" s="273">
        <v>421907400024</v>
      </c>
    </row>
    <row r="110" spans="1:12">
      <c r="A110" s="265" t="s">
        <v>1667</v>
      </c>
      <c r="B110" s="266" t="s">
        <v>2151</v>
      </c>
      <c r="C110" s="267" t="s">
        <v>258</v>
      </c>
      <c r="D110" s="267" t="s">
        <v>2152</v>
      </c>
      <c r="E110" s="267" t="s">
        <v>494</v>
      </c>
      <c r="F110" s="267" t="s">
        <v>495</v>
      </c>
      <c r="G110" s="266" t="s">
        <v>2153</v>
      </c>
      <c r="H110" s="276" t="s">
        <v>2154</v>
      </c>
      <c r="I110" s="267" t="s">
        <v>2012</v>
      </c>
      <c r="J110" s="267" t="s">
        <v>277</v>
      </c>
      <c r="K110" s="272" t="s">
        <v>2012</v>
      </c>
      <c r="L110" s="273">
        <v>421915184709</v>
      </c>
    </row>
    <row r="111" spans="1:12">
      <c r="A111" s="265" t="s">
        <v>1668</v>
      </c>
      <c r="B111" s="266" t="s">
        <v>2155</v>
      </c>
      <c r="C111" s="267" t="s">
        <v>258</v>
      </c>
      <c r="D111" s="267" t="s">
        <v>2156</v>
      </c>
      <c r="E111" s="267" t="s">
        <v>2157</v>
      </c>
      <c r="F111" s="267" t="s">
        <v>2158</v>
      </c>
      <c r="G111" s="266" t="s">
        <v>2159</v>
      </c>
      <c r="H111" s="276" t="s">
        <v>2160</v>
      </c>
      <c r="I111" s="267" t="s">
        <v>2161</v>
      </c>
      <c r="J111" s="267" t="s">
        <v>277</v>
      </c>
      <c r="K111" s="272" t="s">
        <v>2161</v>
      </c>
      <c r="L111" s="273">
        <v>421905384563</v>
      </c>
    </row>
    <row r="112" spans="1:12">
      <c r="A112" s="265" t="s">
        <v>1592</v>
      </c>
      <c r="B112" s="266" t="s">
        <v>1593</v>
      </c>
      <c r="C112" s="267" t="s">
        <v>258</v>
      </c>
      <c r="D112" s="267" t="s">
        <v>1594</v>
      </c>
      <c r="E112" s="267" t="s">
        <v>1595</v>
      </c>
      <c r="F112" s="267" t="s">
        <v>1596</v>
      </c>
      <c r="G112" s="266">
        <v>0</v>
      </c>
      <c r="H112" s="266" t="s">
        <v>1597</v>
      </c>
      <c r="I112" s="267" t="s">
        <v>1598</v>
      </c>
      <c r="J112" s="267" t="s">
        <v>277</v>
      </c>
      <c r="K112" s="267" t="s">
        <v>1598</v>
      </c>
      <c r="L112" s="268">
        <v>421910555333</v>
      </c>
    </row>
    <row r="113" spans="1:12">
      <c r="A113" s="265" t="s">
        <v>1986</v>
      </c>
      <c r="B113" s="266" t="s">
        <v>151</v>
      </c>
      <c r="C113" s="267" t="s">
        <v>258</v>
      </c>
      <c r="D113" s="267" t="s">
        <v>493</v>
      </c>
      <c r="E113" s="267" t="s">
        <v>494</v>
      </c>
      <c r="F113" s="267" t="s">
        <v>495</v>
      </c>
      <c r="G113" s="266" t="s">
        <v>496</v>
      </c>
      <c r="H113" s="266" t="s">
        <v>497</v>
      </c>
      <c r="I113" s="267" t="s">
        <v>498</v>
      </c>
      <c r="J113" s="267" t="s">
        <v>277</v>
      </c>
      <c r="K113" s="272" t="s">
        <v>498</v>
      </c>
      <c r="L113" s="273">
        <v>421905700790</v>
      </c>
    </row>
    <row r="114" spans="1:12">
      <c r="A114" s="269" t="s">
        <v>153</v>
      </c>
      <c r="B114" s="270" t="s">
        <v>154</v>
      </c>
      <c r="C114" s="267" t="s">
        <v>258</v>
      </c>
      <c r="D114" s="270" t="s">
        <v>389</v>
      </c>
      <c r="E114" s="270" t="s">
        <v>334</v>
      </c>
      <c r="F114" s="270" t="s">
        <v>390</v>
      </c>
      <c r="G114" s="270" t="s">
        <v>499</v>
      </c>
      <c r="H114" s="270" t="s">
        <v>500</v>
      </c>
      <c r="I114" s="270" t="s">
        <v>501</v>
      </c>
      <c r="J114" s="270" t="s">
        <v>283</v>
      </c>
      <c r="K114" s="270" t="s">
        <v>1042</v>
      </c>
      <c r="L114" s="271">
        <v>421907731995</v>
      </c>
    </row>
    <row r="115" spans="1:12">
      <c r="A115" s="265" t="s">
        <v>1657</v>
      </c>
      <c r="B115" s="266" t="s">
        <v>2073</v>
      </c>
      <c r="C115" s="267" t="s">
        <v>258</v>
      </c>
      <c r="D115" s="267" t="s">
        <v>2074</v>
      </c>
      <c r="E115" s="267" t="s">
        <v>260</v>
      </c>
      <c r="F115" s="267" t="s">
        <v>261</v>
      </c>
      <c r="G115" s="266" t="s">
        <v>2075</v>
      </c>
      <c r="H115" s="266" t="s">
        <v>2076</v>
      </c>
      <c r="I115" s="267" t="s">
        <v>2077</v>
      </c>
      <c r="J115" s="267" t="s">
        <v>1555</v>
      </c>
      <c r="K115" s="272" t="s">
        <v>2078</v>
      </c>
      <c r="L115" s="273">
        <v>421905990293</v>
      </c>
    </row>
    <row r="116" spans="1:12">
      <c r="A116" s="265" t="s">
        <v>1658</v>
      </c>
      <c r="B116" s="266" t="s">
        <v>2079</v>
      </c>
      <c r="C116" s="267" t="s">
        <v>258</v>
      </c>
      <c r="D116" s="267" t="s">
        <v>2080</v>
      </c>
      <c r="E116" s="267" t="s">
        <v>334</v>
      </c>
      <c r="F116" s="267" t="s">
        <v>390</v>
      </c>
      <c r="G116" s="266" t="s">
        <v>2081</v>
      </c>
      <c r="H116" s="266" t="s">
        <v>2082</v>
      </c>
      <c r="I116" s="267" t="s">
        <v>2083</v>
      </c>
      <c r="J116" s="267" t="s">
        <v>283</v>
      </c>
      <c r="K116" s="267" t="s">
        <v>2083</v>
      </c>
      <c r="L116" s="268">
        <v>421907328720</v>
      </c>
    </row>
    <row r="117" spans="1:12">
      <c r="A117" s="265" t="s">
        <v>1669</v>
      </c>
      <c r="B117" s="266" t="s">
        <v>2162</v>
      </c>
      <c r="C117" s="267" t="s">
        <v>258</v>
      </c>
      <c r="D117" s="267" t="s">
        <v>2163</v>
      </c>
      <c r="E117" s="267" t="s">
        <v>375</v>
      </c>
      <c r="F117" s="267" t="s">
        <v>376</v>
      </c>
      <c r="G117" s="266" t="s">
        <v>2164</v>
      </c>
      <c r="H117" s="266" t="s">
        <v>2165</v>
      </c>
      <c r="I117" s="267" t="s">
        <v>2166</v>
      </c>
      <c r="J117" s="267" t="s">
        <v>277</v>
      </c>
      <c r="K117" s="267" t="s">
        <v>2166</v>
      </c>
      <c r="L117" s="268">
        <v>421905614797</v>
      </c>
    </row>
    <row r="118" spans="1:12">
      <c r="A118" s="269"/>
      <c r="B118" s="270"/>
      <c r="C118" s="267"/>
      <c r="D118" s="270"/>
      <c r="E118" s="270"/>
      <c r="F118" s="270"/>
      <c r="G118" s="270"/>
      <c r="H118" s="270"/>
      <c r="I118" s="270"/>
      <c r="J118" s="270"/>
      <c r="K118" s="270"/>
      <c r="L118" s="271"/>
    </row>
    <row r="119" spans="1:12">
      <c r="A119" s="265"/>
      <c r="B119" s="266"/>
      <c r="C119" s="267"/>
      <c r="D119" s="267"/>
      <c r="E119" s="267"/>
      <c r="F119" s="267"/>
      <c r="G119" s="266"/>
      <c r="H119" s="266"/>
      <c r="I119" s="267"/>
      <c r="J119" s="267"/>
      <c r="K119" s="267"/>
      <c r="L119" s="268"/>
    </row>
    <row r="120" spans="1:12">
      <c r="A120" s="265"/>
      <c r="B120" s="266"/>
      <c r="C120" s="267"/>
      <c r="D120" s="267"/>
      <c r="E120" s="267"/>
      <c r="F120" s="267"/>
      <c r="G120" s="266"/>
      <c r="H120" s="266"/>
      <c r="I120" s="267"/>
      <c r="J120" s="267"/>
      <c r="K120" s="272"/>
      <c r="L120" s="273"/>
    </row>
    <row r="121" spans="1:12">
      <c r="A121" s="265"/>
      <c r="B121" s="266"/>
      <c r="C121" s="267"/>
      <c r="D121" s="267"/>
      <c r="E121" s="267"/>
      <c r="F121" s="267"/>
      <c r="G121" s="266"/>
      <c r="H121" s="275"/>
      <c r="I121" s="267"/>
      <c r="J121" s="267"/>
      <c r="K121" s="272"/>
      <c r="L121" s="273"/>
    </row>
    <row r="122" spans="1:12">
      <c r="A122" s="265"/>
      <c r="B122" s="266"/>
      <c r="C122" s="267"/>
      <c r="D122" s="267"/>
      <c r="E122" s="267"/>
      <c r="F122" s="267"/>
      <c r="G122" s="266"/>
      <c r="H122" s="266"/>
      <c r="I122" s="270"/>
      <c r="J122" s="267"/>
      <c r="K122" s="267"/>
      <c r="L122" s="268"/>
    </row>
    <row r="123" spans="1:12">
      <c r="A123" s="265"/>
      <c r="B123" s="266"/>
      <c r="C123" s="267"/>
      <c r="D123" s="267"/>
      <c r="E123" s="267"/>
      <c r="F123" s="267"/>
      <c r="G123" s="266"/>
      <c r="H123" s="266"/>
      <c r="I123" s="267"/>
      <c r="J123" s="267"/>
      <c r="K123" s="272"/>
      <c r="L123" s="273"/>
    </row>
    <row r="124" spans="1:12">
      <c r="A124" s="265"/>
      <c r="B124" s="266"/>
      <c r="C124" s="267"/>
      <c r="D124" s="267"/>
      <c r="E124" s="267"/>
      <c r="F124" s="267"/>
      <c r="G124" s="266"/>
      <c r="H124" s="266"/>
      <c r="I124" s="267"/>
      <c r="J124" s="267"/>
      <c r="K124" s="267"/>
      <c r="L124" s="268"/>
    </row>
    <row r="125" spans="1:12">
      <c r="A125" s="265"/>
      <c r="B125" s="266"/>
      <c r="C125" s="267"/>
      <c r="D125" s="267"/>
      <c r="E125" s="267"/>
      <c r="F125" s="267"/>
      <c r="G125" s="266"/>
      <c r="H125" s="266"/>
      <c r="I125" s="267"/>
      <c r="J125" s="267"/>
      <c r="K125" s="267"/>
      <c r="L125" s="268"/>
    </row>
    <row r="126" spans="1:12">
      <c r="A126" s="265"/>
      <c r="B126" s="266"/>
      <c r="C126" s="267"/>
      <c r="D126" s="267"/>
      <c r="E126" s="267"/>
      <c r="F126" s="267"/>
      <c r="G126" s="266"/>
      <c r="H126" s="266"/>
      <c r="I126" s="267"/>
      <c r="J126" s="267"/>
      <c r="K126" s="267"/>
      <c r="L126" s="268"/>
    </row>
    <row r="127" spans="1:12">
      <c r="A127" s="265"/>
      <c r="B127" s="266"/>
      <c r="C127" s="267"/>
      <c r="D127" s="267"/>
      <c r="E127" s="267"/>
      <c r="F127" s="267"/>
      <c r="G127" s="266"/>
      <c r="H127" s="266"/>
      <c r="I127" s="267"/>
      <c r="J127" s="267"/>
      <c r="K127" s="267"/>
      <c r="L127" s="268"/>
    </row>
    <row r="128" spans="1:12">
      <c r="A128" s="265"/>
      <c r="B128" s="266"/>
      <c r="C128" s="267"/>
      <c r="D128" s="267"/>
      <c r="E128" s="267"/>
      <c r="F128" s="267"/>
      <c r="G128" s="266"/>
      <c r="H128" s="266"/>
      <c r="I128" s="267"/>
      <c r="J128" s="267"/>
      <c r="K128" s="267"/>
      <c r="L128" s="268"/>
    </row>
    <row r="129" spans="1:12">
      <c r="A129" s="265"/>
      <c r="B129" s="266"/>
      <c r="C129" s="267"/>
      <c r="D129" s="267"/>
      <c r="E129" s="267"/>
      <c r="F129" s="267"/>
      <c r="G129" s="266"/>
      <c r="H129" s="266"/>
      <c r="I129" s="267"/>
      <c r="J129" s="267"/>
      <c r="K129" s="267"/>
      <c r="L129" s="268"/>
    </row>
    <row r="130" spans="1:12">
      <c r="A130" s="265"/>
      <c r="B130" s="266"/>
      <c r="C130" s="267"/>
      <c r="D130" s="267"/>
      <c r="E130" s="267"/>
      <c r="F130" s="267"/>
      <c r="G130" s="266"/>
      <c r="H130" s="266"/>
      <c r="I130" s="267"/>
      <c r="J130" s="267"/>
      <c r="K130" s="267"/>
      <c r="L130" s="268"/>
    </row>
    <row r="131" spans="1:12">
      <c r="A131" s="265"/>
      <c r="B131" s="266"/>
      <c r="C131" s="267"/>
      <c r="D131" s="267"/>
      <c r="E131" s="267"/>
      <c r="F131" s="267"/>
      <c r="G131" s="266"/>
      <c r="H131" s="274"/>
      <c r="I131" s="267"/>
      <c r="J131" s="267"/>
      <c r="K131" s="267"/>
      <c r="L131" s="268"/>
    </row>
    <row r="132" spans="1:12">
      <c r="A132" s="265"/>
      <c r="B132" s="266"/>
      <c r="C132" s="267"/>
      <c r="D132" s="267"/>
      <c r="E132" s="267"/>
      <c r="F132" s="267"/>
      <c r="G132" s="266"/>
      <c r="H132" s="266"/>
      <c r="I132" s="267"/>
      <c r="J132" s="267"/>
      <c r="K132" s="267"/>
      <c r="L132" s="268"/>
    </row>
    <row r="133" spans="1:12">
      <c r="A133" s="265"/>
      <c r="B133" s="266"/>
      <c r="C133" s="267"/>
      <c r="D133" s="267"/>
      <c r="E133" s="267"/>
      <c r="F133" s="267"/>
      <c r="G133" s="266"/>
      <c r="H133" s="266"/>
      <c r="I133" s="267"/>
      <c r="J133" s="267"/>
      <c r="K133" s="267"/>
      <c r="L133" s="268"/>
    </row>
    <row r="134" spans="1:12">
      <c r="A134" s="265"/>
      <c r="B134" s="266"/>
      <c r="C134" s="267"/>
      <c r="D134" s="267"/>
      <c r="E134" s="267"/>
      <c r="F134" s="267"/>
      <c r="G134" s="266"/>
      <c r="H134" s="266"/>
      <c r="I134" s="267"/>
      <c r="J134" s="267"/>
      <c r="K134" s="267"/>
      <c r="L134" s="268"/>
    </row>
    <row r="135" spans="1:12">
      <c r="A135" s="265"/>
      <c r="B135" s="266"/>
      <c r="C135" s="267"/>
      <c r="D135" s="267"/>
      <c r="E135" s="267"/>
      <c r="F135" s="267"/>
      <c r="G135" s="266"/>
      <c r="H135" s="266"/>
      <c r="I135" s="267"/>
      <c r="J135" s="267"/>
      <c r="K135" s="267"/>
      <c r="L135" s="268"/>
    </row>
    <row r="136" spans="1:12">
      <c r="A136" s="265"/>
      <c r="B136" s="266"/>
      <c r="C136" s="267"/>
      <c r="D136" s="267"/>
      <c r="E136" s="267"/>
      <c r="F136" s="267"/>
      <c r="G136" s="266"/>
      <c r="H136" s="266"/>
      <c r="I136" s="267"/>
      <c r="J136" s="267"/>
      <c r="K136" s="267"/>
      <c r="L136" s="268"/>
    </row>
    <row r="137" spans="1:12">
      <c r="A137" s="265"/>
      <c r="B137" s="266"/>
      <c r="C137" s="267"/>
      <c r="D137" s="267"/>
      <c r="E137" s="267"/>
      <c r="F137" s="267"/>
      <c r="G137" s="266"/>
      <c r="H137" s="266"/>
      <c r="I137" s="267"/>
      <c r="J137" s="267"/>
      <c r="K137" s="267"/>
      <c r="L137" s="268"/>
    </row>
    <row r="138" spans="1:12">
      <c r="A138" s="265"/>
      <c r="B138" s="266"/>
      <c r="C138" s="267"/>
      <c r="D138" s="267"/>
      <c r="E138" s="267"/>
      <c r="F138" s="267"/>
      <c r="G138" s="266"/>
      <c r="H138" s="266"/>
      <c r="I138" s="267"/>
      <c r="J138" s="267"/>
      <c r="K138" s="267"/>
      <c r="L138" s="268"/>
    </row>
    <row r="139" spans="1:12">
      <c r="A139" s="269"/>
      <c r="B139" s="270"/>
      <c r="C139" s="267"/>
      <c r="D139" s="270"/>
      <c r="E139" s="270"/>
      <c r="F139" s="270"/>
      <c r="G139" s="270"/>
      <c r="H139" s="270"/>
      <c r="I139" s="270"/>
      <c r="J139" s="270"/>
      <c r="K139" s="270"/>
      <c r="L139" s="271"/>
    </row>
    <row r="140" spans="1:12">
      <c r="A140" s="265"/>
      <c r="B140" s="266"/>
      <c r="C140" s="267"/>
      <c r="D140" s="267"/>
      <c r="E140" s="267"/>
      <c r="F140" s="267"/>
      <c r="G140" s="266"/>
      <c r="H140" s="266"/>
      <c r="I140" s="267"/>
      <c r="J140" s="267"/>
      <c r="K140" s="267"/>
      <c r="L140" s="268"/>
    </row>
    <row r="141" spans="1:12">
      <c r="A141" s="265"/>
      <c r="B141" s="266"/>
      <c r="C141" s="267"/>
      <c r="D141" s="267"/>
      <c r="E141" s="267"/>
      <c r="F141" s="267"/>
      <c r="G141" s="274"/>
      <c r="H141" s="266"/>
      <c r="I141" s="267"/>
      <c r="J141" s="267"/>
      <c r="K141" s="267"/>
      <c r="L141" s="268"/>
    </row>
    <row r="142" spans="1:12">
      <c r="A142" s="265"/>
      <c r="B142" s="266"/>
      <c r="C142" s="267"/>
      <c r="D142" s="267"/>
      <c r="E142" s="267"/>
      <c r="F142" s="267"/>
      <c r="G142" s="266"/>
      <c r="H142" s="266"/>
      <c r="I142" s="267"/>
      <c r="J142" s="267"/>
      <c r="K142" s="267"/>
      <c r="L142" s="268"/>
    </row>
    <row r="143" spans="1:12">
      <c r="A143" s="265"/>
      <c r="B143" s="266"/>
      <c r="C143" s="267"/>
      <c r="D143" s="267"/>
      <c r="E143" s="267"/>
      <c r="F143" s="267"/>
      <c r="G143" s="266"/>
      <c r="H143" s="266"/>
      <c r="I143" s="267"/>
      <c r="J143" s="267"/>
      <c r="K143" s="267"/>
      <c r="L143" s="268"/>
    </row>
    <row r="144" spans="1:12">
      <c r="A144" s="269"/>
      <c r="B144" s="270"/>
      <c r="C144" s="267"/>
      <c r="D144" s="270"/>
      <c r="E144" s="270"/>
      <c r="F144" s="270"/>
      <c r="G144" s="270"/>
      <c r="H144" s="270"/>
      <c r="I144" s="270"/>
      <c r="J144" s="270"/>
      <c r="K144" s="270"/>
      <c r="L144" s="271"/>
    </row>
    <row r="145" spans="1:12">
      <c r="A145" s="265"/>
      <c r="B145" s="266"/>
      <c r="C145" s="267"/>
      <c r="D145" s="267"/>
      <c r="E145" s="267"/>
      <c r="F145" s="267"/>
      <c r="G145" s="266"/>
      <c r="H145" s="266"/>
      <c r="I145" s="267"/>
      <c r="J145" s="267"/>
      <c r="K145" s="267"/>
      <c r="L145" s="268"/>
    </row>
    <row r="146" spans="1:12">
      <c r="A146" s="265"/>
      <c r="B146" s="266"/>
      <c r="C146" s="267"/>
      <c r="D146" s="267"/>
      <c r="E146" s="267"/>
      <c r="F146" s="267"/>
      <c r="G146" s="266"/>
      <c r="H146" s="266"/>
      <c r="I146" s="267"/>
      <c r="J146" s="267"/>
      <c r="K146" s="267"/>
      <c r="L146" s="268"/>
    </row>
    <row r="147" spans="1:12">
      <c r="A147" s="269"/>
      <c r="B147" s="270"/>
      <c r="C147" s="267"/>
      <c r="D147" s="270"/>
      <c r="E147" s="270"/>
      <c r="F147" s="270"/>
      <c r="G147" s="270"/>
      <c r="H147" s="270"/>
      <c r="I147" s="270"/>
      <c r="J147" s="270"/>
      <c r="K147" s="270"/>
      <c r="L147" s="271"/>
    </row>
    <row r="148" spans="1:12">
      <c r="A148" s="265"/>
      <c r="B148" s="266"/>
      <c r="C148" s="267"/>
      <c r="D148" s="267"/>
      <c r="E148" s="267"/>
      <c r="F148" s="267"/>
      <c r="G148" s="266"/>
      <c r="H148" s="266"/>
      <c r="I148" s="267"/>
      <c r="J148" s="267"/>
      <c r="K148" s="272"/>
      <c r="L148" s="273"/>
    </row>
    <row r="149" spans="1:12">
      <c r="A149" s="265"/>
      <c r="B149" s="266"/>
      <c r="C149" s="267"/>
      <c r="D149" s="267"/>
      <c r="E149" s="267"/>
      <c r="F149" s="267"/>
      <c r="G149" s="266"/>
      <c r="H149" s="266"/>
      <c r="I149" s="267"/>
      <c r="J149" s="267"/>
      <c r="K149" s="267"/>
      <c r="L149" s="268"/>
    </row>
    <row r="150" spans="1:12">
      <c r="A150" s="265"/>
      <c r="B150" s="266"/>
      <c r="C150" s="267"/>
      <c r="D150" s="267"/>
      <c r="E150" s="267"/>
      <c r="F150" s="267"/>
      <c r="G150" s="266"/>
      <c r="H150" s="266"/>
      <c r="I150" s="267"/>
      <c r="J150" s="267"/>
      <c r="K150" s="267"/>
      <c r="L150" s="268"/>
    </row>
    <row r="151" spans="1:12">
      <c r="A151" s="265"/>
      <c r="B151" s="266"/>
      <c r="C151" s="267"/>
      <c r="D151" s="267"/>
      <c r="E151" s="267"/>
      <c r="F151" s="267"/>
      <c r="G151" s="266"/>
      <c r="H151" s="266"/>
      <c r="I151" s="267"/>
      <c r="J151" s="267"/>
      <c r="K151" s="267"/>
      <c r="L151" s="268"/>
    </row>
    <row r="152" spans="1:12">
      <c r="A152" s="265"/>
      <c r="B152" s="266"/>
      <c r="C152" s="267"/>
      <c r="D152" s="267"/>
      <c r="E152" s="267"/>
      <c r="F152" s="267"/>
      <c r="G152" s="266"/>
      <c r="H152" s="266"/>
      <c r="I152" s="267"/>
      <c r="J152" s="267"/>
      <c r="K152" s="267"/>
      <c r="L152" s="268"/>
    </row>
    <row r="153" spans="1:12">
      <c r="A153" s="269"/>
      <c r="B153" s="270"/>
      <c r="C153" s="267"/>
      <c r="D153" s="270"/>
      <c r="E153" s="270"/>
      <c r="F153" s="270"/>
      <c r="G153" s="270"/>
      <c r="H153" s="270"/>
      <c r="I153" s="270"/>
      <c r="J153" s="270"/>
      <c r="K153" s="270"/>
      <c r="L153" s="271"/>
    </row>
    <row r="154" spans="1:12">
      <c r="A154" s="269"/>
      <c r="B154" s="270"/>
      <c r="C154" s="267"/>
      <c r="D154" s="270"/>
      <c r="E154" s="270"/>
      <c r="F154" s="270"/>
      <c r="G154" s="270"/>
      <c r="H154" s="270"/>
      <c r="I154" s="270"/>
      <c r="J154" s="270"/>
      <c r="K154" s="270"/>
      <c r="L154" s="271"/>
    </row>
    <row r="155" spans="1:12">
      <c r="A155" s="269"/>
      <c r="B155" s="270"/>
      <c r="C155" s="270"/>
      <c r="D155" s="270"/>
      <c r="E155" s="270"/>
      <c r="F155" s="270"/>
      <c r="G155" s="270"/>
      <c r="H155" s="270"/>
      <c r="I155" s="270"/>
      <c r="J155" s="270"/>
      <c r="K155" s="270"/>
      <c r="L155" s="271"/>
    </row>
    <row r="156" spans="1:12">
      <c r="A156" s="269"/>
      <c r="B156" s="270"/>
      <c r="C156" s="270"/>
      <c r="D156" s="270"/>
      <c r="E156" s="270"/>
      <c r="F156" s="270"/>
      <c r="G156" s="270"/>
      <c r="H156" s="270"/>
      <c r="I156" s="270"/>
      <c r="J156" s="270"/>
      <c r="K156" s="270"/>
      <c r="L156" s="271"/>
    </row>
    <row r="157" spans="1:12">
      <c r="A157" s="269"/>
      <c r="B157" s="270"/>
      <c r="C157" s="267"/>
      <c r="D157" s="270"/>
      <c r="E157" s="270"/>
      <c r="F157" s="270"/>
      <c r="G157" s="270"/>
      <c r="H157" s="270"/>
      <c r="I157" s="270"/>
      <c r="J157" s="270"/>
      <c r="K157" s="270"/>
      <c r="L157" s="271"/>
    </row>
    <row r="158" spans="1:12">
      <c r="A158" s="269"/>
      <c r="B158" s="270"/>
      <c r="C158" s="267"/>
      <c r="D158" s="270"/>
      <c r="E158" s="270"/>
      <c r="F158" s="270"/>
      <c r="G158" s="270"/>
      <c r="H158" s="270"/>
      <c r="I158" s="270"/>
      <c r="J158" s="270"/>
      <c r="K158" s="270"/>
      <c r="L158" s="271"/>
    </row>
    <row r="159" spans="1:12">
      <c r="A159" s="269"/>
      <c r="B159" s="270"/>
      <c r="C159" s="267"/>
      <c r="D159" s="270"/>
      <c r="E159" s="270"/>
      <c r="F159" s="270"/>
      <c r="G159" s="270"/>
      <c r="H159" s="270"/>
      <c r="I159" s="270"/>
      <c r="J159" s="270"/>
      <c r="K159" s="270"/>
      <c r="L159" s="271"/>
    </row>
    <row r="160" spans="1:12">
      <c r="A160" s="269"/>
      <c r="B160" s="270"/>
      <c r="C160" s="267"/>
      <c r="D160" s="270"/>
      <c r="E160" s="270"/>
      <c r="F160" s="270"/>
      <c r="G160" s="270"/>
      <c r="H160" s="270"/>
      <c r="I160" s="270"/>
      <c r="J160" s="270"/>
      <c r="K160" s="270"/>
      <c r="L160" s="271"/>
    </row>
    <row r="161" spans="1:12">
      <c r="A161" s="269"/>
      <c r="B161" s="270"/>
      <c r="C161" s="267"/>
      <c r="D161" s="270"/>
      <c r="E161" s="270"/>
      <c r="F161" s="270"/>
      <c r="G161" s="270"/>
      <c r="H161" s="270"/>
      <c r="I161" s="270"/>
      <c r="J161" s="270"/>
      <c r="K161" s="270"/>
      <c r="L161" s="271"/>
    </row>
    <row r="162" spans="1:12">
      <c r="A162" s="269"/>
      <c r="B162" s="270"/>
      <c r="C162" s="267"/>
      <c r="D162" s="270"/>
      <c r="E162" s="270"/>
      <c r="F162" s="270"/>
      <c r="G162" s="270"/>
      <c r="H162" s="270"/>
      <c r="I162" s="270"/>
      <c r="J162" s="270"/>
      <c r="K162" s="270"/>
      <c r="L162" s="271"/>
    </row>
    <row r="163" spans="1:12">
      <c r="A163" s="269"/>
      <c r="B163" s="270"/>
      <c r="C163" s="267"/>
      <c r="D163" s="270"/>
      <c r="E163" s="270"/>
      <c r="F163" s="270"/>
      <c r="G163" s="270"/>
      <c r="H163" s="270"/>
      <c r="I163" s="270"/>
      <c r="J163" s="270"/>
      <c r="K163" s="270"/>
      <c r="L163" s="271"/>
    </row>
    <row r="164" spans="1:12">
      <c r="A164" s="269"/>
      <c r="B164" s="270"/>
      <c r="C164" s="267"/>
      <c r="D164" s="270"/>
      <c r="E164" s="270"/>
      <c r="F164" s="270"/>
      <c r="G164" s="270"/>
      <c r="H164" s="270"/>
      <c r="I164" s="270"/>
      <c r="J164" s="270"/>
      <c r="K164" s="270"/>
      <c r="L164" s="271"/>
    </row>
    <row r="165" spans="1:12">
      <c r="A165" s="269"/>
      <c r="B165" s="270"/>
      <c r="C165" s="267"/>
      <c r="D165" s="270"/>
      <c r="E165" s="270"/>
      <c r="F165" s="270"/>
      <c r="G165" s="270"/>
      <c r="H165" s="270"/>
      <c r="I165" s="270"/>
      <c r="J165" s="270"/>
      <c r="K165" s="270"/>
      <c r="L165" s="271"/>
    </row>
    <row r="166" spans="1:12">
      <c r="A166" s="269"/>
      <c r="B166" s="270"/>
      <c r="C166" s="267"/>
      <c r="D166" s="270"/>
      <c r="E166" s="270"/>
      <c r="F166" s="270"/>
      <c r="G166" s="270"/>
      <c r="H166" s="270"/>
      <c r="I166" s="270"/>
      <c r="J166" s="270"/>
      <c r="K166" s="270"/>
      <c r="L166" s="271"/>
    </row>
    <row r="167" spans="1:12">
      <c r="A167" s="269"/>
      <c r="B167" s="270"/>
      <c r="C167" s="267"/>
      <c r="D167" s="270"/>
      <c r="E167" s="270"/>
      <c r="F167" s="270"/>
      <c r="G167" s="270"/>
      <c r="H167" s="270"/>
      <c r="I167" s="270"/>
      <c r="J167" s="270"/>
      <c r="K167" s="270"/>
      <c r="L167" s="271"/>
    </row>
    <row r="168" spans="1:12">
      <c r="A168" s="269"/>
      <c r="B168" s="270"/>
      <c r="C168" s="267"/>
      <c r="D168" s="270"/>
      <c r="E168" s="270"/>
      <c r="F168" s="270"/>
      <c r="G168" s="270"/>
      <c r="H168" s="270"/>
      <c r="I168" s="270"/>
      <c r="J168" s="270"/>
      <c r="K168" s="270"/>
      <c r="L168" s="271"/>
    </row>
    <row r="169" spans="1:12">
      <c r="A169" s="269"/>
      <c r="B169" s="270"/>
      <c r="C169" s="267"/>
      <c r="D169" s="270"/>
      <c r="E169" s="270"/>
      <c r="F169" s="270"/>
      <c r="G169" s="270"/>
      <c r="H169" s="270"/>
      <c r="I169" s="270"/>
      <c r="J169" s="270"/>
      <c r="K169" s="270"/>
      <c r="L169" s="271"/>
    </row>
    <row r="170" spans="1:12">
      <c r="A170" s="265"/>
      <c r="B170" s="266"/>
      <c r="C170" s="267"/>
      <c r="D170" s="267"/>
      <c r="E170" s="267"/>
      <c r="F170" s="267"/>
      <c r="G170" s="266"/>
      <c r="H170" s="266"/>
      <c r="I170" s="267"/>
      <c r="J170" s="267"/>
      <c r="K170" s="267"/>
      <c r="L170" s="268"/>
    </row>
    <row r="171" spans="1:12">
      <c r="A171" s="265"/>
      <c r="B171" s="266"/>
      <c r="C171" s="267"/>
      <c r="D171" s="267"/>
      <c r="E171" s="267"/>
      <c r="F171" s="267"/>
      <c r="G171" s="266"/>
      <c r="H171" s="266"/>
      <c r="I171" s="267"/>
      <c r="J171" s="267"/>
      <c r="K171" s="267"/>
      <c r="L171" s="268"/>
    </row>
    <row r="172" spans="1:12">
      <c r="A172" s="269"/>
      <c r="B172" s="270"/>
      <c r="C172" s="267"/>
      <c r="D172" s="270"/>
      <c r="E172" s="270"/>
      <c r="F172" s="270"/>
      <c r="G172" s="270"/>
      <c r="H172" s="270"/>
      <c r="I172" s="270"/>
      <c r="J172" s="270"/>
      <c r="K172" s="270"/>
      <c r="L172" s="271"/>
    </row>
    <row r="173" spans="1:12">
      <c r="A173" s="269"/>
      <c r="B173" s="270"/>
      <c r="C173" s="267"/>
      <c r="D173" s="270"/>
      <c r="E173" s="270"/>
      <c r="F173" s="270"/>
      <c r="G173" s="270"/>
      <c r="H173" s="270"/>
      <c r="I173" s="270"/>
      <c r="J173" s="270"/>
      <c r="K173" s="270"/>
      <c r="L173" s="271"/>
    </row>
  </sheetData>
  <hyperlinks>
    <hyperlink ref="G58" r:id="rId1"/>
    <hyperlink ref="G95" r:id="rId2"/>
    <hyperlink ref="G77" r:id="rId3"/>
    <hyperlink ref="G79" r:id="rId4"/>
    <hyperlink ref="G14"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659"/>
  <sheetViews>
    <sheetView zoomScale="110" zoomScaleNormal="110" workbookViewId="0">
      <pane ySplit="1" topLeftCell="A2" activePane="bottomLeft" state="frozen"/>
      <selection activeCell="I2" sqref="I2:L73"/>
      <selection pane="bottomLeft" activeCell="A2" sqref="A2"/>
    </sheetView>
  </sheetViews>
  <sheetFormatPr defaultRowHeight="11.25"/>
  <cols>
    <col min="1" max="1" width="11.85546875" style="246" bestFit="1" customWidth="1"/>
    <col min="2" max="2" width="47.42578125" style="247" bestFit="1" customWidth="1"/>
    <col min="3" max="3" width="37.42578125" style="247" customWidth="1"/>
    <col min="4" max="4" width="11.7109375" style="251" customWidth="1"/>
    <col min="5" max="5" width="4.140625" style="252" bestFit="1" customWidth="1"/>
    <col min="6" max="6" width="4.28515625" style="246" bestFit="1" customWidth="1"/>
    <col min="7" max="7" width="5.7109375" style="247" bestFit="1" customWidth="1"/>
    <col min="8" max="8" width="5.7109375" style="247"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4" t="s">
        <v>0</v>
      </c>
      <c r="B1" s="227" t="s">
        <v>879</v>
      </c>
      <c r="C1" s="227" t="s">
        <v>939</v>
      </c>
      <c r="D1" s="229" t="s">
        <v>825</v>
      </c>
      <c r="E1" s="230" t="s">
        <v>1</v>
      </c>
      <c r="F1" s="224" t="s">
        <v>3</v>
      </c>
      <c r="G1" s="224" t="s">
        <v>4</v>
      </c>
      <c r="H1" s="224" t="s">
        <v>1016</v>
      </c>
      <c r="I1" s="224" t="s">
        <v>826</v>
      </c>
      <c r="J1" s="224" t="s">
        <v>831</v>
      </c>
      <c r="K1" s="224" t="s">
        <v>2</v>
      </c>
      <c r="L1" s="224" t="s">
        <v>849</v>
      </c>
      <c r="M1" s="224" t="s">
        <v>1028</v>
      </c>
      <c r="N1" s="224" t="s">
        <v>1495</v>
      </c>
    </row>
    <row r="2" spans="1:14">
      <c r="A2" s="225" t="s">
        <v>1557</v>
      </c>
      <c r="B2" s="278" t="str">
        <f>VLOOKUP(A2,Adr!A:B,2,FALSE)</f>
        <v>4 SPORT s.r.o.</v>
      </c>
      <c r="C2" s="248" t="s">
        <v>1923</v>
      </c>
      <c r="D2" s="250">
        <v>5000</v>
      </c>
      <c r="E2" s="232">
        <v>0</v>
      </c>
      <c r="F2" s="245" t="s">
        <v>223</v>
      </c>
      <c r="G2" s="248" t="s">
        <v>10</v>
      </c>
      <c r="H2" s="248" t="s">
        <v>846</v>
      </c>
      <c r="I2" s="256" t="str">
        <f t="shared" ref="I2:I65" si="0">A2&amp;F2</f>
        <v>36478369r</v>
      </c>
      <c r="J2" s="226" t="str">
        <f t="shared" ref="J2:J65" si="1">A2&amp;G2</f>
        <v>36478369026 03</v>
      </c>
      <c r="K2" s="5"/>
      <c r="L2" s="226" t="str">
        <f t="shared" ref="L2:L65" si="2">A2&amp;G2&amp;H2</f>
        <v>36478369026 03B</v>
      </c>
      <c r="M2" s="5" t="str">
        <f t="shared" ref="M2:M65" si="3">B2&amp;F2&amp;H2&amp;C2</f>
        <v>4 SPORT s.r.o.rBFRAGARIA CUP, Prešov, 26.08.2020 - 30.08.2020, 0 športovcov do 20 rokov, 1500 športovcov do 15 rokov, 0 športovcov nad 60 rokov</v>
      </c>
      <c r="N2" s="3" t="str">
        <f t="shared" ref="N2:N65" si="4">+I2&amp;H2</f>
        <v>36478369rB</v>
      </c>
    </row>
    <row r="3" spans="1:14">
      <c r="A3" s="225" t="s">
        <v>1659</v>
      </c>
      <c r="B3" s="278" t="str">
        <f>VLOOKUP(A3,Adr!A:B,2,FALSE)</f>
        <v>Asociácia športu pre všetkých Slovenskej republiky</v>
      </c>
      <c r="C3" s="248" t="s">
        <v>1924</v>
      </c>
      <c r="D3" s="250">
        <v>5000</v>
      </c>
      <c r="E3" s="232">
        <v>0</v>
      </c>
      <c r="F3" s="245" t="s">
        <v>223</v>
      </c>
      <c r="G3" s="248" t="s">
        <v>10</v>
      </c>
      <c r="H3" s="248" t="s">
        <v>846</v>
      </c>
      <c r="I3" s="256" t="str">
        <f t="shared" si="0"/>
        <v>00681482r</v>
      </c>
      <c r="J3" s="226" t="str">
        <f t="shared" si="1"/>
        <v>00681482026 03</v>
      </c>
      <c r="K3" s="5"/>
      <c r="L3" s="226" t="str">
        <f t="shared" si="2"/>
        <v>00681482026 03B</v>
      </c>
      <c r="M3" s="5" t="str">
        <f t="shared" si="3"/>
        <v>Asociácia športu pre všetkých Slovenskej republikyrB...ideme hrať ping-poooooong..., Košice , 11.10.2020 - 15.10.2020, 800 športovcov do 20 rokov, 600 športovcov do 15 rokov, 50 športovcov nad 60 rokov</v>
      </c>
      <c r="N3" s="3" t="str">
        <f t="shared" si="4"/>
        <v>00681482rB</v>
      </c>
    </row>
    <row r="4" spans="1:14">
      <c r="A4" s="225" t="s">
        <v>1599</v>
      </c>
      <c r="B4" s="278" t="str">
        <f>VLOOKUP(A4,Adr!A:B,2,FALSE)</f>
        <v>Bratislavský zväz malého futbalu, o.z.</v>
      </c>
      <c r="C4" s="228" t="s">
        <v>1925</v>
      </c>
      <c r="D4" s="231">
        <v>5000</v>
      </c>
      <c r="E4" s="232">
        <v>0</v>
      </c>
      <c r="F4" s="225" t="s">
        <v>223</v>
      </c>
      <c r="G4" s="228" t="s">
        <v>10</v>
      </c>
      <c r="H4" s="228" t="s">
        <v>846</v>
      </c>
      <c r="I4" s="256" t="str">
        <f t="shared" si="0"/>
        <v>42362563r</v>
      </c>
      <c r="J4" s="226" t="str">
        <f t="shared" si="1"/>
        <v>42362563026 03</v>
      </c>
      <c r="K4" s="5"/>
      <c r="L4" s="226" t="str">
        <f t="shared" si="2"/>
        <v>42362563026 03B</v>
      </c>
      <c r="M4" s="5" t="str">
        <f t="shared" si="3"/>
        <v>Bratislavský zväz malého futbalu, o.z.rBDetský šampionát v malom futbale, Bratislava, 25.09.2020, 0 športovcov do 20 rokov, 500 športovcov do 15 rokov, 0 športovcov nad 60 rokov</v>
      </c>
      <c r="N4" s="3" t="str">
        <f t="shared" si="4"/>
        <v>42362563rB</v>
      </c>
    </row>
    <row r="5" spans="1:14">
      <c r="A5" s="225" t="s">
        <v>1179</v>
      </c>
      <c r="B5" s="278" t="str">
        <f>VLOOKUP(A5,Adr!A:B,2,FALSE)</f>
        <v>DEAFLYMPIJSKÝ VÝBOR SLOVENSKA</v>
      </c>
      <c r="C5" s="263" t="s">
        <v>1226</v>
      </c>
      <c r="D5" s="250">
        <v>62571</v>
      </c>
      <c r="E5" s="232">
        <v>0</v>
      </c>
      <c r="F5" s="225" t="s">
        <v>209</v>
      </c>
      <c r="G5" s="228" t="s">
        <v>10</v>
      </c>
      <c r="H5" s="228" t="s">
        <v>846</v>
      </c>
      <c r="I5" s="233" t="str">
        <f t="shared" si="0"/>
        <v>42254388d</v>
      </c>
      <c r="J5" s="226" t="str">
        <f t="shared" si="1"/>
        <v>42254388026 03</v>
      </c>
      <c r="K5" s="5"/>
      <c r="L5" s="226" t="str">
        <f t="shared" si="2"/>
        <v>42254388026 03B</v>
      </c>
      <c r="M5" s="5" t="str">
        <f t="shared" si="3"/>
        <v>DEAFLYMPIJSKÝ VÝBOR SLOVENSKAdBAdrián Babič</v>
      </c>
      <c r="N5" s="3" t="str">
        <f t="shared" si="4"/>
        <v>42254388dB</v>
      </c>
    </row>
    <row r="6" spans="1:14">
      <c r="A6" s="225" t="s">
        <v>1179</v>
      </c>
      <c r="B6" s="278" t="str">
        <f>VLOOKUP(A6,Adr!A:B,2,FALSE)</f>
        <v>DEAFLYMPIJSKÝ VÝBOR SLOVENSKA</v>
      </c>
      <c r="C6" s="263" t="s">
        <v>1227</v>
      </c>
      <c r="D6" s="249">
        <v>15643</v>
      </c>
      <c r="E6" s="232">
        <v>0</v>
      </c>
      <c r="F6" s="225" t="s">
        <v>209</v>
      </c>
      <c r="G6" s="228" t="s">
        <v>10</v>
      </c>
      <c r="H6" s="228" t="s">
        <v>846</v>
      </c>
      <c r="I6" s="233" t="str">
        <f t="shared" si="0"/>
        <v>42254388d</v>
      </c>
      <c r="J6" s="226" t="str">
        <f t="shared" si="1"/>
        <v>42254388026 03</v>
      </c>
      <c r="K6" s="5"/>
      <c r="L6" s="226" t="str">
        <f t="shared" si="2"/>
        <v>42254388026 03B</v>
      </c>
      <c r="M6" s="5" t="str">
        <f t="shared" si="3"/>
        <v>DEAFLYMPIJSKÝ VÝBOR SLOVENSKAdBAmália Lepótová</v>
      </c>
      <c r="N6" s="3" t="str">
        <f t="shared" si="4"/>
        <v>42254388dB</v>
      </c>
    </row>
    <row r="7" spans="1:14">
      <c r="A7" s="269" t="s">
        <v>1179</v>
      </c>
      <c r="B7" s="278" t="str">
        <f>VLOOKUP(A7,Adr!A:B,2,FALSE)</f>
        <v>DEAFLYMPIJSKÝ VÝBOR SLOVENSKA</v>
      </c>
      <c r="C7" s="228" t="s">
        <v>1360</v>
      </c>
      <c r="D7" s="231">
        <v>31285</v>
      </c>
      <c r="E7" s="232">
        <v>0</v>
      </c>
      <c r="F7" s="225" t="s">
        <v>209</v>
      </c>
      <c r="G7" s="294" t="s">
        <v>10</v>
      </c>
      <c r="H7" s="228" t="s">
        <v>846</v>
      </c>
      <c r="I7" s="256" t="str">
        <f t="shared" si="0"/>
        <v>42254388d</v>
      </c>
      <c r="J7" s="226" t="str">
        <f t="shared" si="1"/>
        <v>42254388026 03</v>
      </c>
      <c r="K7" s="5"/>
      <c r="L7" s="226" t="str">
        <f t="shared" si="2"/>
        <v>42254388026 03B</v>
      </c>
      <c r="M7" s="5" t="str">
        <f t="shared" si="3"/>
        <v>DEAFLYMPIJSKÝ VÝBOR SLOVENSKAdBDavid Pristáč</v>
      </c>
      <c r="N7" s="3" t="str">
        <f t="shared" si="4"/>
        <v>42254388dB</v>
      </c>
    </row>
    <row r="8" spans="1:14">
      <c r="A8" s="269" t="s">
        <v>1179</v>
      </c>
      <c r="B8" s="278" t="str">
        <f>VLOOKUP(A8,Adr!A:B,2,FALSE)</f>
        <v>DEAFLYMPIJSKÝ VÝBOR SLOVENSKA</v>
      </c>
      <c r="C8" s="228" t="s">
        <v>1361</v>
      </c>
      <c r="D8" s="231">
        <v>23464</v>
      </c>
      <c r="E8" s="232">
        <v>0</v>
      </c>
      <c r="F8" s="225" t="s">
        <v>209</v>
      </c>
      <c r="G8" s="294" t="s">
        <v>10</v>
      </c>
      <c r="H8" s="228" t="s">
        <v>846</v>
      </c>
      <c r="I8" s="256" t="str">
        <f t="shared" si="0"/>
        <v>42254388d</v>
      </c>
      <c r="J8" s="226" t="str">
        <f t="shared" si="1"/>
        <v>42254388026 03</v>
      </c>
      <c r="K8" s="5"/>
      <c r="L8" s="226" t="str">
        <f t="shared" si="2"/>
        <v>42254388026 03B</v>
      </c>
      <c r="M8" s="5" t="str">
        <f t="shared" si="3"/>
        <v>DEAFLYMPIJSKÝ VÝBOR SLOVENSKAdBEma Štetková</v>
      </c>
      <c r="N8" s="3" t="str">
        <f t="shared" si="4"/>
        <v>42254388dB</v>
      </c>
    </row>
    <row r="9" spans="1:14">
      <c r="A9" s="269" t="s">
        <v>1179</v>
      </c>
      <c r="B9" s="278" t="str">
        <f>VLOOKUP(A9,Adr!A:B,2,FALSE)</f>
        <v>DEAFLYMPIJSKÝ VÝBOR SLOVENSKA</v>
      </c>
      <c r="C9" s="228" t="s">
        <v>1228</v>
      </c>
      <c r="D9" s="231">
        <v>52142</v>
      </c>
      <c r="E9" s="232">
        <v>0</v>
      </c>
      <c r="F9" s="225" t="s">
        <v>209</v>
      </c>
      <c r="G9" s="294" t="s">
        <v>10</v>
      </c>
      <c r="H9" s="228" t="s">
        <v>846</v>
      </c>
      <c r="I9" s="256" t="str">
        <f t="shared" si="0"/>
        <v>42254388d</v>
      </c>
      <c r="J9" s="226" t="str">
        <f t="shared" si="1"/>
        <v>42254388026 03</v>
      </c>
      <c r="K9" s="5"/>
      <c r="L9" s="226" t="str">
        <f t="shared" si="2"/>
        <v>42254388026 03B</v>
      </c>
      <c r="M9" s="5" t="str">
        <f t="shared" si="3"/>
        <v>DEAFLYMPIJSKÝ VÝBOR SLOVENSKAdBEva Jurková</v>
      </c>
      <c r="N9" s="3" t="str">
        <f t="shared" si="4"/>
        <v>42254388dB</v>
      </c>
    </row>
    <row r="10" spans="1:14">
      <c r="A10" s="265" t="s">
        <v>1179</v>
      </c>
      <c r="B10" s="278" t="str">
        <f>VLOOKUP(A10,Adr!A:B,2,FALSE)</f>
        <v>DEAFLYMPIJSKÝ VÝBOR SLOVENSKA</v>
      </c>
      <c r="C10" s="228" t="s">
        <v>1225</v>
      </c>
      <c r="D10" s="231">
        <v>62571</v>
      </c>
      <c r="E10" s="232">
        <v>0</v>
      </c>
      <c r="F10" s="225" t="s">
        <v>209</v>
      </c>
      <c r="G10" s="294" t="s">
        <v>10</v>
      </c>
      <c r="H10" s="228" t="s">
        <v>846</v>
      </c>
      <c r="I10" s="256" t="str">
        <f t="shared" si="0"/>
        <v>42254388d</v>
      </c>
      <c r="J10" s="226" t="str">
        <f t="shared" si="1"/>
        <v>42254388026 03</v>
      </c>
      <c r="K10" s="5"/>
      <c r="L10" s="226" t="str">
        <f t="shared" si="2"/>
        <v>42254388026 03B</v>
      </c>
      <c r="M10" s="5" t="str">
        <f t="shared" si="3"/>
        <v>DEAFLYMPIJSKÝ VÝBOR SLOVENSKAdBIvana Krištofičová</v>
      </c>
      <c r="N10" s="3" t="str">
        <f t="shared" si="4"/>
        <v>42254388dB</v>
      </c>
    </row>
    <row r="11" spans="1:14">
      <c r="A11" s="269" t="s">
        <v>1179</v>
      </c>
      <c r="B11" s="278" t="str">
        <f>VLOOKUP(A11,Adr!A:B,2,FALSE)</f>
        <v>DEAFLYMPIJSKÝ VÝBOR SLOVENSKA</v>
      </c>
      <c r="C11" s="228" t="s">
        <v>1229</v>
      </c>
      <c r="D11" s="231">
        <v>20857</v>
      </c>
      <c r="E11" s="232">
        <v>0</v>
      </c>
      <c r="F11" s="225" t="s">
        <v>209</v>
      </c>
      <c r="G11" s="294" t="s">
        <v>10</v>
      </c>
      <c r="H11" s="228" t="s">
        <v>846</v>
      </c>
      <c r="I11" s="256" t="str">
        <f t="shared" si="0"/>
        <v>42254388d</v>
      </c>
      <c r="J11" s="226" t="str">
        <f t="shared" si="1"/>
        <v>42254388026 03</v>
      </c>
      <c r="K11" s="5"/>
      <c r="L11" s="226" t="str">
        <f t="shared" si="2"/>
        <v>42254388026 03B</v>
      </c>
      <c r="M11" s="5" t="str">
        <f t="shared" si="3"/>
        <v>DEAFLYMPIJSKÝ VÝBOR SLOVENSKAdBJúlius Maťovčík</v>
      </c>
      <c r="N11" s="3" t="str">
        <f t="shared" si="4"/>
        <v>42254388dB</v>
      </c>
    </row>
    <row r="12" spans="1:14">
      <c r="A12" s="225" t="s">
        <v>1179</v>
      </c>
      <c r="B12" s="278" t="str">
        <f>VLOOKUP(A12,Adr!A:B,2,FALSE)</f>
        <v>DEAFLYMPIJSKÝ VÝBOR SLOVENSKA</v>
      </c>
      <c r="C12" s="263" t="s">
        <v>1230</v>
      </c>
      <c r="D12" s="249">
        <v>31285</v>
      </c>
      <c r="E12" s="232">
        <v>0</v>
      </c>
      <c r="F12" s="225" t="s">
        <v>209</v>
      </c>
      <c r="G12" s="228" t="s">
        <v>10</v>
      </c>
      <c r="H12" s="228" t="s">
        <v>846</v>
      </c>
      <c r="I12" s="233" t="str">
        <f t="shared" si="0"/>
        <v>42254388d</v>
      </c>
      <c r="J12" s="226" t="str">
        <f t="shared" si="1"/>
        <v>42254388026 03</v>
      </c>
      <c r="K12" s="5"/>
      <c r="L12" s="226" t="str">
        <f t="shared" si="2"/>
        <v>42254388026 03B</v>
      </c>
      <c r="M12" s="5" t="str">
        <f t="shared" si="3"/>
        <v>DEAFLYMPIJSKÝ VÝBOR SLOVENSKAdBMarek Tutura</v>
      </c>
      <c r="N12" s="3" t="str">
        <f t="shared" si="4"/>
        <v>42254388dB</v>
      </c>
    </row>
    <row r="13" spans="1:14">
      <c r="A13" s="225" t="s">
        <v>1179</v>
      </c>
      <c r="B13" s="278" t="str">
        <f>VLOOKUP(A13,Adr!A:B,2,FALSE)</f>
        <v>DEAFLYMPIJSKÝ VÝBOR SLOVENSKA</v>
      </c>
      <c r="C13" s="263" t="s">
        <v>1231</v>
      </c>
      <c r="D13" s="249">
        <v>15643</v>
      </c>
      <c r="E13" s="232">
        <v>0</v>
      </c>
      <c r="F13" s="225" t="s">
        <v>209</v>
      </c>
      <c r="G13" s="228" t="s">
        <v>10</v>
      </c>
      <c r="H13" s="228" t="s">
        <v>846</v>
      </c>
      <c r="I13" s="233" t="str">
        <f t="shared" si="0"/>
        <v>42254388d</v>
      </c>
      <c r="J13" s="226" t="str">
        <f t="shared" si="1"/>
        <v>42254388026 03</v>
      </c>
      <c r="K13" s="5"/>
      <c r="L13" s="226" t="str">
        <f t="shared" si="2"/>
        <v>42254388026 03B</v>
      </c>
      <c r="M13" s="5" t="str">
        <f t="shared" si="3"/>
        <v>DEAFLYMPIJSKÝ VÝBOR SLOVENSKAdBMartina Antušeková</v>
      </c>
      <c r="N13" s="3" t="str">
        <f t="shared" si="4"/>
        <v>42254388dB</v>
      </c>
    </row>
    <row r="14" spans="1:14">
      <c r="A14" s="225" t="s">
        <v>1179</v>
      </c>
      <c r="B14" s="278" t="str">
        <f>VLOOKUP(A14,Adr!A:B,2,FALSE)</f>
        <v>DEAFLYMPIJSKÝ VÝBOR SLOVENSKA</v>
      </c>
      <c r="C14" s="263" t="s">
        <v>1362</v>
      </c>
      <c r="D14" s="249">
        <v>7821</v>
      </c>
      <c r="E14" s="232">
        <v>0</v>
      </c>
      <c r="F14" s="225" t="s">
        <v>209</v>
      </c>
      <c r="G14" s="228" t="s">
        <v>10</v>
      </c>
      <c r="H14" s="228" t="s">
        <v>846</v>
      </c>
      <c r="I14" s="233" t="str">
        <f t="shared" si="0"/>
        <v>42254388d</v>
      </c>
      <c r="J14" s="226" t="str">
        <f t="shared" si="1"/>
        <v>42254388026 03</v>
      </c>
      <c r="K14" s="5"/>
      <c r="L14" s="226" t="str">
        <f t="shared" si="2"/>
        <v>42254388026 03B</v>
      </c>
      <c r="M14" s="5" t="str">
        <f t="shared" si="3"/>
        <v>DEAFLYMPIJSKÝ VÝBOR SLOVENSKAdBNataša Bačenková</v>
      </c>
      <c r="N14" s="3" t="str">
        <f t="shared" si="4"/>
        <v>42254388dB</v>
      </c>
    </row>
    <row r="15" spans="1:14">
      <c r="A15" s="269" t="s">
        <v>1179</v>
      </c>
      <c r="B15" s="278" t="str">
        <f>VLOOKUP(A15,Adr!A:B,2,FALSE)</f>
        <v>DEAFLYMPIJSKÝ VÝBOR SLOVENSKA</v>
      </c>
      <c r="C15" s="228" t="s">
        <v>1232</v>
      </c>
      <c r="D15" s="231">
        <v>20857</v>
      </c>
      <c r="E15" s="232">
        <v>0</v>
      </c>
      <c r="F15" s="225" t="s">
        <v>209</v>
      </c>
      <c r="G15" s="294" t="s">
        <v>10</v>
      </c>
      <c r="H15" s="228" t="s">
        <v>846</v>
      </c>
      <c r="I15" s="256" t="str">
        <f t="shared" si="0"/>
        <v>42254388d</v>
      </c>
      <c r="J15" s="226" t="str">
        <f t="shared" si="1"/>
        <v>42254388026 03</v>
      </c>
      <c r="K15" s="5"/>
      <c r="L15" s="226" t="str">
        <f t="shared" si="2"/>
        <v>42254388026 03B</v>
      </c>
      <c r="M15" s="5" t="str">
        <f t="shared" si="3"/>
        <v>DEAFLYMPIJSKÝ VÝBOR SLOVENSKAdBRastislav Jelínek</v>
      </c>
      <c r="N15" s="3" t="str">
        <f t="shared" si="4"/>
        <v>42254388dB</v>
      </c>
    </row>
    <row r="16" spans="1:14">
      <c r="A16" s="225" t="s">
        <v>1179</v>
      </c>
      <c r="B16" s="278" t="str">
        <f>VLOOKUP(A16,Adr!A:B,2,FALSE)</f>
        <v>DEAFLYMPIJSKÝ VÝBOR SLOVENSKA</v>
      </c>
      <c r="C16" s="263" t="s">
        <v>1363</v>
      </c>
      <c r="D16" s="250">
        <v>31285</v>
      </c>
      <c r="E16" s="232">
        <v>0</v>
      </c>
      <c r="F16" s="225" t="s">
        <v>209</v>
      </c>
      <c r="G16" s="228" t="s">
        <v>10</v>
      </c>
      <c r="H16" s="228" t="s">
        <v>846</v>
      </c>
      <c r="I16" s="233" t="str">
        <f t="shared" si="0"/>
        <v>42254388d</v>
      </c>
      <c r="J16" s="226" t="str">
        <f t="shared" si="1"/>
        <v>42254388026 03</v>
      </c>
      <c r="K16" s="5"/>
      <c r="L16" s="226" t="str">
        <f t="shared" si="2"/>
        <v>42254388026 03B</v>
      </c>
      <c r="M16" s="5" t="str">
        <f t="shared" si="3"/>
        <v>DEAFLYMPIJSKÝ VÝBOR SLOVENSKAdBTerézia Pristáčová</v>
      </c>
      <c r="N16" s="3" t="str">
        <f t="shared" si="4"/>
        <v>42254388dB</v>
      </c>
    </row>
    <row r="17" spans="1:14">
      <c r="A17" s="269" t="s">
        <v>1179</v>
      </c>
      <c r="B17" s="278" t="str">
        <f>VLOOKUP(A17,Adr!A:B,2,FALSE)</f>
        <v>DEAFLYMPIJSKÝ VÝBOR SLOVENSKA</v>
      </c>
      <c r="C17" s="228" t="s">
        <v>1233</v>
      </c>
      <c r="D17" s="231">
        <v>52142</v>
      </c>
      <c r="E17" s="232">
        <v>0</v>
      </c>
      <c r="F17" s="225" t="s">
        <v>209</v>
      </c>
      <c r="G17" s="294" t="s">
        <v>10</v>
      </c>
      <c r="H17" s="228" t="s">
        <v>846</v>
      </c>
      <c r="I17" s="256" t="str">
        <f t="shared" si="0"/>
        <v>42254388d</v>
      </c>
      <c r="J17" s="226" t="str">
        <f t="shared" si="1"/>
        <v>42254388026 03</v>
      </c>
      <c r="K17" s="5"/>
      <c r="L17" s="226" t="str">
        <f t="shared" si="2"/>
        <v>42254388026 03B</v>
      </c>
      <c r="M17" s="5" t="str">
        <f t="shared" si="3"/>
        <v>DEAFLYMPIJSKÝ VÝBOR SLOVENSKAdBThomas Keinath</v>
      </c>
      <c r="N17" s="3" t="str">
        <f t="shared" si="4"/>
        <v>42254388dB</v>
      </c>
    </row>
    <row r="18" spans="1:14">
      <c r="A18" s="245" t="s">
        <v>1179</v>
      </c>
      <c r="B18" s="278" t="str">
        <f>VLOOKUP(A18,Adr!A:B,2,FALSE)</f>
        <v>DEAFLYMPIJSKÝ VÝBOR SLOVENSKA</v>
      </c>
      <c r="C18" s="248" t="s">
        <v>1676</v>
      </c>
      <c r="D18" s="250">
        <v>750</v>
      </c>
      <c r="E18" s="232">
        <v>0</v>
      </c>
      <c r="F18" s="245" t="s">
        <v>214</v>
      </c>
      <c r="G18" s="248" t="s">
        <v>10</v>
      </c>
      <c r="H18" s="248" t="s">
        <v>846</v>
      </c>
      <c r="I18" s="256" t="str">
        <f t="shared" si="0"/>
        <v>42254388i</v>
      </c>
      <c r="J18" s="226" t="str">
        <f t="shared" si="1"/>
        <v>42254388026 03</v>
      </c>
      <c r="K18" s="5"/>
      <c r="L18" s="226" t="str">
        <f t="shared" si="2"/>
        <v>42254388026 03B</v>
      </c>
      <c r="M18" s="5" t="str">
        <f t="shared" si="3"/>
        <v>DEAFLYMPIJSKÝ VÝBOR SLOVENSKAiBEma Štetková za  3. miesto na ME v športe (disciplíne) stolný tenis-štvorhra</v>
      </c>
      <c r="N18" s="3" t="str">
        <f t="shared" si="4"/>
        <v>42254388iB</v>
      </c>
    </row>
    <row r="19" spans="1:14">
      <c r="A19" s="245" t="s">
        <v>1179</v>
      </c>
      <c r="B19" s="278" t="str">
        <f>VLOOKUP(A19,Adr!A:B,2,FALSE)</f>
        <v>DEAFLYMPIJSKÝ VÝBOR SLOVENSKA</v>
      </c>
      <c r="C19" s="248" t="s">
        <v>1679</v>
      </c>
      <c r="D19" s="250">
        <v>2000</v>
      </c>
      <c r="E19" s="232">
        <v>0</v>
      </c>
      <c r="F19" s="245" t="s">
        <v>214</v>
      </c>
      <c r="G19" s="248" t="s">
        <v>10</v>
      </c>
      <c r="H19" s="248" t="s">
        <v>846</v>
      </c>
      <c r="I19" s="256" t="str">
        <f t="shared" si="0"/>
        <v>42254388i</v>
      </c>
      <c r="J19" s="226" t="str">
        <f t="shared" si="1"/>
        <v>42254388026 03</v>
      </c>
      <c r="K19" s="5"/>
      <c r="L19" s="226" t="str">
        <f t="shared" si="2"/>
        <v>42254388026 03B</v>
      </c>
      <c r="M19" s="5" t="str">
        <f t="shared" si="3"/>
        <v xml:space="preserve">DEAFLYMPIJSKÝ VÝBOR SLOVENSKAiBEva Jurková za  1. miesto na ME v športe (disciplíne) stolný tenis-dvojhra </v>
      </c>
      <c r="N19" s="3" t="str">
        <f t="shared" si="4"/>
        <v>42254388iB</v>
      </c>
    </row>
    <row r="20" spans="1:14">
      <c r="A20" s="245" t="s">
        <v>1179</v>
      </c>
      <c r="B20" s="278" t="str">
        <f>VLOOKUP(A20,Adr!A:B,2,FALSE)</f>
        <v>DEAFLYMPIJSKÝ VÝBOR SLOVENSKA</v>
      </c>
      <c r="C20" s="248" t="s">
        <v>1677</v>
      </c>
      <c r="D20" s="250">
        <v>1000</v>
      </c>
      <c r="E20" s="232">
        <v>0</v>
      </c>
      <c r="F20" s="245" t="s">
        <v>214</v>
      </c>
      <c r="G20" s="248" t="s">
        <v>10</v>
      </c>
      <c r="H20" s="248" t="s">
        <v>846</v>
      </c>
      <c r="I20" s="256" t="str">
        <f t="shared" si="0"/>
        <v>42254388i</v>
      </c>
      <c r="J20" s="226" t="str">
        <f t="shared" si="1"/>
        <v>42254388026 03</v>
      </c>
      <c r="K20" s="5"/>
      <c r="L20" s="226" t="str">
        <f t="shared" si="2"/>
        <v>42254388026 03B</v>
      </c>
      <c r="M20" s="5" t="str">
        <f t="shared" si="3"/>
        <v>DEAFLYMPIJSKÝ VÝBOR SLOVENSKAiBIvana Krištofičová za  3. miesto na ME v športe (disciplíne) atletika-vrh guľou</v>
      </c>
      <c r="N20" s="3" t="str">
        <f t="shared" si="4"/>
        <v>42254388iB</v>
      </c>
    </row>
    <row r="21" spans="1:14">
      <c r="A21" s="245" t="s">
        <v>1179</v>
      </c>
      <c r="B21" s="278" t="str">
        <f>VLOOKUP(A21,Adr!A:B,2,FALSE)</f>
        <v>DEAFLYMPIJSKÝ VÝBOR SLOVENSKA</v>
      </c>
      <c r="C21" s="248" t="s">
        <v>1675</v>
      </c>
      <c r="D21" s="250">
        <v>600</v>
      </c>
      <c r="E21" s="232">
        <v>0</v>
      </c>
      <c r="F21" s="245" t="s">
        <v>214</v>
      </c>
      <c r="G21" s="248" t="s">
        <v>10</v>
      </c>
      <c r="H21" s="248" t="s">
        <v>846</v>
      </c>
      <c r="I21" s="256" t="str">
        <f t="shared" si="0"/>
        <v>42254388i</v>
      </c>
      <c r="J21" s="226" t="str">
        <f t="shared" si="1"/>
        <v>42254388026 03</v>
      </c>
      <c r="K21" s="5"/>
      <c r="L21" s="226" t="str">
        <f t="shared" si="2"/>
        <v>42254388026 03B</v>
      </c>
      <c r="M21" s="5" t="str">
        <f t="shared" si="3"/>
        <v>DEAFLYMPIJSKÝ VÝBOR SLOVENSKAiBJán Surgáč - celoživotná práca s mládežou a životné jubileum - 60 rokov</v>
      </c>
      <c r="N21" s="3" t="str">
        <f t="shared" si="4"/>
        <v>42254388iB</v>
      </c>
    </row>
    <row r="22" spans="1:14">
      <c r="A22" s="245" t="s">
        <v>1179</v>
      </c>
      <c r="B22" s="278" t="str">
        <f>VLOOKUP(A22,Adr!A:B,2,FALSE)</f>
        <v>DEAFLYMPIJSKÝ VÝBOR SLOVENSKA</v>
      </c>
      <c r="C22" s="248" t="s">
        <v>1678</v>
      </c>
      <c r="D22" s="250">
        <v>1750</v>
      </c>
      <c r="E22" s="232">
        <v>0</v>
      </c>
      <c r="F22" s="245" t="s">
        <v>214</v>
      </c>
      <c r="G22" s="248" t="s">
        <v>10</v>
      </c>
      <c r="H22" s="248" t="s">
        <v>846</v>
      </c>
      <c r="I22" s="256" t="str">
        <f t="shared" si="0"/>
        <v>42254388i</v>
      </c>
      <c r="J22" s="226" t="str">
        <f t="shared" si="1"/>
        <v>42254388026 03</v>
      </c>
      <c r="K22" s="5"/>
      <c r="L22" s="226" t="str">
        <f t="shared" si="2"/>
        <v>42254388026 03B</v>
      </c>
      <c r="M22" s="5" t="str">
        <f t="shared" si="3"/>
        <v>DEAFLYMPIJSKÝ VÝBOR SLOVENSKAiBMarek Tutura za  1. miesto na ME v športe (disciplíne) stolný tenis-štvorhra</v>
      </c>
      <c r="N22" s="3" t="str">
        <f t="shared" si="4"/>
        <v>42254388iB</v>
      </c>
    </row>
    <row r="23" spans="1:14">
      <c r="A23" s="245" t="s">
        <v>1179</v>
      </c>
      <c r="B23" s="278" t="str">
        <f>VLOOKUP(A23,Adr!A:B,2,FALSE)</f>
        <v>DEAFLYMPIJSKÝ VÝBOR SLOVENSKA</v>
      </c>
      <c r="C23" s="248" t="s">
        <v>1680</v>
      </c>
      <c r="D23" s="250">
        <v>2000</v>
      </c>
      <c r="E23" s="232">
        <v>0</v>
      </c>
      <c r="F23" s="245" t="s">
        <v>214</v>
      </c>
      <c r="G23" s="248" t="s">
        <v>10</v>
      </c>
      <c r="H23" s="248" t="s">
        <v>846</v>
      </c>
      <c r="I23" s="256" t="str">
        <f t="shared" si="0"/>
        <v>42254388i</v>
      </c>
      <c r="J23" s="226" t="str">
        <f t="shared" si="1"/>
        <v>42254388026 03</v>
      </c>
      <c r="K23" s="5"/>
      <c r="L23" s="226" t="str">
        <f t="shared" si="2"/>
        <v>42254388026 03B</v>
      </c>
      <c r="M23" s="5" t="str">
        <f t="shared" si="3"/>
        <v xml:space="preserve">DEAFLYMPIJSKÝ VÝBOR SLOVENSKAiBThomas Keinath za  1. miesto na ME v športe (disciplíne) stolný tenis-dvojhra </v>
      </c>
      <c r="N23" s="3" t="str">
        <f t="shared" si="4"/>
        <v>42254388iB</v>
      </c>
    </row>
    <row r="24" spans="1:14">
      <c r="A24" s="225" t="s">
        <v>1660</v>
      </c>
      <c r="B24" s="278" t="str">
        <f>VLOOKUP(A24,Adr!A:B,2,FALSE)</f>
        <v>FANYGYM</v>
      </c>
      <c r="C24" s="248" t="s">
        <v>1926</v>
      </c>
      <c r="D24" s="249">
        <v>5000</v>
      </c>
      <c r="E24" s="232">
        <v>0</v>
      </c>
      <c r="F24" s="245" t="s">
        <v>223</v>
      </c>
      <c r="G24" s="248" t="s">
        <v>10</v>
      </c>
      <c r="H24" s="248" t="s">
        <v>846</v>
      </c>
      <c r="I24" s="256" t="str">
        <f t="shared" si="0"/>
        <v>51223864r</v>
      </c>
      <c r="J24" s="226" t="str">
        <f t="shared" si="1"/>
        <v>51223864026 03</v>
      </c>
      <c r="K24" s="5"/>
      <c r="L24" s="226" t="str">
        <f t="shared" si="2"/>
        <v>51223864026 03B</v>
      </c>
      <c r="M24" s="5" t="str">
        <f t="shared" si="3"/>
        <v>FANYGYMrBInternational FIT KIDS BODVA Cup 2020, Košice, 17.10.2020, 0 športovcov do 20 rokov, 800 športovcov do 15 rokov, 0 športovcov nad 60 rokov</v>
      </c>
      <c r="N24" s="3" t="str">
        <f t="shared" si="4"/>
        <v>51223864rB</v>
      </c>
    </row>
    <row r="25" spans="1:14">
      <c r="A25" s="225" t="s">
        <v>1661</v>
      </c>
      <c r="B25" s="278" t="str">
        <f>VLOOKUP(A25,Adr!A:B,2,FALSE)</f>
        <v>Integrácia študentov</v>
      </c>
      <c r="C25" s="248" t="s">
        <v>1927</v>
      </c>
      <c r="D25" s="249">
        <v>5000</v>
      </c>
      <c r="E25" s="232">
        <v>0</v>
      </c>
      <c r="F25" s="245" t="s">
        <v>223</v>
      </c>
      <c r="G25" s="248" t="s">
        <v>10</v>
      </c>
      <c r="H25" s="248" t="s">
        <v>846</v>
      </c>
      <c r="I25" s="256" t="str">
        <f t="shared" si="0"/>
        <v>42264545r</v>
      </c>
      <c r="J25" s="226" t="str">
        <f t="shared" si="1"/>
        <v>42264545026 03</v>
      </c>
      <c r="K25" s="5"/>
      <c r="L25" s="226" t="str">
        <f t="shared" si="2"/>
        <v>42264545026 03B</v>
      </c>
      <c r="M25" s="5" t="str">
        <f t="shared" si="3"/>
        <v>Integrácia študentovrBUNIHRY 2020, športový areál Mladá Garda STU v Bratislave, 15.09.2020, 400 športovcov do 20 rokov, 350 športovcov do 15 rokov, 150 športovcov nad 60 rokov</v>
      </c>
      <c r="N25" s="3" t="str">
        <f t="shared" si="4"/>
        <v>42264545rB</v>
      </c>
    </row>
    <row r="26" spans="1:14">
      <c r="A26" s="245" t="s">
        <v>1639</v>
      </c>
      <c r="B26" s="278" t="str">
        <f>VLOOKUP(A26,Adr!A:B,2,FALSE)</f>
        <v>KLUB SLOVENSKÝCH TURISTOV</v>
      </c>
      <c r="C26" s="248" t="s">
        <v>1681</v>
      </c>
      <c r="D26" s="250">
        <v>139500</v>
      </c>
      <c r="E26" s="232">
        <v>0</v>
      </c>
      <c r="F26" s="245" t="s">
        <v>213</v>
      </c>
      <c r="G26" s="248" t="s">
        <v>10</v>
      </c>
      <c r="H26" s="248" t="s">
        <v>846</v>
      </c>
      <c r="I26" s="256" t="str">
        <f t="shared" si="0"/>
        <v>00688312h</v>
      </c>
      <c r="J26" s="226" t="str">
        <f t="shared" si="1"/>
        <v>00688312026 03</v>
      </c>
      <c r="K26" s="5"/>
      <c r="L26" s="226" t="str">
        <f t="shared" si="2"/>
        <v>00688312026 03B</v>
      </c>
      <c r="M26" s="5" t="str">
        <f t="shared" si="3"/>
        <v>KLUB SLOVENSKÝCH TURISTOVhBznačenie turistických a cykloturistických trás</v>
      </c>
      <c r="N26" s="3" t="str">
        <f t="shared" si="4"/>
        <v>00688312hB</v>
      </c>
    </row>
    <row r="27" spans="1:14">
      <c r="A27" s="245" t="s">
        <v>1662</v>
      </c>
      <c r="B27" s="278" t="str">
        <f>VLOOKUP(A27,Adr!A:B,2,FALSE)</f>
        <v>KO Box Club Galanta</v>
      </c>
      <c r="C27" s="248" t="s">
        <v>1928</v>
      </c>
      <c r="D27" s="250">
        <v>5000</v>
      </c>
      <c r="E27" s="232">
        <v>0</v>
      </c>
      <c r="F27" s="245" t="s">
        <v>223</v>
      </c>
      <c r="G27" s="248" t="s">
        <v>10</v>
      </c>
      <c r="H27" s="248" t="s">
        <v>846</v>
      </c>
      <c r="I27" s="256" t="str">
        <f t="shared" si="0"/>
        <v>45014132r</v>
      </c>
      <c r="J27" s="226" t="str">
        <f t="shared" si="1"/>
        <v>45014132026 03</v>
      </c>
      <c r="K27" s="5"/>
      <c r="L27" s="226" t="str">
        <f t="shared" si="2"/>
        <v>45014132026 03B</v>
      </c>
      <c r="M27" s="5" t="str">
        <f t="shared" si="3"/>
        <v>KO Box Club GalantarBVyboxuj si svoj sen - 2. etapa, celé SR - vybrané základné školy, 12.10.2020 - 23.10.2020, 0 športovcov do 20 rokov, 6000 športovcov do 15 rokov, 0 športovcov nad 60 rokov</v>
      </c>
      <c r="N27" s="3" t="str">
        <f t="shared" si="4"/>
        <v>45014132rB</v>
      </c>
    </row>
    <row r="28" spans="1:14">
      <c r="A28" s="245" t="s">
        <v>1663</v>
      </c>
      <c r="B28" s="278" t="str">
        <f>VLOOKUP(A28,Adr!A:B,2,FALSE)</f>
        <v>Letecká amatérska asociácia Slovenskej republiky</v>
      </c>
      <c r="C28" s="248" t="s">
        <v>1929</v>
      </c>
      <c r="D28" s="249">
        <v>8689</v>
      </c>
      <c r="E28" s="232">
        <v>0.50599806697367677</v>
      </c>
      <c r="F28" s="245" t="s">
        <v>222</v>
      </c>
      <c r="G28" s="248" t="s">
        <v>10</v>
      </c>
      <c r="H28" s="248" t="s">
        <v>846</v>
      </c>
      <c r="I28" s="256" t="str">
        <f t="shared" si="0"/>
        <v>17067065q</v>
      </c>
      <c r="J28" s="226" t="str">
        <f t="shared" si="1"/>
        <v>17067065026 03</v>
      </c>
      <c r="K28" s="5"/>
      <c r="L28" s="226" t="str">
        <f t="shared" si="2"/>
        <v>17067065026 03B</v>
      </c>
      <c r="M28" s="5" t="str">
        <f t="shared" si="3"/>
        <v>Letecká amatérska asociácia Slovenskej republikyqBOtvorené Majstrovstvá Slovenskej republiky v paraglidingu (TŠP), Martin, počet krajín: 15, počet športovcov: 100, ročník podujatia: 16, termín: 25.07.2020 - 01.08.2020</v>
      </c>
      <c r="N28" s="3" t="str">
        <f t="shared" si="4"/>
        <v>17067065qB</v>
      </c>
    </row>
    <row r="29" spans="1:14">
      <c r="A29" s="245" t="s">
        <v>1584</v>
      </c>
      <c r="B29" s="278" t="str">
        <f>VLOOKUP(A29,Adr!A:B,2,FALSE)</f>
        <v>Maratón klub Rajec</v>
      </c>
      <c r="C29" s="248" t="s">
        <v>1930</v>
      </c>
      <c r="D29" s="249">
        <v>5000</v>
      </c>
      <c r="E29" s="232">
        <v>0</v>
      </c>
      <c r="F29" s="245" t="s">
        <v>223</v>
      </c>
      <c r="G29" s="248" t="s">
        <v>10</v>
      </c>
      <c r="H29" s="248" t="s">
        <v>846</v>
      </c>
      <c r="I29" s="256" t="str">
        <f t="shared" si="0"/>
        <v>00630616r</v>
      </c>
      <c r="J29" s="226" t="str">
        <f t="shared" si="1"/>
        <v>00630616026 03</v>
      </c>
      <c r="K29" s="5"/>
      <c r="L29" s="226" t="str">
        <f t="shared" si="2"/>
        <v>00630616026 03B</v>
      </c>
      <c r="M29" s="5" t="str">
        <f t="shared" si="3"/>
        <v>Maratón klub RajecrBRajecký maratón, Rajec - Námestie SNP, 08.08.2020, 400 športovcov do 20 rokov, 321 športovcov do 15 rokov, 183 športovcov nad 60 rokov</v>
      </c>
      <c r="N29" s="3" t="str">
        <f t="shared" si="4"/>
        <v>00630616rB</v>
      </c>
    </row>
    <row r="30" spans="1:14">
      <c r="A30" s="245" t="s">
        <v>1664</v>
      </c>
      <c r="B30" s="278" t="str">
        <f>VLOOKUP(A30,Adr!A:B,2,FALSE)</f>
        <v>Maratónsky klub Košice</v>
      </c>
      <c r="C30" s="248" t="s">
        <v>1931</v>
      </c>
      <c r="D30" s="249">
        <v>70000</v>
      </c>
      <c r="E30" s="232">
        <v>0.83579154375614551</v>
      </c>
      <c r="F30" s="245" t="s">
        <v>222</v>
      </c>
      <c r="G30" s="248" t="s">
        <v>10</v>
      </c>
      <c r="H30" s="248" t="s">
        <v>846</v>
      </c>
      <c r="I30" s="256" t="str">
        <f t="shared" si="0"/>
        <v>00595209q</v>
      </c>
      <c r="J30" s="226" t="str">
        <f t="shared" si="1"/>
        <v>00595209026 03</v>
      </c>
      <c r="K30" s="5"/>
      <c r="L30" s="226" t="str">
        <f t="shared" si="2"/>
        <v>00595209026 03B</v>
      </c>
      <c r="M30" s="5" t="str">
        <f t="shared" si="3"/>
        <v>Maratónsky klub KošiceqBMedzinárodný maratón mieru v Košiciach (TŠP), Košice, počet krajín: 61, počet športovcov: 10 000, ročník podujatia: 97, termín: 02.10.2020 - 04.10.2020</v>
      </c>
      <c r="N30" s="3" t="str">
        <f t="shared" si="4"/>
        <v>00595209qB</v>
      </c>
    </row>
    <row r="31" spans="1:14" ht="45">
      <c r="A31" s="225" t="s">
        <v>1575</v>
      </c>
      <c r="B31" s="278" t="str">
        <f>VLOOKUP(A31,Adr!A:B,2,FALSE)</f>
        <v>Nová škola S. Bíroša Bytča</v>
      </c>
      <c r="C31" s="253" t="s">
        <v>1932</v>
      </c>
      <c r="D31" s="231">
        <v>5000</v>
      </c>
      <c r="E31" s="232">
        <v>0</v>
      </c>
      <c r="F31" s="245" t="s">
        <v>223</v>
      </c>
      <c r="G31" s="248" t="s">
        <v>10</v>
      </c>
      <c r="H31" s="248" t="s">
        <v>846</v>
      </c>
      <c r="I31" s="233" t="str">
        <f t="shared" si="0"/>
        <v>37911147r</v>
      </c>
      <c r="J31" s="226" t="str">
        <f t="shared" si="1"/>
        <v>37911147026 03</v>
      </c>
      <c r="K31" s="5"/>
      <c r="L31" s="226" t="str">
        <f t="shared" si="2"/>
        <v>37911147026 03B</v>
      </c>
      <c r="M31" s="5" t="str">
        <f t="shared" si="3"/>
        <v>Nová škola S. Bíroša BytčarBPostavme sa novodobým chorobám behom    , Bytča, 09.10.2020, 200 športovcov do 20 rokov, 700 športovcov do 15 rokov, 100 športovcov nad 60 rokov</v>
      </c>
      <c r="N31" s="3" t="str">
        <f t="shared" si="4"/>
        <v>37911147rB</v>
      </c>
    </row>
    <row r="32" spans="1:14">
      <c r="A32" s="225">
        <v>30787009</v>
      </c>
      <c r="B32" s="278" t="str">
        <f>VLOOKUP(A32,Adr!A:B,2,FALSE)</f>
        <v>Slovenská asociácia amerického futbalu, o.z.</v>
      </c>
      <c r="C32" s="253" t="s">
        <v>940</v>
      </c>
      <c r="D32" s="231">
        <v>25700</v>
      </c>
      <c r="E32" s="232">
        <v>0</v>
      </c>
      <c r="F32" s="225" t="s">
        <v>206</v>
      </c>
      <c r="G32" s="228" t="s">
        <v>6</v>
      </c>
      <c r="H32" s="228" t="s">
        <v>846</v>
      </c>
      <c r="I32" s="233" t="str">
        <f t="shared" si="0"/>
        <v>30787009a</v>
      </c>
      <c r="J32" s="226" t="str">
        <f t="shared" si="1"/>
        <v>30787009026 02</v>
      </c>
      <c r="K32" s="5" t="s">
        <v>17</v>
      </c>
      <c r="L32" s="226" t="str">
        <f t="shared" si="2"/>
        <v>30787009026 02B</v>
      </c>
      <c r="M32" s="5" t="str">
        <f t="shared" si="3"/>
        <v>Slovenská asociácia amerického futbalu, o.z.aBamerický futbal - bežné transfery</v>
      </c>
      <c r="N32" s="3" t="str">
        <f t="shared" si="4"/>
        <v>30787009aB</v>
      </c>
    </row>
    <row r="33" spans="1:14">
      <c r="A33" s="225">
        <v>30787009</v>
      </c>
      <c r="B33" s="278" t="str">
        <f>VLOOKUP(A33,Adr!A:B,2,FALSE)</f>
        <v>Slovenská asociácia amerického futbalu, o.z.</v>
      </c>
      <c r="C33" s="253" t="s">
        <v>1338</v>
      </c>
      <c r="D33" s="231">
        <v>4300</v>
      </c>
      <c r="E33" s="232">
        <v>0</v>
      </c>
      <c r="F33" s="225" t="s">
        <v>206</v>
      </c>
      <c r="G33" s="228" t="s">
        <v>6</v>
      </c>
      <c r="H33" s="228" t="s">
        <v>847</v>
      </c>
      <c r="I33" s="233" t="str">
        <f t="shared" si="0"/>
        <v>30787009a</v>
      </c>
      <c r="J33" s="226" t="str">
        <f t="shared" si="1"/>
        <v>30787009026 02</v>
      </c>
      <c r="K33" s="5" t="s">
        <v>17</v>
      </c>
      <c r="L33" s="226" t="str">
        <f t="shared" si="2"/>
        <v>30787009026 02K</v>
      </c>
      <c r="M33" s="5" t="str">
        <f t="shared" si="3"/>
        <v>Slovenská asociácia amerického futbalu, o.z.aKamerický futbal - kapitálové transfery</v>
      </c>
      <c r="N33" s="3" t="str">
        <f t="shared" si="4"/>
        <v>30787009aK</v>
      </c>
    </row>
    <row r="34" spans="1:14">
      <c r="A34" s="225">
        <v>30787009</v>
      </c>
      <c r="B34" s="278" t="str">
        <f>VLOOKUP(A34,Adr!A:B,2,FALSE)</f>
        <v>Slovenská asociácia amerického futbalu, o.z.</v>
      </c>
      <c r="C34" s="248" t="s">
        <v>1933</v>
      </c>
      <c r="D34" s="250">
        <v>10000</v>
      </c>
      <c r="E34" s="232">
        <v>0</v>
      </c>
      <c r="F34" s="245" t="s">
        <v>223</v>
      </c>
      <c r="G34" s="248" t="s">
        <v>10</v>
      </c>
      <c r="H34" s="248" t="s">
        <v>846</v>
      </c>
      <c r="I34" s="256" t="str">
        <f t="shared" si="0"/>
        <v>30787009r</v>
      </c>
      <c r="J34" s="226" t="str">
        <f t="shared" si="1"/>
        <v>30787009026 03</v>
      </c>
      <c r="K34" s="5"/>
      <c r="L34" s="226" t="str">
        <f t="shared" si="2"/>
        <v>30787009026 03B</v>
      </c>
      <c r="M34" s="5" t="str">
        <f t="shared" si="3"/>
        <v>Slovenská asociácia amerického futbalu, o.z.rBPohyb, zdravie, Flag Futbal! , Bratislava, Zvolen, 12.11.2020 - 22.11.2020, 10 športovcov do 20 rokov, 100 športovcov do 15 rokov, 0 športovcov nad 60 rokov</v>
      </c>
      <c r="N34" s="3" t="str">
        <f t="shared" si="4"/>
        <v>30787009rB</v>
      </c>
    </row>
    <row r="35" spans="1:14">
      <c r="A35" s="245" t="s">
        <v>1640</v>
      </c>
      <c r="B35" s="278" t="str">
        <f>VLOOKUP(A35,Adr!A:B,2,FALSE)</f>
        <v>Slovenská asociácia Bandy, skrátený názov SAB</v>
      </c>
      <c r="C35" s="248" t="s">
        <v>1682</v>
      </c>
      <c r="D35" s="250">
        <v>18000</v>
      </c>
      <c r="E35" s="232">
        <v>0</v>
      </c>
      <c r="F35" s="245" t="s">
        <v>214</v>
      </c>
      <c r="G35" s="248" t="s">
        <v>10</v>
      </c>
      <c r="H35" s="248" t="s">
        <v>846</v>
      </c>
      <c r="I35" s="256" t="str">
        <f t="shared" si="0"/>
        <v>50897152i</v>
      </c>
      <c r="J35" s="226" t="str">
        <f t="shared" si="1"/>
        <v>50897152026 03</v>
      </c>
      <c r="K35" s="5"/>
      <c r="L35" s="226" t="str">
        <f t="shared" si="2"/>
        <v>50897152026 03B</v>
      </c>
      <c r="M35" s="5" t="str">
        <f t="shared" si="3"/>
        <v>Slovenská asociácia Bandy, skrátený názov SABiBdružstvo (12 čl.) za  2. miesto na ME v športe (disciplíne) bandy hokej</v>
      </c>
      <c r="N35" s="3" t="str">
        <f t="shared" si="4"/>
        <v>50897152iB</v>
      </c>
    </row>
    <row r="36" spans="1:14">
      <c r="A36" s="225" t="s">
        <v>18</v>
      </c>
      <c r="B36" s="278" t="str">
        <f>VLOOKUP(A36,Adr!A:B,2,FALSE)</f>
        <v>Slovenská asociácia boccie</v>
      </c>
      <c r="C36" s="253" t="s">
        <v>941</v>
      </c>
      <c r="D36" s="231">
        <v>30594</v>
      </c>
      <c r="E36" s="232">
        <v>0</v>
      </c>
      <c r="F36" s="225" t="s">
        <v>206</v>
      </c>
      <c r="G36" s="228" t="s">
        <v>6</v>
      </c>
      <c r="H36" s="228" t="s">
        <v>846</v>
      </c>
      <c r="I36" s="256" t="str">
        <f t="shared" si="0"/>
        <v>00631655a</v>
      </c>
      <c r="J36" s="226" t="str">
        <f t="shared" si="1"/>
        <v>00631655026 02</v>
      </c>
      <c r="K36" s="5" t="s">
        <v>162</v>
      </c>
      <c r="L36" s="226" t="str">
        <f t="shared" si="2"/>
        <v>00631655026 02B</v>
      </c>
      <c r="M36" s="5" t="str">
        <f t="shared" si="3"/>
        <v>Slovenská asociácia boccieaBboccia - bežné transfery</v>
      </c>
      <c r="N36" s="3" t="str">
        <f t="shared" si="4"/>
        <v>00631655aB</v>
      </c>
    </row>
    <row r="37" spans="1:14">
      <c r="A37" s="225" t="s">
        <v>18</v>
      </c>
      <c r="B37" s="278" t="str">
        <f>VLOOKUP(A37,Adr!A:B,2,FALSE)</f>
        <v>Slovenská asociácia boccie</v>
      </c>
      <c r="C37" s="263" t="s">
        <v>942</v>
      </c>
      <c r="D37" s="249">
        <v>20240</v>
      </c>
      <c r="E37" s="232">
        <v>0</v>
      </c>
      <c r="F37" s="225" t="s">
        <v>206</v>
      </c>
      <c r="G37" s="228" t="s">
        <v>6</v>
      </c>
      <c r="H37" s="228" t="s">
        <v>846</v>
      </c>
      <c r="I37" s="233" t="str">
        <f t="shared" si="0"/>
        <v>00631655a</v>
      </c>
      <c r="J37" s="226" t="str">
        <f t="shared" si="1"/>
        <v>00631655026 02</v>
      </c>
      <c r="K37" s="5" t="s">
        <v>163</v>
      </c>
      <c r="L37" s="226" t="str">
        <f t="shared" si="2"/>
        <v>00631655026 02B</v>
      </c>
      <c r="M37" s="5" t="str">
        <f t="shared" si="3"/>
        <v>Slovenská asociácia boccieaBboule lyonnaise - bežné transfery</v>
      </c>
      <c r="N37" s="3" t="str">
        <f t="shared" si="4"/>
        <v>00631655aB</v>
      </c>
    </row>
    <row r="38" spans="1:14">
      <c r="A38" s="225" t="s">
        <v>18</v>
      </c>
      <c r="B38" s="278" t="str">
        <f>VLOOKUP(A38,Adr!A:B,2,FALSE)</f>
        <v>Slovenská asociácia boccie</v>
      </c>
      <c r="C38" s="263" t="s">
        <v>1339</v>
      </c>
      <c r="D38" s="249">
        <v>9760</v>
      </c>
      <c r="E38" s="232">
        <v>0</v>
      </c>
      <c r="F38" s="225" t="s">
        <v>206</v>
      </c>
      <c r="G38" s="228" t="s">
        <v>6</v>
      </c>
      <c r="H38" s="228" t="s">
        <v>847</v>
      </c>
      <c r="I38" s="233" t="str">
        <f t="shared" si="0"/>
        <v>00631655a</v>
      </c>
      <c r="J38" s="226" t="str">
        <f t="shared" si="1"/>
        <v>00631655026 02</v>
      </c>
      <c r="K38" s="5" t="s">
        <v>163</v>
      </c>
      <c r="L38" s="226" t="str">
        <f t="shared" si="2"/>
        <v>00631655026 02K</v>
      </c>
      <c r="M38" s="5" t="str">
        <f t="shared" si="3"/>
        <v>Slovenská asociácia boccieaKboule lyonnaise - kapitálové transfery</v>
      </c>
      <c r="N38" s="3" t="str">
        <f t="shared" si="4"/>
        <v>00631655aK</v>
      </c>
    </row>
    <row r="39" spans="1:14">
      <c r="A39" s="241" t="s">
        <v>1641</v>
      </c>
      <c r="B39" s="278" t="str">
        <f>VLOOKUP(A39,Adr!A:B,2,FALSE)</f>
        <v>Slovenská asociácia Crossmintonu</v>
      </c>
      <c r="C39" s="248" t="s">
        <v>1022</v>
      </c>
      <c r="D39" s="249">
        <v>13905</v>
      </c>
      <c r="E39" s="232">
        <v>0</v>
      </c>
      <c r="F39" s="245" t="s">
        <v>210</v>
      </c>
      <c r="G39" s="248" t="s">
        <v>10</v>
      </c>
      <c r="H39" s="248" t="s">
        <v>846</v>
      </c>
      <c r="I39" s="256" t="str">
        <f t="shared" si="0"/>
        <v>42161045e</v>
      </c>
      <c r="J39" s="226" t="str">
        <f t="shared" si="1"/>
        <v>42161045026 03</v>
      </c>
      <c r="K39" s="5"/>
      <c r="L39" s="226" t="str">
        <f t="shared" si="2"/>
        <v>42161045026 03B</v>
      </c>
      <c r="M39" s="5" t="str">
        <f t="shared" si="3"/>
        <v>Slovenská asociácia CrossmintonueBrozvoj športov, ktoré nie sú uznanými podľa zákona č. 440/2015 Z. z.</v>
      </c>
      <c r="N39" s="3" t="str">
        <f t="shared" si="4"/>
        <v>42161045eB</v>
      </c>
    </row>
    <row r="40" spans="1:14">
      <c r="A40" s="225" t="s">
        <v>1641</v>
      </c>
      <c r="B40" s="278" t="str">
        <f>VLOOKUP(A40,Adr!A:B,2,FALSE)</f>
        <v>Slovenská asociácia Crossmintonu</v>
      </c>
      <c r="C40" s="248" t="s">
        <v>1685</v>
      </c>
      <c r="D40" s="250">
        <v>2000</v>
      </c>
      <c r="E40" s="232">
        <v>0</v>
      </c>
      <c r="F40" s="245" t="s">
        <v>214</v>
      </c>
      <c r="G40" s="248" t="s">
        <v>10</v>
      </c>
      <c r="H40" s="248" t="s">
        <v>846</v>
      </c>
      <c r="I40" s="256" t="str">
        <f t="shared" si="0"/>
        <v>42161045i</v>
      </c>
      <c r="J40" s="226" t="str">
        <f t="shared" si="1"/>
        <v>42161045026 03</v>
      </c>
      <c r="K40" s="5"/>
      <c r="L40" s="226" t="str">
        <f t="shared" si="2"/>
        <v>42161045026 03B</v>
      </c>
      <c r="M40" s="5" t="str">
        <f t="shared" si="3"/>
        <v>Slovenská asociácia CrossmintonuiBHenrieta Syč- Kriváňová za  3. miesto na MS v športe (disciplíne) crossminton</v>
      </c>
      <c r="N40" s="3" t="str">
        <f t="shared" si="4"/>
        <v>42161045iB</v>
      </c>
    </row>
    <row r="41" spans="1:14">
      <c r="A41" s="225" t="s">
        <v>1641</v>
      </c>
      <c r="B41" s="278" t="str">
        <f>VLOOKUP(A41,Adr!A:B,2,FALSE)</f>
        <v>Slovenská asociácia Crossmintonu</v>
      </c>
      <c r="C41" s="248" t="s">
        <v>1684</v>
      </c>
      <c r="D41" s="250">
        <v>1000</v>
      </c>
      <c r="E41" s="232">
        <v>0</v>
      </c>
      <c r="F41" s="245" t="s">
        <v>214</v>
      </c>
      <c r="G41" s="248" t="s">
        <v>10</v>
      </c>
      <c r="H41" s="248" t="s">
        <v>846</v>
      </c>
      <c r="I41" s="256" t="str">
        <f t="shared" si="0"/>
        <v>42161045i</v>
      </c>
      <c r="J41" s="226" t="str">
        <f t="shared" si="1"/>
        <v>42161045026 03</v>
      </c>
      <c r="K41" s="5"/>
      <c r="L41" s="226" t="str">
        <f t="shared" si="2"/>
        <v>42161045026 03B</v>
      </c>
      <c r="M41" s="5" t="str">
        <f t="shared" si="3"/>
        <v>Slovenská asociácia CrossmintonuiBJán Štiavnický ml. za  1. miesto na MSJ v športe (disciplíne) crossminton</v>
      </c>
      <c r="N41" s="3" t="str">
        <f t="shared" si="4"/>
        <v>42161045iB</v>
      </c>
    </row>
    <row r="42" spans="1:14">
      <c r="A42" s="225" t="s">
        <v>1641</v>
      </c>
      <c r="B42" s="278" t="str">
        <f>VLOOKUP(A42,Adr!A:B,2,FALSE)</f>
        <v>Slovenská asociácia Crossmintonu</v>
      </c>
      <c r="C42" s="248" t="s">
        <v>1687</v>
      </c>
      <c r="D42" s="250">
        <v>2500</v>
      </c>
      <c r="E42" s="232">
        <v>0</v>
      </c>
      <c r="F42" s="245" t="s">
        <v>214</v>
      </c>
      <c r="G42" s="248" t="s">
        <v>10</v>
      </c>
      <c r="H42" s="248" t="s">
        <v>846</v>
      </c>
      <c r="I42" s="256" t="str">
        <f t="shared" si="0"/>
        <v>42161045i</v>
      </c>
      <c r="J42" s="226" t="str">
        <f t="shared" si="1"/>
        <v>42161045026 03</v>
      </c>
      <c r="K42" s="5"/>
      <c r="L42" s="226" t="str">
        <f t="shared" si="2"/>
        <v>42161045026 03B</v>
      </c>
      <c r="M42" s="5" t="str">
        <f t="shared" si="3"/>
        <v>Slovenská asociácia CrossmintonuiBJán Štiavnický st. za  2. miesto na MS v športe (disciplíne) crossminton</v>
      </c>
      <c r="N42" s="3" t="str">
        <f t="shared" si="4"/>
        <v>42161045iB</v>
      </c>
    </row>
    <row r="43" spans="1:14">
      <c r="A43" s="225" t="s">
        <v>1641</v>
      </c>
      <c r="B43" s="278" t="str">
        <f>VLOOKUP(A43,Adr!A:B,2,FALSE)</f>
        <v>Slovenská asociácia Crossmintonu</v>
      </c>
      <c r="C43" s="248" t="s">
        <v>1686</v>
      </c>
      <c r="D43" s="250">
        <v>2000</v>
      </c>
      <c r="E43" s="232">
        <v>0</v>
      </c>
      <c r="F43" s="245" t="s">
        <v>214</v>
      </c>
      <c r="G43" s="248" t="s">
        <v>10</v>
      </c>
      <c r="H43" s="248" t="s">
        <v>846</v>
      </c>
      <c r="I43" s="256" t="str">
        <f t="shared" si="0"/>
        <v>42161045i</v>
      </c>
      <c r="J43" s="226" t="str">
        <f t="shared" si="1"/>
        <v>42161045026 03</v>
      </c>
      <c r="K43" s="5"/>
      <c r="L43" s="226" t="str">
        <f t="shared" si="2"/>
        <v>42161045026 03B</v>
      </c>
      <c r="M43" s="5" t="str">
        <f t="shared" si="3"/>
        <v>Slovenská asociácia CrossmintonuiBJozef Gibala za  3. miesto na MS v športe (disciplíne) crossminton</v>
      </c>
      <c r="N43" s="3" t="str">
        <f t="shared" si="4"/>
        <v>42161045iB</v>
      </c>
    </row>
    <row r="44" spans="1:14">
      <c r="A44" s="245" t="s">
        <v>1641</v>
      </c>
      <c r="B44" s="278" t="str">
        <f>VLOOKUP(A44,Adr!A:B,2,FALSE)</f>
        <v>Slovenská asociácia Crossmintonu</v>
      </c>
      <c r="C44" s="248" t="s">
        <v>1683</v>
      </c>
      <c r="D44" s="250">
        <v>750</v>
      </c>
      <c r="E44" s="232">
        <v>0</v>
      </c>
      <c r="F44" s="245" t="s">
        <v>214</v>
      </c>
      <c r="G44" s="248" t="s">
        <v>10</v>
      </c>
      <c r="H44" s="248" t="s">
        <v>846</v>
      </c>
      <c r="I44" s="256" t="str">
        <f t="shared" si="0"/>
        <v>42161045i</v>
      </c>
      <c r="J44" s="226" t="str">
        <f t="shared" si="1"/>
        <v>42161045026 03</v>
      </c>
      <c r="K44" s="5"/>
      <c r="L44" s="226" t="str">
        <f t="shared" si="2"/>
        <v>42161045026 03B</v>
      </c>
      <c r="M44" s="5" t="str">
        <f t="shared" si="3"/>
        <v>Slovenská asociácia CrossmintonuiBViliam Kopilec za  2. miesto na MSJ v športe (disciplíne) crossminton</v>
      </c>
      <c r="N44" s="3" t="str">
        <f t="shared" si="4"/>
        <v>42161045iB</v>
      </c>
    </row>
    <row r="45" spans="1:14">
      <c r="A45" s="225" t="s">
        <v>1641</v>
      </c>
      <c r="B45" s="278" t="str">
        <f>VLOOKUP(A45,Adr!A:B,2,FALSE)</f>
        <v>Slovenská asociácia Crossmintonu</v>
      </c>
      <c r="C45" s="248" t="s">
        <v>1934</v>
      </c>
      <c r="D45" s="250">
        <v>10000</v>
      </c>
      <c r="E45" s="232">
        <v>0</v>
      </c>
      <c r="F45" s="245" t="s">
        <v>223</v>
      </c>
      <c r="G45" s="248" t="s">
        <v>10</v>
      </c>
      <c r="H45" s="248" t="s">
        <v>846</v>
      </c>
      <c r="I45" s="256" t="str">
        <f t="shared" si="0"/>
        <v>42161045r</v>
      </c>
      <c r="J45" s="226" t="str">
        <f t="shared" si="1"/>
        <v>42161045026 03</v>
      </c>
      <c r="K45" s="5"/>
      <c r="L45" s="226" t="str">
        <f t="shared" si="2"/>
        <v>42161045026 03B</v>
      </c>
      <c r="M45" s="5" t="str">
        <f t="shared" si="3"/>
        <v>Slovenská asociácia CrossmintonurB Majstrovstvá Slovenska v Crossmintone, Prešov, 12.11.2020 - 13.11.2020, 110 športovcov do 20 rokov, 80 športovcov do 15 rokov, 25 športovcov nad 60 rokov</v>
      </c>
      <c r="N45" s="3" t="str">
        <f t="shared" si="4"/>
        <v>42161045rB</v>
      </c>
    </row>
    <row r="46" spans="1:14">
      <c r="A46" s="225" t="s">
        <v>20</v>
      </c>
      <c r="B46" s="278" t="str">
        <f>VLOOKUP(A46,Adr!A:B,2,FALSE)</f>
        <v>Slovenská asociácia čínskeho wushu</v>
      </c>
      <c r="C46" s="253" t="s">
        <v>943</v>
      </c>
      <c r="D46" s="231">
        <v>30000</v>
      </c>
      <c r="E46" s="232">
        <v>0</v>
      </c>
      <c r="F46" s="225" t="s">
        <v>206</v>
      </c>
      <c r="G46" s="228" t="s">
        <v>6</v>
      </c>
      <c r="H46" s="228" t="s">
        <v>846</v>
      </c>
      <c r="I46" s="256" t="str">
        <f t="shared" si="0"/>
        <v>42019541a</v>
      </c>
      <c r="J46" s="226" t="str">
        <f t="shared" si="1"/>
        <v>42019541026 02</v>
      </c>
      <c r="K46" s="5" t="s">
        <v>22</v>
      </c>
      <c r="L46" s="226" t="str">
        <f t="shared" si="2"/>
        <v>42019541026 02B</v>
      </c>
      <c r="M46" s="5" t="str">
        <f t="shared" si="3"/>
        <v>Slovenská asociácia čínskeho wushuaBwushu - bežné transfery</v>
      </c>
      <c r="N46" s="3" t="str">
        <f t="shared" si="4"/>
        <v>42019541aB</v>
      </c>
    </row>
    <row r="47" spans="1:14">
      <c r="A47" s="265" t="s">
        <v>20</v>
      </c>
      <c r="B47" s="278" t="str">
        <f>VLOOKUP(A47,Adr!A:B,2,FALSE)</f>
        <v>Slovenská asociácia čínskeho wushu</v>
      </c>
      <c r="C47" s="228" t="s">
        <v>1364</v>
      </c>
      <c r="D47" s="231">
        <v>10429</v>
      </c>
      <c r="E47" s="232">
        <v>0</v>
      </c>
      <c r="F47" s="225" t="s">
        <v>209</v>
      </c>
      <c r="G47" s="294" t="s">
        <v>10</v>
      </c>
      <c r="H47" s="228" t="s">
        <v>846</v>
      </c>
      <c r="I47" s="256" t="str">
        <f t="shared" si="0"/>
        <v>42019541d</v>
      </c>
      <c r="J47" s="226" t="str">
        <f t="shared" si="1"/>
        <v>42019541026 03</v>
      </c>
      <c r="K47" s="5"/>
      <c r="L47" s="226" t="str">
        <f t="shared" si="2"/>
        <v>42019541026 03B</v>
      </c>
      <c r="M47" s="5" t="str">
        <f t="shared" si="3"/>
        <v>Slovenská asociácia čínskeho wushudBPatrik Hatala</v>
      </c>
      <c r="N47" s="3" t="str">
        <f t="shared" si="4"/>
        <v>42019541dB</v>
      </c>
    </row>
    <row r="48" spans="1:14">
      <c r="A48" s="265" t="s">
        <v>20</v>
      </c>
      <c r="B48" s="278" t="str">
        <f>VLOOKUP(A48,Adr!A:B,2,FALSE)</f>
        <v>Slovenská asociácia čínskeho wushu</v>
      </c>
      <c r="C48" s="228" t="s">
        <v>1063</v>
      </c>
      <c r="D48" s="231">
        <v>5214</v>
      </c>
      <c r="E48" s="232">
        <v>0</v>
      </c>
      <c r="F48" s="225" t="s">
        <v>209</v>
      </c>
      <c r="G48" s="294" t="s">
        <v>10</v>
      </c>
      <c r="H48" s="228" t="s">
        <v>846</v>
      </c>
      <c r="I48" s="256" t="str">
        <f t="shared" si="0"/>
        <v>42019541d</v>
      </c>
      <c r="J48" s="226" t="str">
        <f t="shared" si="1"/>
        <v>42019541026 03</v>
      </c>
      <c r="K48" s="5"/>
      <c r="L48" s="226" t="str">
        <f t="shared" si="2"/>
        <v>42019541026 03B</v>
      </c>
      <c r="M48" s="5" t="str">
        <f t="shared" si="3"/>
        <v>Slovenská asociácia čínskeho wushudBPeter Kysel</v>
      </c>
      <c r="N48" s="3" t="str">
        <f t="shared" si="4"/>
        <v>42019541dB</v>
      </c>
    </row>
    <row r="49" spans="1:14">
      <c r="A49" s="265" t="s">
        <v>20</v>
      </c>
      <c r="B49" s="278" t="str">
        <f>VLOOKUP(A49,Adr!A:B,2,FALSE)</f>
        <v>Slovenská asociácia čínskeho wushu</v>
      </c>
      <c r="C49" s="228" t="s">
        <v>1365</v>
      </c>
      <c r="D49" s="231">
        <v>8343</v>
      </c>
      <c r="E49" s="232">
        <v>0</v>
      </c>
      <c r="F49" s="225" t="s">
        <v>209</v>
      </c>
      <c r="G49" s="294" t="s">
        <v>10</v>
      </c>
      <c r="H49" s="228" t="s">
        <v>846</v>
      </c>
      <c r="I49" s="256" t="str">
        <f t="shared" si="0"/>
        <v>42019541d</v>
      </c>
      <c r="J49" s="226" t="str">
        <f t="shared" si="1"/>
        <v>42019541026 03</v>
      </c>
      <c r="K49" s="5"/>
      <c r="L49" s="226" t="str">
        <f t="shared" si="2"/>
        <v>42019541026 03B</v>
      </c>
      <c r="M49" s="5" t="str">
        <f t="shared" si="3"/>
        <v>Slovenská asociácia čínskeho wushudBWeapon vs. Weapon Sparring Routine  - dvojica</v>
      </c>
      <c r="N49" s="3" t="str">
        <f t="shared" si="4"/>
        <v>42019541dB</v>
      </c>
    </row>
    <row r="50" spans="1:14">
      <c r="A50" s="241" t="s">
        <v>1642</v>
      </c>
      <c r="B50" s="278" t="str">
        <f>VLOOKUP(A50,Adr!A:B,2,FALSE)</f>
        <v>Slovenská Asociácia Dynamickej Streľby</v>
      </c>
      <c r="C50" s="248" t="s">
        <v>1022</v>
      </c>
      <c r="D50" s="250">
        <v>12349</v>
      </c>
      <c r="E50" s="232">
        <v>0</v>
      </c>
      <c r="F50" s="245" t="s">
        <v>210</v>
      </c>
      <c r="G50" s="248" t="s">
        <v>10</v>
      </c>
      <c r="H50" s="248" t="s">
        <v>846</v>
      </c>
      <c r="I50" s="256" t="str">
        <f t="shared" si="0"/>
        <v>30810108e</v>
      </c>
      <c r="J50" s="226" t="str">
        <f t="shared" si="1"/>
        <v>30810108026 03</v>
      </c>
      <c r="K50" s="5"/>
      <c r="L50" s="226" t="str">
        <f t="shared" si="2"/>
        <v>30810108026 03B</v>
      </c>
      <c r="M50" s="5" t="str">
        <f t="shared" si="3"/>
        <v>Slovenská Asociácia Dynamickej StreľbyeBrozvoj športov, ktoré nie sú uznanými podľa zákona č. 440/2015 Z. z.</v>
      </c>
      <c r="N50" s="3" t="str">
        <f t="shared" si="4"/>
        <v>30810108eB</v>
      </c>
    </row>
    <row r="51" spans="1:14">
      <c r="A51" s="225" t="s">
        <v>1642</v>
      </c>
      <c r="B51" s="278" t="str">
        <f>VLOOKUP(A51,Adr!A:B,2,FALSE)</f>
        <v>Slovenská Asociácia Dynamickej Streľby</v>
      </c>
      <c r="C51" s="248" t="s">
        <v>1936</v>
      </c>
      <c r="D51" s="250">
        <v>10500</v>
      </c>
      <c r="E51" s="232">
        <v>0.7407407407407407</v>
      </c>
      <c r="F51" s="225" t="s">
        <v>222</v>
      </c>
      <c r="G51" s="228" t="s">
        <v>10</v>
      </c>
      <c r="H51" s="228" t="s">
        <v>846</v>
      </c>
      <c r="I51" s="256" t="str">
        <f t="shared" si="0"/>
        <v>30810108q</v>
      </c>
      <c r="J51" s="226" t="str">
        <f t="shared" si="1"/>
        <v>30810108026 03</v>
      </c>
      <c r="K51" s="5"/>
      <c r="L51" s="226" t="str">
        <f t="shared" si="2"/>
        <v>30810108026 03B</v>
      </c>
      <c r="M51" s="5" t="str">
        <f t="shared" si="3"/>
        <v>Slovenská Asociácia Dynamickej StreľbyqBMajstrovstvá Slovenska  (TŠP), Komárno, počet krajín: 23, počet športovcov: 447, ročník podujatia: 25, termín: 03.09.2020 - 06.09.2020</v>
      </c>
      <c r="N51" s="3" t="str">
        <f t="shared" si="4"/>
        <v>30810108qB</v>
      </c>
    </row>
    <row r="52" spans="1:14">
      <c r="A52" s="225" t="s">
        <v>1642</v>
      </c>
      <c r="B52" s="278" t="str">
        <f>VLOOKUP(A52,Adr!A:B,2,FALSE)</f>
        <v>Slovenská Asociácia Dynamickej Streľby</v>
      </c>
      <c r="C52" s="248" t="s">
        <v>1935</v>
      </c>
      <c r="D52" s="250">
        <v>10000</v>
      </c>
      <c r="E52" s="232">
        <v>0</v>
      </c>
      <c r="F52" s="245" t="s">
        <v>223</v>
      </c>
      <c r="G52" s="248" t="s">
        <v>10</v>
      </c>
      <c r="H52" s="248" t="s">
        <v>846</v>
      </c>
      <c r="I52" s="256" t="str">
        <f t="shared" si="0"/>
        <v>30810108r</v>
      </c>
      <c r="J52" s="226" t="str">
        <f t="shared" si="1"/>
        <v>30810108026 03</v>
      </c>
      <c r="K52" s="5"/>
      <c r="L52" s="226" t="str">
        <f t="shared" si="2"/>
        <v>30810108026 03B</v>
      </c>
      <c r="M52" s="5" t="str">
        <f t="shared" si="3"/>
        <v>Slovenská Asociácia Dynamickej StreľbyrBSADS AA IPSC, Košice a Nitra, 16.10.2020 - 23.10.2020, 400 športovcov do 20 rokov, 500 športovcov do 15 rokov, 40 športovcov nad 60 rokov</v>
      </c>
      <c r="N52" s="3" t="str">
        <f t="shared" si="4"/>
        <v>30810108rB</v>
      </c>
    </row>
    <row r="53" spans="1:14">
      <c r="A53" s="225" t="s">
        <v>28</v>
      </c>
      <c r="B53" s="278" t="str">
        <f>VLOOKUP(A53,Adr!A:B,2,FALSE)</f>
        <v>Slovenská asociácia fitnes,kulturistiky a silového trojboja</v>
      </c>
      <c r="C53" s="253" t="s">
        <v>944</v>
      </c>
      <c r="D53" s="231">
        <v>590943</v>
      </c>
      <c r="E53" s="232">
        <v>0</v>
      </c>
      <c r="F53" s="225" t="s">
        <v>206</v>
      </c>
      <c r="G53" s="228" t="s">
        <v>6</v>
      </c>
      <c r="H53" s="228" t="s">
        <v>846</v>
      </c>
      <c r="I53" s="256" t="str">
        <f t="shared" si="0"/>
        <v>30842069a</v>
      </c>
      <c r="J53" s="226" t="str">
        <f t="shared" si="1"/>
        <v>30842069026 02</v>
      </c>
      <c r="K53" s="5" t="s">
        <v>174</v>
      </c>
      <c r="L53" s="226" t="str">
        <f t="shared" si="2"/>
        <v>30842069026 02B</v>
      </c>
      <c r="M53" s="5" t="str">
        <f t="shared" si="3"/>
        <v>Slovenská asociácia fitnes,kulturistiky a silového trojbojaaBkulturistika a fitnes - bežné transfery</v>
      </c>
      <c r="N53" s="3" t="str">
        <f t="shared" si="4"/>
        <v>30842069aB</v>
      </c>
    </row>
    <row r="54" spans="1:14">
      <c r="A54" s="225" t="s">
        <v>28</v>
      </c>
      <c r="B54" s="278" t="str">
        <f>VLOOKUP(A54,Adr!A:B,2,FALSE)</f>
        <v>Slovenská asociácia fitnes,kulturistiky a silového trojboja</v>
      </c>
      <c r="C54" s="263" t="s">
        <v>945</v>
      </c>
      <c r="D54" s="249">
        <v>45153</v>
      </c>
      <c r="E54" s="232">
        <v>0</v>
      </c>
      <c r="F54" s="225" t="s">
        <v>206</v>
      </c>
      <c r="G54" s="228" t="s">
        <v>6</v>
      </c>
      <c r="H54" s="228" t="s">
        <v>846</v>
      </c>
      <c r="I54" s="233" t="str">
        <f t="shared" si="0"/>
        <v>30842069a</v>
      </c>
      <c r="J54" s="226" t="str">
        <f t="shared" si="1"/>
        <v>30842069026 02</v>
      </c>
      <c r="K54" s="5" t="s">
        <v>190</v>
      </c>
      <c r="L54" s="226" t="str">
        <f t="shared" si="2"/>
        <v>30842069026 02B</v>
      </c>
      <c r="M54" s="5" t="str">
        <f t="shared" si="3"/>
        <v>Slovenská asociácia fitnes,kulturistiky a silového trojbojaaBsilové športy - bežné transfery</v>
      </c>
      <c r="N54" s="3" t="str">
        <f t="shared" si="4"/>
        <v>30842069aB</v>
      </c>
    </row>
    <row r="55" spans="1:14">
      <c r="A55" s="265" t="s">
        <v>28</v>
      </c>
      <c r="B55" s="278" t="str">
        <f>VLOOKUP(A55,Adr!A:B,2,FALSE)</f>
        <v>Slovenská asociácia fitnes,kulturistiky a silového trojboja</v>
      </c>
      <c r="C55" s="228" t="s">
        <v>1064</v>
      </c>
      <c r="D55" s="231">
        <v>5214</v>
      </c>
      <c r="E55" s="232">
        <v>0</v>
      </c>
      <c r="F55" s="225" t="s">
        <v>209</v>
      </c>
      <c r="G55" s="294" t="s">
        <v>10</v>
      </c>
      <c r="H55" s="228" t="s">
        <v>846</v>
      </c>
      <c r="I55" s="256" t="str">
        <f t="shared" si="0"/>
        <v>30842069d</v>
      </c>
      <c r="J55" s="226" t="str">
        <f t="shared" si="1"/>
        <v>30842069026 03</v>
      </c>
      <c r="K55" s="5"/>
      <c r="L55" s="226" t="str">
        <f t="shared" si="2"/>
        <v>30842069026 03B</v>
      </c>
      <c r="M55" s="5" t="str">
        <f t="shared" si="3"/>
        <v>Slovenská asociácia fitnes,kulturistiky a silového trojbojadBBeata Graňáková</v>
      </c>
      <c r="N55" s="3" t="str">
        <f t="shared" si="4"/>
        <v>30842069dB</v>
      </c>
    </row>
    <row r="56" spans="1:14">
      <c r="A56" s="265" t="s">
        <v>28</v>
      </c>
      <c r="B56" s="278" t="str">
        <f>VLOOKUP(A56,Adr!A:B,2,FALSE)</f>
        <v>Slovenská asociácia fitnes,kulturistiky a silového trojboja</v>
      </c>
      <c r="C56" s="228" t="s">
        <v>1366</v>
      </c>
      <c r="D56" s="231">
        <v>5214</v>
      </c>
      <c r="E56" s="232">
        <v>0</v>
      </c>
      <c r="F56" s="225" t="s">
        <v>209</v>
      </c>
      <c r="G56" s="294" t="s">
        <v>10</v>
      </c>
      <c r="H56" s="228" t="s">
        <v>846</v>
      </c>
      <c r="I56" s="256" t="str">
        <f t="shared" si="0"/>
        <v>30842069d</v>
      </c>
      <c r="J56" s="226" t="str">
        <f t="shared" si="1"/>
        <v>30842069026 03</v>
      </c>
      <c r="K56" s="5"/>
      <c r="L56" s="226" t="str">
        <f t="shared" si="2"/>
        <v>30842069026 03B</v>
      </c>
      <c r="M56" s="5" t="str">
        <f t="shared" si="3"/>
        <v>Slovenská asociácia fitnes,kulturistiky a silového trojbojadBDobroslava Lehotská</v>
      </c>
      <c r="N56" s="3" t="str">
        <f t="shared" si="4"/>
        <v>30842069dB</v>
      </c>
    </row>
    <row r="57" spans="1:14">
      <c r="A57" s="265" t="s">
        <v>28</v>
      </c>
      <c r="B57" s="278" t="str">
        <f>VLOOKUP(A57,Adr!A:B,2,FALSE)</f>
        <v>Slovenská asociácia fitnes,kulturistiky a silového trojboja</v>
      </c>
      <c r="C57" s="228" t="s">
        <v>1367</v>
      </c>
      <c r="D57" s="231">
        <v>8343</v>
      </c>
      <c r="E57" s="232">
        <v>0</v>
      </c>
      <c r="F57" s="225" t="s">
        <v>209</v>
      </c>
      <c r="G57" s="294" t="s">
        <v>10</v>
      </c>
      <c r="H57" s="228" t="s">
        <v>846</v>
      </c>
      <c r="I57" s="256" t="str">
        <f t="shared" si="0"/>
        <v>30842069d</v>
      </c>
      <c r="J57" s="226" t="str">
        <f t="shared" si="1"/>
        <v>30842069026 03</v>
      </c>
      <c r="K57" s="5"/>
      <c r="L57" s="226" t="str">
        <f t="shared" si="2"/>
        <v>30842069026 03B</v>
      </c>
      <c r="M57" s="5" t="str">
        <f t="shared" si="3"/>
        <v>Slovenská asociácia fitnes,kulturistiky a silového trojbojadBJana Stachová</v>
      </c>
      <c r="N57" s="3" t="str">
        <f t="shared" si="4"/>
        <v>30842069dB</v>
      </c>
    </row>
    <row r="58" spans="1:14">
      <c r="A58" s="225" t="s">
        <v>28</v>
      </c>
      <c r="B58" s="278" t="str">
        <f>VLOOKUP(A58,Adr!A:B,2,FALSE)</f>
        <v>Slovenská asociácia fitnes,kulturistiky a silového trojboja</v>
      </c>
      <c r="C58" s="263" t="s">
        <v>1368</v>
      </c>
      <c r="D58" s="250">
        <v>10429</v>
      </c>
      <c r="E58" s="232">
        <v>0</v>
      </c>
      <c r="F58" s="225" t="s">
        <v>209</v>
      </c>
      <c r="G58" s="228" t="s">
        <v>10</v>
      </c>
      <c r="H58" s="228" t="s">
        <v>846</v>
      </c>
      <c r="I58" s="256" t="str">
        <f t="shared" si="0"/>
        <v>30842069d</v>
      </c>
      <c r="J58" s="226" t="str">
        <f t="shared" si="1"/>
        <v>30842069026 03</v>
      </c>
      <c r="K58" s="5"/>
      <c r="L58" s="226" t="str">
        <f t="shared" si="2"/>
        <v>30842069026 03B</v>
      </c>
      <c r="M58" s="5" t="str">
        <f t="shared" si="3"/>
        <v>Slovenská asociácia fitnes,kulturistiky a silového trojbojadBKatarína Klimasová</v>
      </c>
      <c r="N58" s="3" t="str">
        <f t="shared" si="4"/>
        <v>30842069dB</v>
      </c>
    </row>
    <row r="59" spans="1:14">
      <c r="A59" s="225" t="s">
        <v>28</v>
      </c>
      <c r="B59" s="278" t="str">
        <f>VLOOKUP(A59,Adr!A:B,2,FALSE)</f>
        <v>Slovenská asociácia fitnes,kulturistiky a silového trojboja</v>
      </c>
      <c r="C59" s="263" t="s">
        <v>1065</v>
      </c>
      <c r="D59" s="250">
        <v>10429</v>
      </c>
      <c r="E59" s="232">
        <v>0</v>
      </c>
      <c r="F59" s="225" t="s">
        <v>209</v>
      </c>
      <c r="G59" s="228" t="s">
        <v>10</v>
      </c>
      <c r="H59" s="228" t="s">
        <v>846</v>
      </c>
      <c r="I59" s="256" t="str">
        <f t="shared" si="0"/>
        <v>30842069d</v>
      </c>
      <c r="J59" s="226" t="str">
        <f t="shared" si="1"/>
        <v>30842069026 03</v>
      </c>
      <c r="K59" s="5"/>
      <c r="L59" s="226" t="str">
        <f t="shared" si="2"/>
        <v>30842069026 03B</v>
      </c>
      <c r="M59" s="5" t="str">
        <f t="shared" si="3"/>
        <v>Slovenská asociácia fitnes,kulturistiky a silového trojbojadBKristína Juricová</v>
      </c>
      <c r="N59" s="3" t="str">
        <f t="shared" si="4"/>
        <v>30842069dB</v>
      </c>
    </row>
    <row r="60" spans="1:14">
      <c r="A60" s="225" t="s">
        <v>28</v>
      </c>
      <c r="B60" s="278" t="str">
        <f>VLOOKUP(A60,Adr!A:B,2,FALSE)</f>
        <v>Slovenská asociácia fitnes,kulturistiky a silového trojboja</v>
      </c>
      <c r="C60" s="263" t="s">
        <v>1066</v>
      </c>
      <c r="D60" s="250">
        <v>10429</v>
      </c>
      <c r="E60" s="232">
        <v>0</v>
      </c>
      <c r="F60" s="225" t="s">
        <v>209</v>
      </c>
      <c r="G60" s="228" t="s">
        <v>10</v>
      </c>
      <c r="H60" s="228" t="s">
        <v>846</v>
      </c>
      <c r="I60" s="256" t="str">
        <f t="shared" si="0"/>
        <v>30842069d</v>
      </c>
      <c r="J60" s="226" t="str">
        <f t="shared" si="1"/>
        <v>30842069026 03</v>
      </c>
      <c r="K60" s="5"/>
      <c r="L60" s="226" t="str">
        <f t="shared" si="2"/>
        <v>30842069026 03B</v>
      </c>
      <c r="M60" s="5" t="str">
        <f t="shared" si="3"/>
        <v>Slovenská asociácia fitnes,kulturistiky a silového trojbojadBMichaela Pavleová</v>
      </c>
      <c r="N60" s="3" t="str">
        <f t="shared" si="4"/>
        <v>30842069dB</v>
      </c>
    </row>
    <row r="61" spans="1:14">
      <c r="A61" s="225" t="s">
        <v>28</v>
      </c>
      <c r="B61" s="278" t="str">
        <f>VLOOKUP(A61,Adr!A:B,2,FALSE)</f>
        <v>Slovenská asociácia fitnes,kulturistiky a silového trojboja</v>
      </c>
      <c r="C61" s="263" t="s">
        <v>1067</v>
      </c>
      <c r="D61" s="250">
        <v>10429</v>
      </c>
      <c r="E61" s="232">
        <v>0</v>
      </c>
      <c r="F61" s="225" t="s">
        <v>209</v>
      </c>
      <c r="G61" s="228" t="s">
        <v>10</v>
      </c>
      <c r="H61" s="228" t="s">
        <v>846</v>
      </c>
      <c r="I61" s="256" t="str">
        <f t="shared" si="0"/>
        <v>30842069d</v>
      </c>
      <c r="J61" s="226" t="str">
        <f t="shared" si="1"/>
        <v>30842069026 03</v>
      </c>
      <c r="K61" s="5"/>
      <c r="L61" s="226" t="str">
        <f t="shared" si="2"/>
        <v>30842069026 03B</v>
      </c>
      <c r="M61" s="5" t="str">
        <f t="shared" si="3"/>
        <v>Slovenská asociácia fitnes,kulturistiky a silového trojbojadBMichal Barbier</v>
      </c>
      <c r="N61" s="3" t="str">
        <f t="shared" si="4"/>
        <v>30842069dB</v>
      </c>
    </row>
    <row r="62" spans="1:14">
      <c r="A62" s="225" t="s">
        <v>28</v>
      </c>
      <c r="B62" s="278" t="str">
        <f>VLOOKUP(A62,Adr!A:B,2,FALSE)</f>
        <v>Slovenská asociácia fitnes,kulturistiky a silového trojboja</v>
      </c>
      <c r="C62" s="263" t="s">
        <v>1068</v>
      </c>
      <c r="D62" s="250">
        <v>10429</v>
      </c>
      <c r="E62" s="232">
        <v>0</v>
      </c>
      <c r="F62" s="225" t="s">
        <v>209</v>
      </c>
      <c r="G62" s="228" t="s">
        <v>10</v>
      </c>
      <c r="H62" s="228" t="s">
        <v>846</v>
      </c>
      <c r="I62" s="256" t="str">
        <f t="shared" si="0"/>
        <v>30842069d</v>
      </c>
      <c r="J62" s="226" t="str">
        <f t="shared" si="1"/>
        <v>30842069026 03</v>
      </c>
      <c r="K62" s="5"/>
      <c r="L62" s="226" t="str">
        <f t="shared" si="2"/>
        <v>30842069026 03B</v>
      </c>
      <c r="M62" s="5" t="str">
        <f t="shared" si="3"/>
        <v>Slovenská asociácia fitnes,kulturistiky a silového trojbojadBPeter Tatarka</v>
      </c>
      <c r="N62" s="3" t="str">
        <f t="shared" si="4"/>
        <v>30842069dB</v>
      </c>
    </row>
    <row r="63" spans="1:14">
      <c r="A63" s="225" t="s">
        <v>28</v>
      </c>
      <c r="B63" s="278" t="str">
        <f>VLOOKUP(A63,Adr!A:B,2,FALSE)</f>
        <v>Slovenská asociácia fitnes,kulturistiky a silového trojboja</v>
      </c>
      <c r="C63" s="263" t="s">
        <v>1369</v>
      </c>
      <c r="D63" s="250">
        <v>10429</v>
      </c>
      <c r="E63" s="232">
        <v>0</v>
      </c>
      <c r="F63" s="225" t="s">
        <v>209</v>
      </c>
      <c r="G63" s="228" t="s">
        <v>10</v>
      </c>
      <c r="H63" s="228" t="s">
        <v>846</v>
      </c>
      <c r="I63" s="256" t="str">
        <f t="shared" si="0"/>
        <v>30842069d</v>
      </c>
      <c r="J63" s="226" t="str">
        <f t="shared" si="1"/>
        <v>30842069026 03</v>
      </c>
      <c r="K63" s="5"/>
      <c r="L63" s="226" t="str">
        <f t="shared" si="2"/>
        <v>30842069026 03B</v>
      </c>
      <c r="M63" s="5" t="str">
        <f t="shared" si="3"/>
        <v>Slovenská asociácia fitnes,kulturistiky a silového trojbojadBTatiana Ondrušková</v>
      </c>
      <c r="N63" s="3" t="str">
        <f t="shared" si="4"/>
        <v>30842069dB</v>
      </c>
    </row>
    <row r="64" spans="1:14">
      <c r="A64" s="225" t="s">
        <v>28</v>
      </c>
      <c r="B64" s="278" t="str">
        <f>VLOOKUP(A64,Adr!A:B,2,FALSE)</f>
        <v>Slovenská asociácia fitnes,kulturistiky a silového trojboja</v>
      </c>
      <c r="C64" s="263" t="s">
        <v>1069</v>
      </c>
      <c r="D64" s="250">
        <v>10429</v>
      </c>
      <c r="E64" s="232">
        <v>0</v>
      </c>
      <c r="F64" s="225" t="s">
        <v>209</v>
      </c>
      <c r="G64" s="228" t="s">
        <v>10</v>
      </c>
      <c r="H64" s="228" t="s">
        <v>846</v>
      </c>
      <c r="I64" s="256" t="str">
        <f t="shared" si="0"/>
        <v>30842069d</v>
      </c>
      <c r="J64" s="226" t="str">
        <f t="shared" si="1"/>
        <v>30842069026 03</v>
      </c>
      <c r="K64" s="5"/>
      <c r="L64" s="226" t="str">
        <f t="shared" si="2"/>
        <v>30842069026 03B</v>
      </c>
      <c r="M64" s="5" t="str">
        <f t="shared" si="3"/>
        <v>Slovenská asociácia fitnes,kulturistiky a silového trojbojadBTomáš Smrek</v>
      </c>
      <c r="N64" s="3" t="str">
        <f t="shared" si="4"/>
        <v>30842069dB</v>
      </c>
    </row>
    <row r="65" spans="1:14">
      <c r="A65" s="225" t="s">
        <v>28</v>
      </c>
      <c r="B65" s="278" t="str">
        <f>VLOOKUP(A65,Adr!A:B,2,FALSE)</f>
        <v>Slovenská asociácia fitnes,kulturistiky a silového trojboja</v>
      </c>
      <c r="C65" s="263" t="s">
        <v>1370</v>
      </c>
      <c r="D65" s="250">
        <v>10429</v>
      </c>
      <c r="E65" s="232">
        <v>0</v>
      </c>
      <c r="F65" s="225" t="s">
        <v>209</v>
      </c>
      <c r="G65" s="228" t="s">
        <v>10</v>
      </c>
      <c r="H65" s="228" t="s">
        <v>846</v>
      </c>
      <c r="I65" s="256" t="str">
        <f t="shared" si="0"/>
        <v>30842069d</v>
      </c>
      <c r="J65" s="226" t="str">
        <f t="shared" si="1"/>
        <v>30842069026 03</v>
      </c>
      <c r="K65" s="5"/>
      <c r="L65" s="226" t="str">
        <f t="shared" si="2"/>
        <v>30842069026 03B</v>
      </c>
      <c r="M65" s="5" t="str">
        <f t="shared" si="3"/>
        <v>Slovenská asociácia fitnes,kulturistiky a silového trojbojadBVladimír Holota</v>
      </c>
      <c r="N65" s="3" t="str">
        <f t="shared" si="4"/>
        <v>30842069dB</v>
      </c>
    </row>
    <row r="66" spans="1:14">
      <c r="A66" s="265" t="s">
        <v>28</v>
      </c>
      <c r="B66" s="278" t="str">
        <f>VLOOKUP(A66,Adr!A:B,2,FALSE)</f>
        <v>Slovenská asociácia fitnes,kulturistiky a silového trojboja</v>
      </c>
      <c r="C66" s="228" t="s">
        <v>1371</v>
      </c>
      <c r="D66" s="231">
        <v>5214</v>
      </c>
      <c r="E66" s="232">
        <v>0</v>
      </c>
      <c r="F66" s="225" t="s">
        <v>209</v>
      </c>
      <c r="G66" s="294" t="s">
        <v>10</v>
      </c>
      <c r="H66" s="228" t="s">
        <v>846</v>
      </c>
      <c r="I66" s="256" t="str">
        <f t="shared" ref="I66:I128" si="5">A66&amp;F66</f>
        <v>30842069d</v>
      </c>
      <c r="J66" s="226" t="str">
        <f t="shared" ref="J66:J128" si="6">A66&amp;G66</f>
        <v>30842069026 03</v>
      </c>
      <c r="K66" s="5"/>
      <c r="L66" s="226" t="str">
        <f t="shared" ref="L66:L128" si="7">A66&amp;G66&amp;H66</f>
        <v>30842069026 03B</v>
      </c>
      <c r="M66" s="5" t="str">
        <f t="shared" ref="M66:M128" si="8">B66&amp;F66&amp;H66&amp;C66</f>
        <v>Slovenská asociácia fitnes,kulturistiky a silového trojbojadBZuzana Kardošová</v>
      </c>
      <c r="N66" s="3" t="str">
        <f t="shared" ref="N66:N128" si="9">+I66&amp;H66</f>
        <v>30842069dB</v>
      </c>
    </row>
    <row r="67" spans="1:14">
      <c r="A67" s="241" t="s">
        <v>1974</v>
      </c>
      <c r="B67" s="278" t="str">
        <f>VLOOKUP(A67,Adr!A:B,2,FALSE)</f>
        <v>Slovenská asociácia Frisbee</v>
      </c>
      <c r="C67" s="263" t="s">
        <v>946</v>
      </c>
      <c r="D67" s="249">
        <v>33544</v>
      </c>
      <c r="E67" s="232">
        <v>0</v>
      </c>
      <c r="F67" s="225" t="s">
        <v>206</v>
      </c>
      <c r="G67" s="228" t="s">
        <v>6</v>
      </c>
      <c r="H67" s="228" t="s">
        <v>846</v>
      </c>
      <c r="I67" s="256" t="str">
        <f t="shared" si="5"/>
        <v>31749852a</v>
      </c>
      <c r="J67" s="226" t="str">
        <f t="shared" si="6"/>
        <v>31749852026 02</v>
      </c>
      <c r="K67" s="5" t="s">
        <v>198</v>
      </c>
      <c r="L67" s="226" t="str">
        <f t="shared" si="7"/>
        <v>31749852026 02B</v>
      </c>
      <c r="M67" s="5" t="str">
        <f t="shared" si="8"/>
        <v>Slovenská asociácia FrisbeeaBšporty s lietajúcim diskom - bežné transfery</v>
      </c>
      <c r="N67" s="3" t="str">
        <f t="shared" si="9"/>
        <v>31749852aB</v>
      </c>
    </row>
    <row r="68" spans="1:14" ht="22.5">
      <c r="A68" s="225" t="s">
        <v>1643</v>
      </c>
      <c r="B68" s="278" t="str">
        <f>VLOOKUP(A68,Adr!A:B,2,FALSE)</f>
        <v>Slovenská asociácia go</v>
      </c>
      <c r="C68" s="263" t="s">
        <v>1022</v>
      </c>
      <c r="D68" s="250">
        <v>10000</v>
      </c>
      <c r="E68" s="232">
        <v>0</v>
      </c>
      <c r="F68" s="245" t="s">
        <v>210</v>
      </c>
      <c r="G68" s="248" t="s">
        <v>10</v>
      </c>
      <c r="H68" s="248" t="s">
        <v>846</v>
      </c>
      <c r="I68" s="233" t="str">
        <f t="shared" si="5"/>
        <v>30844711e</v>
      </c>
      <c r="J68" s="226" t="str">
        <f t="shared" si="6"/>
        <v>30844711026 03</v>
      </c>
      <c r="K68" s="5"/>
      <c r="L68" s="226" t="str">
        <f t="shared" si="7"/>
        <v>30844711026 03B</v>
      </c>
      <c r="M68" s="5" t="str">
        <f t="shared" si="8"/>
        <v>Slovenská asociácia goeBrozvoj športov, ktoré nie sú uznanými podľa zákona č. 440/2015 Z. z.</v>
      </c>
      <c r="N68" s="3" t="str">
        <f t="shared" si="9"/>
        <v>30844711eB</v>
      </c>
    </row>
    <row r="69" spans="1:14">
      <c r="A69" s="241" t="s">
        <v>1643</v>
      </c>
      <c r="B69" s="278" t="str">
        <f>VLOOKUP(A69,Adr!A:B,2,FALSE)</f>
        <v>Slovenská asociácia go</v>
      </c>
      <c r="C69" s="248" t="s">
        <v>1688</v>
      </c>
      <c r="D69" s="250">
        <v>600</v>
      </c>
      <c r="E69" s="232">
        <v>0</v>
      </c>
      <c r="F69" s="245" t="s">
        <v>214</v>
      </c>
      <c r="G69" s="248" t="s">
        <v>10</v>
      </c>
      <c r="H69" s="248" t="s">
        <v>846</v>
      </c>
      <c r="I69" s="256" t="str">
        <f t="shared" si="5"/>
        <v>30844711i</v>
      </c>
      <c r="J69" s="226" t="str">
        <f t="shared" si="6"/>
        <v>30844711026 03</v>
      </c>
      <c r="K69" s="5"/>
      <c r="L69" s="226" t="str">
        <f t="shared" si="7"/>
        <v>30844711026 03B</v>
      </c>
      <c r="M69" s="5" t="str">
        <f t="shared" si="8"/>
        <v>Slovenská asociácia goiBStanislav Urbaník - celoživotná práca s mládežou a životné jubileum - 60 rokov</v>
      </c>
      <c r="N69" s="3" t="str">
        <f t="shared" si="9"/>
        <v>30844711iB</v>
      </c>
    </row>
    <row r="70" spans="1:14">
      <c r="A70" s="241" t="s">
        <v>25</v>
      </c>
      <c r="B70" s="278" t="str">
        <f>VLOOKUP(A70,Adr!A:B,2,FALSE)</f>
        <v>Slovenská asociácia korfbalu</v>
      </c>
      <c r="C70" s="228" t="s">
        <v>947</v>
      </c>
      <c r="D70" s="249">
        <v>30000</v>
      </c>
      <c r="E70" s="232">
        <v>0</v>
      </c>
      <c r="F70" s="225" t="s">
        <v>206</v>
      </c>
      <c r="G70" s="228" t="s">
        <v>6</v>
      </c>
      <c r="H70" s="228" t="s">
        <v>846</v>
      </c>
      <c r="I70" s="256" t="str">
        <f t="shared" si="5"/>
        <v>31940668a</v>
      </c>
      <c r="J70" s="226" t="str">
        <f t="shared" si="6"/>
        <v>31940668026 02</v>
      </c>
      <c r="K70" s="5" t="s">
        <v>27</v>
      </c>
      <c r="L70" s="226" t="str">
        <f t="shared" si="7"/>
        <v>31940668026 02B</v>
      </c>
      <c r="M70" s="5" t="str">
        <f t="shared" si="8"/>
        <v>Slovenská asociácia korfbaluaBkorfbal - bežné transfery</v>
      </c>
      <c r="N70" s="3" t="str">
        <f t="shared" si="9"/>
        <v>31940668aB</v>
      </c>
    </row>
    <row r="71" spans="1:14">
      <c r="A71" s="241" t="s">
        <v>1623</v>
      </c>
      <c r="B71" s="278" t="str">
        <f>VLOOKUP(A71,Adr!A:B,2,FALSE)</f>
        <v>Slovenská asociácia motoristického športu</v>
      </c>
      <c r="C71" s="228" t="s">
        <v>948</v>
      </c>
      <c r="D71" s="249">
        <v>249145</v>
      </c>
      <c r="E71" s="232">
        <v>0</v>
      </c>
      <c r="F71" s="225" t="s">
        <v>206</v>
      </c>
      <c r="G71" s="228" t="s">
        <v>6</v>
      </c>
      <c r="H71" s="228" t="s">
        <v>846</v>
      </c>
      <c r="I71" s="256" t="str">
        <f t="shared" si="5"/>
        <v>31824021a</v>
      </c>
      <c r="J71" s="226" t="str">
        <f t="shared" si="6"/>
        <v>31824021026 02</v>
      </c>
      <c r="K71" s="5" t="s">
        <v>16</v>
      </c>
      <c r="L71" s="226" t="str">
        <f t="shared" si="7"/>
        <v>31824021026 02B</v>
      </c>
      <c r="M71" s="5" t="str">
        <f t="shared" si="8"/>
        <v>Slovenská asociácia motoristického športuaBautomobilový šport - bežné transfery</v>
      </c>
      <c r="N71" s="3" t="str">
        <f t="shared" si="9"/>
        <v>31824021aB</v>
      </c>
    </row>
    <row r="72" spans="1:14">
      <c r="A72" s="225" t="s">
        <v>1644</v>
      </c>
      <c r="B72" s="278" t="str">
        <f>VLOOKUP(A72,Adr!A:B,2,FALSE)</f>
        <v>Slovenská asociácia naturálnej kulturistiky</v>
      </c>
      <c r="C72" s="248" t="s">
        <v>1022</v>
      </c>
      <c r="D72" s="250">
        <v>60100</v>
      </c>
      <c r="E72" s="232">
        <v>0</v>
      </c>
      <c r="F72" s="245" t="s">
        <v>210</v>
      </c>
      <c r="G72" s="248" t="s">
        <v>10</v>
      </c>
      <c r="H72" s="248" t="s">
        <v>846</v>
      </c>
      <c r="I72" s="256" t="str">
        <f t="shared" si="5"/>
        <v>45009660e</v>
      </c>
      <c r="J72" s="226" t="str">
        <f t="shared" si="6"/>
        <v>45009660026 03</v>
      </c>
      <c r="K72" s="5"/>
      <c r="L72" s="226" t="str">
        <f t="shared" si="7"/>
        <v>45009660026 03B</v>
      </c>
      <c r="M72" s="5" t="str">
        <f t="shared" si="8"/>
        <v>Slovenská asociácia naturálnej kulturistikyeBrozvoj športov, ktoré nie sú uznanými podľa zákona č. 440/2015 Z. z.</v>
      </c>
      <c r="N72" s="3" t="str">
        <f t="shared" si="9"/>
        <v>45009660eB</v>
      </c>
    </row>
    <row r="73" spans="1:14" ht="22.5">
      <c r="A73" s="225" t="s">
        <v>1644</v>
      </c>
      <c r="B73" s="278" t="str">
        <f>VLOOKUP(A73,Adr!A:B,2,FALSE)</f>
        <v>Slovenská asociácia naturálnej kulturistiky</v>
      </c>
      <c r="C73" s="263" t="s">
        <v>1704</v>
      </c>
      <c r="D73" s="249">
        <v>2500</v>
      </c>
      <c r="E73" s="232">
        <v>0</v>
      </c>
      <c r="F73" s="245" t="s">
        <v>214</v>
      </c>
      <c r="G73" s="248" t="s">
        <v>10</v>
      </c>
      <c r="H73" s="248" t="s">
        <v>846</v>
      </c>
      <c r="I73" s="233" t="str">
        <f t="shared" si="5"/>
        <v>45009660i</v>
      </c>
      <c r="J73" s="226" t="str">
        <f t="shared" si="6"/>
        <v>45009660026 03</v>
      </c>
      <c r="K73" s="5"/>
      <c r="L73" s="226" t="str">
        <f t="shared" si="7"/>
        <v>45009660026 03B</v>
      </c>
      <c r="M73" s="5" t="str">
        <f t="shared" si="8"/>
        <v>Slovenská asociácia naturálnej kulturistikyiBAlex Lukáč  za  2. miesto na MS v športe (disciplíne) kulturistika</v>
      </c>
      <c r="N73" s="3" t="str">
        <f t="shared" si="9"/>
        <v>45009660iB</v>
      </c>
    </row>
    <row r="74" spans="1:14">
      <c r="A74" s="225" t="s">
        <v>1644</v>
      </c>
      <c r="B74" s="278" t="str">
        <f>VLOOKUP(A74,Adr!A:B,2,FALSE)</f>
        <v>Slovenská asociácia naturálnej kulturistiky</v>
      </c>
      <c r="C74" s="228" t="s">
        <v>1708</v>
      </c>
      <c r="D74" s="231">
        <v>3000</v>
      </c>
      <c r="E74" s="232">
        <v>0</v>
      </c>
      <c r="F74" s="225" t="s">
        <v>214</v>
      </c>
      <c r="G74" s="228" t="s">
        <v>10</v>
      </c>
      <c r="H74" s="228" t="s">
        <v>846</v>
      </c>
      <c r="I74" s="256" t="str">
        <f t="shared" si="5"/>
        <v>45009660i</v>
      </c>
      <c r="J74" s="226" t="str">
        <f t="shared" si="6"/>
        <v>45009660026 03</v>
      </c>
      <c r="K74" s="5"/>
      <c r="L74" s="226" t="str">
        <f t="shared" si="7"/>
        <v>45009660026 03B</v>
      </c>
      <c r="M74" s="5" t="str">
        <f t="shared" si="8"/>
        <v>Slovenská asociácia naturálnej kulturistikyiBDagmar Liptáková za  1. miesto na MS v športe (disciplíne) figura</v>
      </c>
      <c r="N74" s="3" t="str">
        <f t="shared" si="9"/>
        <v>45009660iB</v>
      </c>
    </row>
    <row r="75" spans="1:14">
      <c r="A75" s="225" t="s">
        <v>1644</v>
      </c>
      <c r="B75" s="278" t="str">
        <f>VLOOKUP(A75,Adr!A:B,2,FALSE)</f>
        <v>Slovenská asociácia naturálnej kulturistiky</v>
      </c>
      <c r="C75" s="248" t="s">
        <v>1709</v>
      </c>
      <c r="D75" s="249">
        <v>3000</v>
      </c>
      <c r="E75" s="232">
        <v>0</v>
      </c>
      <c r="F75" s="245" t="s">
        <v>214</v>
      </c>
      <c r="G75" s="248" t="s">
        <v>10</v>
      </c>
      <c r="H75" s="248" t="s">
        <v>846</v>
      </c>
      <c r="I75" s="256" t="str">
        <f t="shared" si="5"/>
        <v>45009660i</v>
      </c>
      <c r="J75" s="226" t="str">
        <f t="shared" si="6"/>
        <v>45009660026 03</v>
      </c>
      <c r="K75" s="5"/>
      <c r="L75" s="226" t="str">
        <f t="shared" si="7"/>
        <v>45009660026 03B</v>
      </c>
      <c r="M75" s="5" t="str">
        <f t="shared" si="8"/>
        <v>Slovenská asociácia naturálnej kulturistikyiBDana Vizárová za  1. miesto na MS v športe (disciplíne) sport model</v>
      </c>
      <c r="N75" s="3" t="str">
        <f t="shared" si="9"/>
        <v>45009660iB</v>
      </c>
    </row>
    <row r="76" spans="1:14" ht="22.5">
      <c r="A76" s="225" t="s">
        <v>1644</v>
      </c>
      <c r="B76" s="278" t="str">
        <f>VLOOKUP(A76,Adr!A:B,2,FALSE)</f>
        <v>Slovenská asociácia naturálnej kulturistiky</v>
      </c>
      <c r="C76" s="263" t="s">
        <v>1705</v>
      </c>
      <c r="D76" s="249">
        <v>2500</v>
      </c>
      <c r="E76" s="232">
        <v>0</v>
      </c>
      <c r="F76" s="245" t="s">
        <v>214</v>
      </c>
      <c r="G76" s="248" t="s">
        <v>10</v>
      </c>
      <c r="H76" s="248" t="s">
        <v>846</v>
      </c>
      <c r="I76" s="233" t="str">
        <f t="shared" si="5"/>
        <v>45009660i</v>
      </c>
      <c r="J76" s="226" t="str">
        <f t="shared" si="6"/>
        <v>45009660026 03</v>
      </c>
      <c r="K76" s="5"/>
      <c r="L76" s="226" t="str">
        <f t="shared" si="7"/>
        <v>45009660026 03B</v>
      </c>
      <c r="M76" s="5" t="str">
        <f t="shared" si="8"/>
        <v>Slovenská asociácia naturálnej kulturistikyiBErik Tóth  za  2. miesto na MS v športe (disciplíne) kulturistika</v>
      </c>
      <c r="N76" s="3" t="str">
        <f t="shared" si="9"/>
        <v>45009660iB</v>
      </c>
    </row>
    <row r="77" spans="1:14" ht="22.5">
      <c r="A77" s="225" t="s">
        <v>1644</v>
      </c>
      <c r="B77" s="278" t="str">
        <f>VLOOKUP(A77,Adr!A:B,2,FALSE)</f>
        <v>Slovenská asociácia naturálnej kulturistiky</v>
      </c>
      <c r="C77" s="263" t="s">
        <v>1689</v>
      </c>
      <c r="D77" s="250">
        <v>200</v>
      </c>
      <c r="E77" s="232">
        <v>0</v>
      </c>
      <c r="F77" s="245" t="s">
        <v>214</v>
      </c>
      <c r="G77" s="248" t="s">
        <v>10</v>
      </c>
      <c r="H77" s="248" t="s">
        <v>846</v>
      </c>
      <c r="I77" s="233" t="str">
        <f t="shared" si="5"/>
        <v>45009660i</v>
      </c>
      <c r="J77" s="226" t="str">
        <f t="shared" si="6"/>
        <v>45009660026 03</v>
      </c>
      <c r="K77" s="5"/>
      <c r="L77" s="226" t="str">
        <f t="shared" si="7"/>
        <v>45009660026 03B</v>
      </c>
      <c r="M77" s="5" t="str">
        <f t="shared" si="8"/>
        <v>Slovenská asociácia naturálnej kulturistikyiBJakub Bartek  za  3. miesto na MEJ v športe (disciplíne) Mr. Physique</v>
      </c>
      <c r="N77" s="3" t="str">
        <f t="shared" si="9"/>
        <v>45009660iB</v>
      </c>
    </row>
    <row r="78" spans="1:14">
      <c r="A78" s="225" t="s">
        <v>1644</v>
      </c>
      <c r="B78" s="278" t="str">
        <f>VLOOKUP(A78,Adr!A:B,2,FALSE)</f>
        <v>Slovenská asociácia naturálnej kulturistiky</v>
      </c>
      <c r="C78" s="248" t="s">
        <v>1693</v>
      </c>
      <c r="D78" s="250">
        <v>1000</v>
      </c>
      <c r="E78" s="232">
        <v>0</v>
      </c>
      <c r="F78" s="245" t="s">
        <v>214</v>
      </c>
      <c r="G78" s="248" t="s">
        <v>10</v>
      </c>
      <c r="H78" s="248" t="s">
        <v>846</v>
      </c>
      <c r="I78" s="256" t="str">
        <f t="shared" si="5"/>
        <v>45009660i</v>
      </c>
      <c r="J78" s="226" t="str">
        <f t="shared" si="6"/>
        <v>45009660026 03</v>
      </c>
      <c r="K78" s="5"/>
      <c r="L78" s="226" t="str">
        <f t="shared" si="7"/>
        <v>45009660026 03B</v>
      </c>
      <c r="M78" s="5" t="str">
        <f t="shared" si="8"/>
        <v>Slovenská asociácia naturálnej kulturistikyiBKitti Babošová  za  3. miesto na ME v športe (disciplíne) sport model</v>
      </c>
      <c r="N78" s="3" t="str">
        <f t="shared" si="9"/>
        <v>45009660iB</v>
      </c>
    </row>
    <row r="79" spans="1:14" ht="22.5">
      <c r="A79" s="225" t="s">
        <v>1644</v>
      </c>
      <c r="B79" s="278" t="str">
        <f>VLOOKUP(A79,Adr!A:B,2,FALSE)</f>
        <v>Slovenská asociácia naturálnej kulturistiky</v>
      </c>
      <c r="C79" s="263" t="s">
        <v>1699</v>
      </c>
      <c r="D79" s="249">
        <v>2000</v>
      </c>
      <c r="E79" s="232">
        <v>0</v>
      </c>
      <c r="F79" s="245" t="s">
        <v>214</v>
      </c>
      <c r="G79" s="248" t="s">
        <v>10</v>
      </c>
      <c r="H79" s="248" t="s">
        <v>846</v>
      </c>
      <c r="I79" s="233" t="str">
        <f t="shared" si="5"/>
        <v>45009660i</v>
      </c>
      <c r="J79" s="226" t="str">
        <f t="shared" si="6"/>
        <v>45009660026 03</v>
      </c>
      <c r="K79" s="5"/>
      <c r="L79" s="226" t="str">
        <f t="shared" si="7"/>
        <v>45009660026 03B</v>
      </c>
      <c r="M79" s="5" t="str">
        <f t="shared" si="8"/>
        <v>Slovenská asociácia naturálnej kulturistikyiBKoloman Tóth  za  1. miesto na ME v športe (disciplíne) kulturistika</v>
      </c>
      <c r="N79" s="3" t="str">
        <f t="shared" si="9"/>
        <v>45009660iB</v>
      </c>
    </row>
    <row r="80" spans="1:14">
      <c r="A80" s="241" t="s">
        <v>1644</v>
      </c>
      <c r="B80" s="278" t="str">
        <f>VLOOKUP(A80,Adr!A:B,2,FALSE)</f>
        <v>Slovenská asociácia naturálnej kulturistiky</v>
      </c>
      <c r="C80" s="248" t="s">
        <v>1695</v>
      </c>
      <c r="D80" s="250">
        <v>1500</v>
      </c>
      <c r="E80" s="232">
        <v>0</v>
      </c>
      <c r="F80" s="245" t="s">
        <v>214</v>
      </c>
      <c r="G80" s="248" t="s">
        <v>10</v>
      </c>
      <c r="H80" s="248" t="s">
        <v>846</v>
      </c>
      <c r="I80" s="256" t="str">
        <f t="shared" si="5"/>
        <v>45009660i</v>
      </c>
      <c r="J80" s="226" t="str">
        <f t="shared" si="6"/>
        <v>45009660026 03</v>
      </c>
      <c r="K80" s="5"/>
      <c r="L80" s="226" t="str">
        <f t="shared" si="7"/>
        <v>45009660026 03B</v>
      </c>
      <c r="M80" s="5" t="str">
        <f t="shared" si="8"/>
        <v>Slovenská asociácia naturálnej kulturistikyiBMarek Štefanička za  2. miesto na ME v športe (disciplíne) classic Physique</v>
      </c>
      <c r="N80" s="3" t="str">
        <f t="shared" si="9"/>
        <v>45009660iB</v>
      </c>
    </row>
    <row r="81" spans="1:14">
      <c r="A81" s="225" t="s">
        <v>1644</v>
      </c>
      <c r="B81" s="278" t="str">
        <f>VLOOKUP(A81,Adr!A:B,2,FALSE)</f>
        <v>Slovenská asociácia naturálnej kulturistiky</v>
      </c>
      <c r="C81" s="248" t="s">
        <v>1694</v>
      </c>
      <c r="D81" s="250">
        <v>1500</v>
      </c>
      <c r="E81" s="232">
        <v>0</v>
      </c>
      <c r="F81" s="245" t="s">
        <v>214</v>
      </c>
      <c r="G81" s="248" t="s">
        <v>10</v>
      </c>
      <c r="H81" s="248" t="s">
        <v>846</v>
      </c>
      <c r="I81" s="256" t="str">
        <f t="shared" si="5"/>
        <v>45009660i</v>
      </c>
      <c r="J81" s="226" t="str">
        <f t="shared" si="6"/>
        <v>45009660026 03</v>
      </c>
      <c r="K81" s="5"/>
      <c r="L81" s="226" t="str">
        <f t="shared" si="7"/>
        <v>45009660026 03B</v>
      </c>
      <c r="M81" s="5" t="str">
        <f t="shared" si="8"/>
        <v>Slovenská asociácia naturálnej kulturistikyiBMargita Zvaríková  za  2. miesto na ME v športe (disciplíne) figura</v>
      </c>
      <c r="N81" s="3" t="str">
        <f t="shared" si="9"/>
        <v>45009660iB</v>
      </c>
    </row>
    <row r="82" spans="1:14" ht="22.5">
      <c r="A82" s="225" t="s">
        <v>1644</v>
      </c>
      <c r="B82" s="278" t="str">
        <f>VLOOKUP(A82,Adr!A:B,2,FALSE)</f>
        <v>Slovenská asociácia naturálnej kulturistiky</v>
      </c>
      <c r="C82" s="263" t="s">
        <v>1701</v>
      </c>
      <c r="D82" s="249">
        <v>2000</v>
      </c>
      <c r="E82" s="232">
        <v>0</v>
      </c>
      <c r="F82" s="245" t="s">
        <v>214</v>
      </c>
      <c r="G82" s="248" t="s">
        <v>10</v>
      </c>
      <c r="H82" s="248" t="s">
        <v>846</v>
      </c>
      <c r="I82" s="233" t="str">
        <f t="shared" si="5"/>
        <v>45009660i</v>
      </c>
      <c r="J82" s="226" t="str">
        <f t="shared" si="6"/>
        <v>45009660026 03</v>
      </c>
      <c r="K82" s="5"/>
      <c r="L82" s="226" t="str">
        <f t="shared" si="7"/>
        <v>45009660026 03B</v>
      </c>
      <c r="M82" s="5" t="str">
        <f t="shared" si="8"/>
        <v>Slovenská asociácia naturálnej kulturistikyiBMária Chiara Nedomová  za  1. miesto na ME v športe (disciplíne) bikini diva´s</v>
      </c>
      <c r="N82" s="3" t="str">
        <f t="shared" si="9"/>
        <v>45009660iB</v>
      </c>
    </row>
    <row r="83" spans="1:14" ht="22.5">
      <c r="A83" s="225" t="s">
        <v>1644</v>
      </c>
      <c r="B83" s="278" t="str">
        <f>VLOOKUP(A83,Adr!A:B,2,FALSE)</f>
        <v>Slovenská asociácia naturálnej kulturistiky</v>
      </c>
      <c r="C83" s="263" t="s">
        <v>1698</v>
      </c>
      <c r="D83" s="249">
        <v>2000</v>
      </c>
      <c r="E83" s="232">
        <v>0</v>
      </c>
      <c r="F83" s="245" t="s">
        <v>214</v>
      </c>
      <c r="G83" s="248" t="s">
        <v>10</v>
      </c>
      <c r="H83" s="248" t="s">
        <v>846</v>
      </c>
      <c r="I83" s="233" t="str">
        <f t="shared" si="5"/>
        <v>45009660i</v>
      </c>
      <c r="J83" s="226" t="str">
        <f t="shared" si="6"/>
        <v>45009660026 03</v>
      </c>
      <c r="K83" s="5"/>
      <c r="L83" s="226" t="str">
        <f t="shared" si="7"/>
        <v>45009660026 03B</v>
      </c>
      <c r="M83" s="5" t="str">
        <f t="shared" si="8"/>
        <v>Slovenská asociácia naturálnej kulturistikyiBMária Levická za  3. miesto na MS v športe (disciplíne) figura</v>
      </c>
      <c r="N83" s="3" t="str">
        <f t="shared" si="9"/>
        <v>45009660iB</v>
      </c>
    </row>
    <row r="84" spans="1:14">
      <c r="A84" s="241" t="s">
        <v>1644</v>
      </c>
      <c r="B84" s="278" t="str">
        <f>VLOOKUP(A84,Adr!A:B,2,FALSE)</f>
        <v>Slovenská asociácia naturálnej kulturistiky</v>
      </c>
      <c r="C84" s="248" t="s">
        <v>1690</v>
      </c>
      <c r="D84" s="250">
        <v>200</v>
      </c>
      <c r="E84" s="232">
        <v>0</v>
      </c>
      <c r="F84" s="245" t="s">
        <v>214</v>
      </c>
      <c r="G84" s="248" t="s">
        <v>10</v>
      </c>
      <c r="H84" s="248" t="s">
        <v>846</v>
      </c>
      <c r="I84" s="256" t="str">
        <f t="shared" si="5"/>
        <v>45009660i</v>
      </c>
      <c r="J84" s="226" t="str">
        <f t="shared" si="6"/>
        <v>45009660026 03</v>
      </c>
      <c r="K84" s="5"/>
      <c r="L84" s="226" t="str">
        <f t="shared" si="7"/>
        <v>45009660026 03B</v>
      </c>
      <c r="M84" s="5" t="str">
        <f t="shared" si="8"/>
        <v>Slovenská asociácia naturálnej kulturistikyiBMarianna Mikušová  za  3. miesto na MEJ v športe (disciplíne) bikini diva´s</v>
      </c>
      <c r="N84" s="3" t="str">
        <f t="shared" si="9"/>
        <v>45009660iB</v>
      </c>
    </row>
    <row r="85" spans="1:14" ht="22.5">
      <c r="A85" s="225" t="s">
        <v>1644</v>
      </c>
      <c r="B85" s="278" t="str">
        <f>VLOOKUP(A85,Adr!A:B,2,FALSE)</f>
        <v>Slovenská asociácia naturálnej kulturistiky</v>
      </c>
      <c r="C85" s="263" t="s">
        <v>1702</v>
      </c>
      <c r="D85" s="249">
        <v>2000</v>
      </c>
      <c r="E85" s="232">
        <v>0</v>
      </c>
      <c r="F85" s="245" t="s">
        <v>214</v>
      </c>
      <c r="G85" s="248" t="s">
        <v>10</v>
      </c>
      <c r="H85" s="248" t="s">
        <v>846</v>
      </c>
      <c r="I85" s="233" t="str">
        <f t="shared" si="5"/>
        <v>45009660i</v>
      </c>
      <c r="J85" s="226" t="str">
        <f t="shared" si="6"/>
        <v>45009660026 03</v>
      </c>
      <c r="K85" s="5"/>
      <c r="L85" s="226" t="str">
        <f t="shared" si="7"/>
        <v>45009660026 03B</v>
      </c>
      <c r="M85" s="5" t="str">
        <f t="shared" si="8"/>
        <v>Slovenská asociácia naturálnej kulturistikyiBMichaela Mošovská  za  1. miesto na ME v športe (disciplíne) bikini diva´s</v>
      </c>
      <c r="N85" s="3" t="str">
        <f t="shared" si="9"/>
        <v>45009660iB</v>
      </c>
    </row>
    <row r="86" spans="1:14">
      <c r="A86" s="241" t="s">
        <v>1644</v>
      </c>
      <c r="B86" s="278" t="str">
        <f>VLOOKUP(A86,Adr!A:B,2,FALSE)</f>
        <v>Slovenská asociácia naturálnej kulturistiky</v>
      </c>
      <c r="C86" s="248" t="s">
        <v>1696</v>
      </c>
      <c r="D86" s="250">
        <v>1500</v>
      </c>
      <c r="E86" s="232">
        <v>0</v>
      </c>
      <c r="F86" s="245" t="s">
        <v>214</v>
      </c>
      <c r="G86" s="248" t="s">
        <v>10</v>
      </c>
      <c r="H86" s="248" t="s">
        <v>846</v>
      </c>
      <c r="I86" s="256" t="str">
        <f t="shared" si="5"/>
        <v>45009660i</v>
      </c>
      <c r="J86" s="226" t="str">
        <f t="shared" si="6"/>
        <v>45009660026 03</v>
      </c>
      <c r="K86" s="5"/>
      <c r="L86" s="226" t="str">
        <f t="shared" si="7"/>
        <v>45009660026 03B</v>
      </c>
      <c r="M86" s="5" t="str">
        <f t="shared" si="8"/>
        <v>Slovenská asociácia naturálnej kulturistikyiBNatália Trgová  za  2. miesto na ME v športe (disciplíne) bikini diva´s</v>
      </c>
      <c r="N86" s="3" t="str">
        <f t="shared" si="9"/>
        <v>45009660iB</v>
      </c>
    </row>
    <row r="87" spans="1:14">
      <c r="A87" s="225" t="s">
        <v>1644</v>
      </c>
      <c r="B87" s="278" t="str">
        <f>VLOOKUP(A87,Adr!A:B,2,FALSE)</f>
        <v>Slovenská asociácia naturálnej kulturistiky</v>
      </c>
      <c r="C87" s="248" t="s">
        <v>1692</v>
      </c>
      <c r="D87" s="250">
        <v>1000</v>
      </c>
      <c r="E87" s="232">
        <v>0</v>
      </c>
      <c r="F87" s="245" t="s">
        <v>214</v>
      </c>
      <c r="G87" s="248" t="s">
        <v>10</v>
      </c>
      <c r="H87" s="248" t="s">
        <v>846</v>
      </c>
      <c r="I87" s="256" t="str">
        <f t="shared" si="5"/>
        <v>45009660i</v>
      </c>
      <c r="J87" s="226" t="str">
        <f t="shared" si="6"/>
        <v>45009660026 03</v>
      </c>
      <c r="K87" s="5"/>
      <c r="L87" s="226" t="str">
        <f t="shared" si="7"/>
        <v>45009660026 03B</v>
      </c>
      <c r="M87" s="5" t="str">
        <f t="shared" si="8"/>
        <v>Slovenská asociácia naturálnej kulturistikyiBNikola Šalíková za  1. miesto na MSJ v športe (disciplíne) bikini diva´s</v>
      </c>
      <c r="N87" s="3" t="str">
        <f t="shared" si="9"/>
        <v>45009660iB</v>
      </c>
    </row>
    <row r="88" spans="1:14" ht="22.5">
      <c r="A88" s="225" t="s">
        <v>1644</v>
      </c>
      <c r="B88" s="278" t="str">
        <f>VLOOKUP(A88,Adr!A:B,2,FALSE)</f>
        <v>Slovenská asociácia naturálnej kulturistiky</v>
      </c>
      <c r="C88" s="263" t="s">
        <v>1707</v>
      </c>
      <c r="D88" s="249">
        <v>3000</v>
      </c>
      <c r="E88" s="232">
        <v>0</v>
      </c>
      <c r="F88" s="245" t="s">
        <v>214</v>
      </c>
      <c r="G88" s="248" t="s">
        <v>10</v>
      </c>
      <c r="H88" s="248" t="s">
        <v>846</v>
      </c>
      <c r="I88" s="233" t="str">
        <f t="shared" si="5"/>
        <v>45009660i</v>
      </c>
      <c r="J88" s="226" t="str">
        <f t="shared" si="6"/>
        <v>45009660026 03</v>
      </c>
      <c r="K88" s="5"/>
      <c r="L88" s="226" t="str">
        <f t="shared" si="7"/>
        <v>45009660026 03B</v>
      </c>
      <c r="M88" s="5" t="str">
        <f t="shared" si="8"/>
        <v>Slovenská asociácia naturálnej kulturistikyiBPeter Winkler za  1. miesto na MS v športe (disciplíne) kulturistika</v>
      </c>
      <c r="N88" s="3" t="str">
        <f t="shared" si="9"/>
        <v>45009660iB</v>
      </c>
    </row>
    <row r="89" spans="1:14" ht="22.5">
      <c r="A89" s="225" t="s">
        <v>1644</v>
      </c>
      <c r="B89" s="278" t="str">
        <f>VLOOKUP(A89,Adr!A:B,2,FALSE)</f>
        <v>Slovenská asociácia naturálnej kulturistiky</v>
      </c>
      <c r="C89" s="263" t="s">
        <v>1697</v>
      </c>
      <c r="D89" s="250">
        <v>1500</v>
      </c>
      <c r="E89" s="232">
        <v>0</v>
      </c>
      <c r="F89" s="245" t="s">
        <v>214</v>
      </c>
      <c r="G89" s="248" t="s">
        <v>10</v>
      </c>
      <c r="H89" s="248" t="s">
        <v>846</v>
      </c>
      <c r="I89" s="233" t="str">
        <f t="shared" si="5"/>
        <v>45009660i</v>
      </c>
      <c r="J89" s="226" t="str">
        <f t="shared" si="6"/>
        <v>45009660026 03</v>
      </c>
      <c r="K89" s="5"/>
      <c r="L89" s="226" t="str">
        <f t="shared" si="7"/>
        <v>45009660026 03B</v>
      </c>
      <c r="M89" s="5" t="str">
        <f t="shared" si="8"/>
        <v>Slovenská asociácia naturálnej kulturistikyiBRenáta Zamastilová  za  2. miesto na ME v športe (disciplíne) bikini diva´s</v>
      </c>
      <c r="N89" s="3" t="str">
        <f t="shared" si="9"/>
        <v>45009660iB</v>
      </c>
    </row>
    <row r="90" spans="1:14">
      <c r="A90" s="241" t="s">
        <v>1644</v>
      </c>
      <c r="B90" s="278" t="str">
        <f>VLOOKUP(A90,Adr!A:B,2,FALSE)</f>
        <v>Slovenská asociácia naturálnej kulturistiky</v>
      </c>
      <c r="C90" s="248" t="s">
        <v>1691</v>
      </c>
      <c r="D90" s="250">
        <v>750</v>
      </c>
      <c r="E90" s="232">
        <v>0</v>
      </c>
      <c r="F90" s="245" t="s">
        <v>214</v>
      </c>
      <c r="G90" s="248" t="s">
        <v>10</v>
      </c>
      <c r="H90" s="248" t="s">
        <v>846</v>
      </c>
      <c r="I90" s="256" t="str">
        <f t="shared" si="5"/>
        <v>45009660i</v>
      </c>
      <c r="J90" s="226" t="str">
        <f t="shared" si="6"/>
        <v>45009660026 03</v>
      </c>
      <c r="K90" s="5"/>
      <c r="L90" s="226" t="str">
        <f t="shared" si="7"/>
        <v>45009660026 03B</v>
      </c>
      <c r="M90" s="5" t="str">
        <f t="shared" si="8"/>
        <v>Slovenská asociácia naturálnej kulturistikyiBSilvia Řeháková za  2. miesto na MSJ v športe (disciplíne) bikini diva´s</v>
      </c>
      <c r="N90" s="3" t="str">
        <f t="shared" si="9"/>
        <v>45009660iB</v>
      </c>
    </row>
    <row r="91" spans="1:14" ht="22.5">
      <c r="A91" s="225" t="s">
        <v>1644</v>
      </c>
      <c r="B91" s="278" t="str">
        <f>VLOOKUP(A91,Adr!A:B,2,FALSE)</f>
        <v>Slovenská asociácia naturálnej kulturistiky</v>
      </c>
      <c r="C91" s="263" t="s">
        <v>1703</v>
      </c>
      <c r="D91" s="249">
        <v>2500</v>
      </c>
      <c r="E91" s="232">
        <v>0</v>
      </c>
      <c r="F91" s="245" t="s">
        <v>214</v>
      </c>
      <c r="G91" s="248" t="s">
        <v>10</v>
      </c>
      <c r="H91" s="248" t="s">
        <v>846</v>
      </c>
      <c r="I91" s="233" t="str">
        <f t="shared" si="5"/>
        <v>45009660i</v>
      </c>
      <c r="J91" s="226" t="str">
        <f t="shared" si="6"/>
        <v>45009660026 03</v>
      </c>
      <c r="K91" s="5"/>
      <c r="L91" s="226" t="str">
        <f t="shared" si="7"/>
        <v>45009660026 03B</v>
      </c>
      <c r="M91" s="5" t="str">
        <f t="shared" si="8"/>
        <v>Slovenská asociácia naturálnej kulturistikyiBSoňa Stránska za  2. miesto na MS v športe (disciplíne) sport model</v>
      </c>
      <c r="N91" s="3" t="str">
        <f t="shared" si="9"/>
        <v>45009660iB</v>
      </c>
    </row>
    <row r="92" spans="1:14" ht="22.5">
      <c r="A92" s="225" t="s">
        <v>1644</v>
      </c>
      <c r="B92" s="278" t="str">
        <f>VLOOKUP(A92,Adr!A:B,2,FALSE)</f>
        <v>Slovenská asociácia naturálnej kulturistiky</v>
      </c>
      <c r="C92" s="263" t="s">
        <v>1700</v>
      </c>
      <c r="D92" s="249">
        <v>2000</v>
      </c>
      <c r="E92" s="232">
        <v>0</v>
      </c>
      <c r="F92" s="245" t="s">
        <v>214</v>
      </c>
      <c r="G92" s="248" t="s">
        <v>10</v>
      </c>
      <c r="H92" s="248" t="s">
        <v>846</v>
      </c>
      <c r="I92" s="233" t="str">
        <f t="shared" si="5"/>
        <v>45009660i</v>
      </c>
      <c r="J92" s="226" t="str">
        <f t="shared" si="6"/>
        <v>45009660026 03</v>
      </c>
      <c r="K92" s="5"/>
      <c r="L92" s="226" t="str">
        <f t="shared" si="7"/>
        <v>45009660026 03B</v>
      </c>
      <c r="M92" s="5" t="str">
        <f t="shared" si="8"/>
        <v>Slovenská asociácia naturálnej kulturistikyiBŠtefan Kanich  za  1. miesto na ME v športe (disciplíne) kulturistika</v>
      </c>
      <c r="N92" s="3" t="str">
        <f t="shared" si="9"/>
        <v>45009660iB</v>
      </c>
    </row>
    <row r="93" spans="1:14" ht="22.5">
      <c r="A93" s="225" t="s">
        <v>1644</v>
      </c>
      <c r="B93" s="278" t="str">
        <f>VLOOKUP(A93,Adr!A:B,2,FALSE)</f>
        <v>Slovenská asociácia naturálnej kulturistiky</v>
      </c>
      <c r="C93" s="263" t="s">
        <v>1706</v>
      </c>
      <c r="D93" s="249">
        <v>2500</v>
      </c>
      <c r="E93" s="232">
        <v>0</v>
      </c>
      <c r="F93" s="245" t="s">
        <v>214</v>
      </c>
      <c r="G93" s="248" t="s">
        <v>10</v>
      </c>
      <c r="H93" s="248" t="s">
        <v>846</v>
      </c>
      <c r="I93" s="233" t="str">
        <f t="shared" si="5"/>
        <v>45009660i</v>
      </c>
      <c r="J93" s="226" t="str">
        <f t="shared" si="6"/>
        <v>45009660026 03</v>
      </c>
      <c r="K93" s="5"/>
      <c r="L93" s="226" t="str">
        <f t="shared" si="7"/>
        <v>45009660026 03B</v>
      </c>
      <c r="M93" s="5" t="str">
        <f t="shared" si="8"/>
        <v>Slovenská asociácia naturálnej kulturistikyiBVeronika Rebryová  za  2. miesto na MS v športe (disciplíne) bikini diva´s</v>
      </c>
      <c r="N93" s="3" t="str">
        <f t="shared" si="9"/>
        <v>45009660iB</v>
      </c>
    </row>
    <row r="94" spans="1:14">
      <c r="A94" s="225" t="s">
        <v>1644</v>
      </c>
      <c r="B94" s="278" t="str">
        <f>VLOOKUP(A94,Adr!A:B,2,FALSE)</f>
        <v>Slovenská asociácia naturálnej kulturistiky</v>
      </c>
      <c r="C94" s="248" t="s">
        <v>1710</v>
      </c>
      <c r="D94" s="250">
        <v>3000</v>
      </c>
      <c r="E94" s="232">
        <v>0</v>
      </c>
      <c r="F94" s="245" t="s">
        <v>214</v>
      </c>
      <c r="G94" s="248" t="s">
        <v>10</v>
      </c>
      <c r="H94" s="248" t="s">
        <v>846</v>
      </c>
      <c r="I94" s="256" t="str">
        <f t="shared" si="5"/>
        <v>45009660i</v>
      </c>
      <c r="J94" s="226" t="str">
        <f t="shared" si="6"/>
        <v>45009660026 03</v>
      </c>
      <c r="K94" s="5"/>
      <c r="L94" s="226" t="str">
        <f t="shared" si="7"/>
        <v>45009660026 03B</v>
      </c>
      <c r="M94" s="5" t="str">
        <f t="shared" si="8"/>
        <v>Slovenská asociácia naturálnej kulturistikyiBZuzana Chmelovocsová za  1. miesto na MS v športe (disciplíne) sport model</v>
      </c>
      <c r="N94" s="3" t="str">
        <f t="shared" si="9"/>
        <v>45009660iB</v>
      </c>
    </row>
    <row r="95" spans="1:14">
      <c r="A95" s="241" t="s">
        <v>1190</v>
      </c>
      <c r="B95" s="278" t="str">
        <f>VLOOKUP(A95,Adr!A:B,2,FALSE)</f>
        <v>Slovenská asociácia pretláčania rukou</v>
      </c>
      <c r="C95" s="228" t="s">
        <v>1340</v>
      </c>
      <c r="D95" s="249">
        <v>20000</v>
      </c>
      <c r="E95" s="232">
        <v>0</v>
      </c>
      <c r="F95" s="225" t="s">
        <v>206</v>
      </c>
      <c r="G95" s="228" t="s">
        <v>6</v>
      </c>
      <c r="H95" s="228" t="s">
        <v>846</v>
      </c>
      <c r="I95" s="256" t="str">
        <f t="shared" si="5"/>
        <v>30811686a</v>
      </c>
      <c r="J95" s="226" t="str">
        <f t="shared" si="6"/>
        <v>30811686026 02</v>
      </c>
      <c r="K95" s="5" t="s">
        <v>1460</v>
      </c>
      <c r="L95" s="226" t="str">
        <f t="shared" si="7"/>
        <v>30811686026 02B</v>
      </c>
      <c r="M95" s="5" t="str">
        <f t="shared" si="8"/>
        <v>Slovenská asociácia pretláčania rukouaBpretláčanie rukou - bežné transfery</v>
      </c>
      <c r="N95" s="3" t="str">
        <f t="shared" si="9"/>
        <v>30811686aB</v>
      </c>
    </row>
    <row r="96" spans="1:14">
      <c r="A96" s="241" t="s">
        <v>1190</v>
      </c>
      <c r="B96" s="278" t="str">
        <f>VLOOKUP(A96,Adr!A:B,2,FALSE)</f>
        <v>Slovenská asociácia pretláčania rukou</v>
      </c>
      <c r="C96" s="228" t="s">
        <v>1341</v>
      </c>
      <c r="D96" s="249">
        <v>10000</v>
      </c>
      <c r="E96" s="232">
        <v>0</v>
      </c>
      <c r="F96" s="225" t="s">
        <v>206</v>
      </c>
      <c r="G96" s="228" t="s">
        <v>6</v>
      </c>
      <c r="H96" s="228" t="s">
        <v>847</v>
      </c>
      <c r="I96" s="256" t="str">
        <f t="shared" si="5"/>
        <v>30811686a</v>
      </c>
      <c r="J96" s="226" t="str">
        <f t="shared" si="6"/>
        <v>30811686026 02</v>
      </c>
      <c r="K96" s="5" t="s">
        <v>1460</v>
      </c>
      <c r="L96" s="226" t="str">
        <f t="shared" si="7"/>
        <v>30811686026 02K</v>
      </c>
      <c r="M96" s="5" t="str">
        <f t="shared" si="8"/>
        <v>Slovenská asociácia pretláčania rukouaKpretláčanie rukou - kapitálové transfery</v>
      </c>
      <c r="N96" s="3" t="str">
        <f t="shared" si="9"/>
        <v>30811686aK</v>
      </c>
    </row>
    <row r="97" spans="1:14">
      <c r="A97" s="225" t="s">
        <v>1190</v>
      </c>
      <c r="B97" s="278" t="str">
        <f>VLOOKUP(A97,Adr!A:B,2,FALSE)</f>
        <v>Slovenská asociácia pretláčania rukou</v>
      </c>
      <c r="C97" s="263" t="s">
        <v>1372</v>
      </c>
      <c r="D97" s="249">
        <v>10429</v>
      </c>
      <c r="E97" s="232">
        <v>0</v>
      </c>
      <c r="F97" s="225" t="s">
        <v>209</v>
      </c>
      <c r="G97" s="228" t="s">
        <v>10</v>
      </c>
      <c r="H97" s="228" t="s">
        <v>846</v>
      </c>
      <c r="I97" s="256" t="str">
        <f t="shared" si="5"/>
        <v>30811686d</v>
      </c>
      <c r="J97" s="226" t="str">
        <f t="shared" si="6"/>
        <v>30811686026 03</v>
      </c>
      <c r="K97" s="5"/>
      <c r="L97" s="226" t="str">
        <f t="shared" si="7"/>
        <v>30811686026 03B</v>
      </c>
      <c r="M97" s="5" t="str">
        <f t="shared" si="8"/>
        <v>Slovenská asociácia pretláčania rukoudBLucia Debnárová</v>
      </c>
      <c r="N97" s="3" t="str">
        <f t="shared" si="9"/>
        <v>30811686dB</v>
      </c>
    </row>
    <row r="98" spans="1:14">
      <c r="A98" s="225" t="s">
        <v>1190</v>
      </c>
      <c r="B98" s="278" t="str">
        <f>VLOOKUP(A98,Adr!A:B,2,FALSE)</f>
        <v>Slovenská asociácia pretláčania rukou</v>
      </c>
      <c r="C98" s="263" t="s">
        <v>1373</v>
      </c>
      <c r="D98" s="249">
        <v>8343</v>
      </c>
      <c r="E98" s="232">
        <v>0</v>
      </c>
      <c r="F98" s="225" t="s">
        <v>209</v>
      </c>
      <c r="G98" s="228" t="s">
        <v>10</v>
      </c>
      <c r="H98" s="228" t="s">
        <v>846</v>
      </c>
      <c r="I98" s="256" t="str">
        <f t="shared" si="5"/>
        <v>30811686d</v>
      </c>
      <c r="J98" s="226" t="str">
        <f t="shared" si="6"/>
        <v>30811686026 03</v>
      </c>
      <c r="K98" s="5"/>
      <c r="L98" s="226" t="str">
        <f t="shared" si="7"/>
        <v>30811686026 03B</v>
      </c>
      <c r="M98" s="5" t="str">
        <f t="shared" si="8"/>
        <v>Slovenská asociácia pretláčania rukoudBRebeka Martinkovičová</v>
      </c>
      <c r="N98" s="3" t="str">
        <f t="shared" si="9"/>
        <v>30811686dB</v>
      </c>
    </row>
    <row r="99" spans="1:14">
      <c r="A99" s="245" t="s">
        <v>1190</v>
      </c>
      <c r="B99" s="278" t="str">
        <f>VLOOKUP(A99,Adr!A:B,2,FALSE)</f>
        <v>Slovenská asociácia pretláčania rukou</v>
      </c>
      <c r="C99" s="248" t="s">
        <v>1937</v>
      </c>
      <c r="D99" s="250">
        <v>10000</v>
      </c>
      <c r="E99" s="321">
        <v>0</v>
      </c>
      <c r="F99" s="245" t="s">
        <v>223</v>
      </c>
      <c r="G99" s="248" t="s">
        <v>10</v>
      </c>
      <c r="H99" s="248" t="s">
        <v>846</v>
      </c>
      <c r="I99" s="256" t="str">
        <f t="shared" si="5"/>
        <v>30811686r</v>
      </c>
      <c r="J99" s="226" t="str">
        <f t="shared" si="6"/>
        <v>30811686026 03</v>
      </c>
      <c r="K99" s="5"/>
      <c r="L99" s="226" t="str">
        <f t="shared" si="7"/>
        <v>30811686026 03B</v>
      </c>
      <c r="M99" s="5" t="str">
        <f t="shared" si="8"/>
        <v>Slovenská asociácia pretláčania rukourBSilná ruka stredných škôl, Námestovo, 08.12.2020 - 17.12.2020, 200 športovcov do 20 rokov, 120 športovcov do 15 rokov, 0 športovcov nad 60 rokov</v>
      </c>
      <c r="N99" s="3" t="str">
        <f t="shared" si="9"/>
        <v>30811686rB</v>
      </c>
    </row>
    <row r="100" spans="1:14">
      <c r="A100" s="269" t="s">
        <v>1196</v>
      </c>
      <c r="B100" s="278" t="str">
        <f>VLOOKUP(A100,Adr!A:B,2,FALSE)</f>
        <v>Slovenská asociácia športu na školách</v>
      </c>
      <c r="C100" s="228" t="s">
        <v>1671</v>
      </c>
      <c r="D100" s="231">
        <v>405000</v>
      </c>
      <c r="E100" s="232">
        <v>0</v>
      </c>
      <c r="F100" s="225" t="s">
        <v>218</v>
      </c>
      <c r="G100" s="294" t="s">
        <v>10</v>
      </c>
      <c r="H100" s="228" t="s">
        <v>846</v>
      </c>
      <c r="I100" s="256" t="str">
        <f t="shared" si="5"/>
        <v>17325391m</v>
      </c>
      <c r="J100" s="226" t="str">
        <f t="shared" si="6"/>
        <v>17325391026 03</v>
      </c>
      <c r="K100" s="5"/>
      <c r="L100" s="226" t="str">
        <f t="shared" si="7"/>
        <v>17325391026 03B</v>
      </c>
      <c r="M100" s="5" t="str">
        <f t="shared" si="8"/>
        <v>Slovenská asociácia športu na školáchmBAktivity a úlohy Slovenskej asociácie športu na školách v roku 2019</v>
      </c>
      <c r="N100" s="3" t="str">
        <f t="shared" si="9"/>
        <v>17325391mB</v>
      </c>
    </row>
    <row r="101" spans="1:14">
      <c r="A101" s="241" t="s">
        <v>32</v>
      </c>
      <c r="B101" s="278" t="str">
        <f>VLOOKUP(A101,Adr!A:B,2,FALSE)</f>
        <v>Slovenská asociácia taekwondo WT</v>
      </c>
      <c r="C101" s="228" t="s">
        <v>949</v>
      </c>
      <c r="D101" s="249">
        <v>87130</v>
      </c>
      <c r="E101" s="232">
        <v>0</v>
      </c>
      <c r="F101" s="225" t="s">
        <v>206</v>
      </c>
      <c r="G101" s="228" t="s">
        <v>6</v>
      </c>
      <c r="H101" s="228" t="s">
        <v>846</v>
      </c>
      <c r="I101" s="256" t="str">
        <f t="shared" si="5"/>
        <v>30814910a</v>
      </c>
      <c r="J101" s="226" t="str">
        <f t="shared" si="6"/>
        <v>30814910026 02</v>
      </c>
      <c r="K101" s="5" t="s">
        <v>33</v>
      </c>
      <c r="L101" s="226" t="str">
        <f t="shared" si="7"/>
        <v>30814910026 02B</v>
      </c>
      <c r="M101" s="5" t="str">
        <f t="shared" si="8"/>
        <v>Slovenská asociácia taekwondo WTaBtaekwondo - bežné transfery</v>
      </c>
      <c r="N101" s="3" t="str">
        <f t="shared" si="9"/>
        <v>30814910aB</v>
      </c>
    </row>
    <row r="102" spans="1:14">
      <c r="A102" s="225" t="s">
        <v>32</v>
      </c>
      <c r="B102" s="278" t="str">
        <f>VLOOKUP(A102,Adr!A:B,2,FALSE)</f>
        <v>Slovenská asociácia taekwondo WT</v>
      </c>
      <c r="C102" s="263" t="s">
        <v>1070</v>
      </c>
      <c r="D102" s="249">
        <v>20857</v>
      </c>
      <c r="E102" s="232">
        <v>0</v>
      </c>
      <c r="F102" s="225" t="s">
        <v>209</v>
      </c>
      <c r="G102" s="228" t="s">
        <v>10</v>
      </c>
      <c r="H102" s="228" t="s">
        <v>846</v>
      </c>
      <c r="I102" s="256" t="str">
        <f t="shared" si="5"/>
        <v>30814910d</v>
      </c>
      <c r="J102" s="226" t="str">
        <f t="shared" si="6"/>
        <v>30814910026 03</v>
      </c>
      <c r="K102" s="5"/>
      <c r="L102" s="226" t="str">
        <f t="shared" si="7"/>
        <v>30814910026 03B</v>
      </c>
      <c r="M102" s="5" t="str">
        <f t="shared" si="8"/>
        <v>Slovenská asociácia taekwondo WTdBGabriela Briškárová</v>
      </c>
      <c r="N102" s="3" t="str">
        <f t="shared" si="9"/>
        <v>30814910dB</v>
      </c>
    </row>
    <row r="103" spans="1:14">
      <c r="A103" s="245" t="s">
        <v>32</v>
      </c>
      <c r="B103" s="278" t="str">
        <f>VLOOKUP(A103,Adr!A:B,2,FALSE)</f>
        <v>Slovenská asociácia taekwondo WT</v>
      </c>
      <c r="C103" s="248" t="s">
        <v>1938</v>
      </c>
      <c r="D103" s="250">
        <v>10000</v>
      </c>
      <c r="E103" s="321">
        <v>0</v>
      </c>
      <c r="F103" s="245" t="s">
        <v>223</v>
      </c>
      <c r="G103" s="248" t="s">
        <v>10</v>
      </c>
      <c r="H103" s="248" t="s">
        <v>846</v>
      </c>
      <c r="I103" s="256" t="str">
        <f t="shared" si="5"/>
        <v>30814910r</v>
      </c>
      <c r="J103" s="226" t="str">
        <f t="shared" si="6"/>
        <v>30814910026 03</v>
      </c>
      <c r="K103" s="5"/>
      <c r="L103" s="226" t="str">
        <f t="shared" si="7"/>
        <v>30814910026 03B</v>
      </c>
      <c r="M103" s="5" t="str">
        <f t="shared" si="8"/>
        <v>Slovenská asociácia taekwondo WTrBHanmadang - Slovensky festival Taekwonda, Aréna Liptov, Liptovský Mikuláš, 16.10.2020 - 18.10.2020, 350 športovcov do 20 rokov, 300 športovcov do 15 rokov, 0 športovcov nad 60 rokov</v>
      </c>
      <c r="N103" s="3" t="str">
        <f t="shared" si="9"/>
        <v>30814910rB</v>
      </c>
    </row>
    <row r="104" spans="1:14" ht="22.5">
      <c r="A104" s="225" t="s">
        <v>1204</v>
      </c>
      <c r="B104" s="278" t="str">
        <f>VLOOKUP(A104,Adr!A:B,2,FALSE)</f>
        <v>Slovenská asociácia univerzitného športu</v>
      </c>
      <c r="C104" s="263" t="s">
        <v>1224</v>
      </c>
      <c r="D104" s="249">
        <v>400000</v>
      </c>
      <c r="E104" s="232">
        <v>0</v>
      </c>
      <c r="F104" s="225" t="s">
        <v>218</v>
      </c>
      <c r="G104" s="228" t="s">
        <v>10</v>
      </c>
      <c r="H104" s="228" t="s">
        <v>846</v>
      </c>
      <c r="I104" s="233" t="str">
        <f t="shared" si="5"/>
        <v>17316731m</v>
      </c>
      <c r="J104" s="226" t="str">
        <f t="shared" si="6"/>
        <v>17316731026 03</v>
      </c>
      <c r="K104" s="5"/>
      <c r="L104" s="226" t="str">
        <f t="shared" si="7"/>
        <v>17316731026 03B</v>
      </c>
      <c r="M104" s="5" t="str">
        <f t="shared" si="8"/>
        <v>Slovenská asociácia univerzitného športumBAktivity a úlohy Slovenskej asociácie univerzitného športu v roku 2019</v>
      </c>
      <c r="N104" s="3" t="str">
        <f t="shared" si="9"/>
        <v>17316731mB</v>
      </c>
    </row>
    <row r="105" spans="1:14">
      <c r="A105" s="225" t="s">
        <v>1975</v>
      </c>
      <c r="B105" s="278" t="str">
        <f>VLOOKUP(A105,Adr!A:B,2,FALSE)</f>
        <v>Slovenská baseballová federácia</v>
      </c>
      <c r="C105" s="263" t="s">
        <v>1342</v>
      </c>
      <c r="D105" s="249">
        <v>157458</v>
      </c>
      <c r="E105" s="232">
        <v>0</v>
      </c>
      <c r="F105" s="225" t="s">
        <v>206</v>
      </c>
      <c r="G105" s="228" t="s">
        <v>6</v>
      </c>
      <c r="H105" s="228" t="s">
        <v>846</v>
      </c>
      <c r="I105" s="256" t="str">
        <f t="shared" si="5"/>
        <v>30844568a</v>
      </c>
      <c r="J105" s="226" t="str">
        <f t="shared" si="6"/>
        <v>30844568026 02</v>
      </c>
      <c r="K105" s="5" t="s">
        <v>1461</v>
      </c>
      <c r="L105" s="226" t="str">
        <f t="shared" si="7"/>
        <v>30844568026 02B</v>
      </c>
      <c r="M105" s="5" t="str">
        <f t="shared" si="8"/>
        <v>Slovenská baseballová federáciaaBbaseball - bežné transfery</v>
      </c>
      <c r="N105" s="3" t="str">
        <f t="shared" si="9"/>
        <v>30844568aB</v>
      </c>
    </row>
    <row r="106" spans="1:14">
      <c r="A106" s="225" t="s">
        <v>1624</v>
      </c>
      <c r="B106" s="278" t="str">
        <f>VLOOKUP(A106,Adr!A:B,2,FALSE)</f>
        <v>Slovenská basketbalová asociácia</v>
      </c>
      <c r="C106" s="263" t="s">
        <v>950</v>
      </c>
      <c r="D106" s="249">
        <v>1307680</v>
      </c>
      <c r="E106" s="232">
        <v>0</v>
      </c>
      <c r="F106" s="225" t="s">
        <v>206</v>
      </c>
      <c r="G106" s="228" t="s">
        <v>6</v>
      </c>
      <c r="H106" s="228" t="s">
        <v>846</v>
      </c>
      <c r="I106" s="233" t="str">
        <f t="shared" si="5"/>
        <v>17315166a</v>
      </c>
      <c r="J106" s="226" t="str">
        <f t="shared" si="6"/>
        <v>17315166026 02</v>
      </c>
      <c r="K106" s="5" t="s">
        <v>37</v>
      </c>
      <c r="L106" s="226" t="str">
        <f t="shared" si="7"/>
        <v>17315166026 02B</v>
      </c>
      <c r="M106" s="5" t="str">
        <f t="shared" si="8"/>
        <v>Slovenská basketbalová asociáciaaBbasketbal - bežné transfery</v>
      </c>
      <c r="N106" s="3" t="str">
        <f t="shared" si="9"/>
        <v>17315166aB</v>
      </c>
    </row>
    <row r="107" spans="1:14">
      <c r="A107" s="245" t="s">
        <v>1624</v>
      </c>
      <c r="B107" s="278" t="str">
        <f>VLOOKUP(A107,Adr!A:B,2,FALSE)</f>
        <v>Slovenská basketbalová asociácia</v>
      </c>
      <c r="C107" s="248" t="s">
        <v>1939</v>
      </c>
      <c r="D107" s="250">
        <v>10000</v>
      </c>
      <c r="E107" s="321">
        <v>0</v>
      </c>
      <c r="F107" s="245" t="s">
        <v>223</v>
      </c>
      <c r="G107" s="248" t="s">
        <v>10</v>
      </c>
      <c r="H107" s="248" t="s">
        <v>846</v>
      </c>
      <c r="I107" s="256" t="str">
        <f t="shared" si="5"/>
        <v>17315166r</v>
      </c>
      <c r="J107" s="226" t="str">
        <f t="shared" si="6"/>
        <v>17315166026 03</v>
      </c>
      <c r="K107" s="5"/>
      <c r="L107" s="226" t="str">
        <f t="shared" si="7"/>
        <v>17315166026 03B</v>
      </c>
      <c r="M107" s="5" t="str">
        <f t="shared" si="8"/>
        <v>Slovenská basketbalová asociáciarBMajstrovstvá Slovenska mládeže 2020, Košice, 03.07.2020 - 26.07.2020, 288 športovcov do 20 rokov, 1440 športovcov do 15 rokov, 0 športovcov nad 60 rokov</v>
      </c>
      <c r="N107" s="3" t="str">
        <f t="shared" si="9"/>
        <v>17315166rB</v>
      </c>
    </row>
    <row r="108" spans="1:14">
      <c r="A108" s="265" t="s">
        <v>38</v>
      </c>
      <c r="B108" s="278" t="str">
        <f>VLOOKUP(A108,Adr!A:B,2,FALSE)</f>
        <v>Slovenská boxerská federácia</v>
      </c>
      <c r="C108" s="228" t="s">
        <v>951</v>
      </c>
      <c r="D108" s="231">
        <v>137105</v>
      </c>
      <c r="E108" s="232">
        <v>0</v>
      </c>
      <c r="F108" s="225" t="s">
        <v>206</v>
      </c>
      <c r="G108" s="294" t="s">
        <v>6</v>
      </c>
      <c r="H108" s="228" t="s">
        <v>846</v>
      </c>
      <c r="I108" s="256" t="str">
        <f t="shared" si="5"/>
        <v>31744621a</v>
      </c>
      <c r="J108" s="226" t="str">
        <f t="shared" si="6"/>
        <v>31744621026 02</v>
      </c>
      <c r="K108" s="5" t="s">
        <v>40</v>
      </c>
      <c r="L108" s="226" t="str">
        <f t="shared" si="7"/>
        <v>31744621026 02B</v>
      </c>
      <c r="M108" s="5" t="str">
        <f t="shared" si="8"/>
        <v>Slovenská boxerská federáciaaBbox - bežné transfery</v>
      </c>
      <c r="N108" s="3" t="str">
        <f t="shared" si="9"/>
        <v>31744621aB</v>
      </c>
    </row>
    <row r="109" spans="1:14">
      <c r="A109" s="265" t="s">
        <v>38</v>
      </c>
      <c r="B109" s="278" t="str">
        <f>VLOOKUP(A109,Adr!A:B,2,FALSE)</f>
        <v>Slovenská boxerská federácia</v>
      </c>
      <c r="C109" s="228" t="s">
        <v>1071</v>
      </c>
      <c r="D109" s="231">
        <v>31285</v>
      </c>
      <c r="E109" s="232">
        <v>0</v>
      </c>
      <c r="F109" s="225" t="s">
        <v>209</v>
      </c>
      <c r="G109" s="294" t="s">
        <v>10</v>
      </c>
      <c r="H109" s="228" t="s">
        <v>846</v>
      </c>
      <c r="I109" s="233" t="str">
        <f t="shared" si="5"/>
        <v>31744621d</v>
      </c>
      <c r="J109" s="226" t="str">
        <f t="shared" si="6"/>
        <v>31744621026 03</v>
      </c>
      <c r="K109" s="5"/>
      <c r="L109" s="226" t="str">
        <f t="shared" si="7"/>
        <v>31744621026 03B</v>
      </c>
      <c r="M109" s="5" t="str">
        <f t="shared" si="8"/>
        <v>Slovenská boxerská federáciadBAndrej Csemez</v>
      </c>
      <c r="N109" s="3" t="str">
        <f t="shared" si="9"/>
        <v>31744621dB</v>
      </c>
    </row>
    <row r="110" spans="1:14">
      <c r="A110" s="269" t="s">
        <v>38</v>
      </c>
      <c r="B110" s="278" t="str">
        <f>VLOOKUP(A110,Adr!A:B,2,FALSE)</f>
        <v>Slovenská boxerská federácia</v>
      </c>
      <c r="C110" s="228" t="s">
        <v>1072</v>
      </c>
      <c r="D110" s="231">
        <v>15643</v>
      </c>
      <c r="E110" s="232">
        <v>0</v>
      </c>
      <c r="F110" s="225" t="s">
        <v>209</v>
      </c>
      <c r="G110" s="294" t="s">
        <v>10</v>
      </c>
      <c r="H110" s="228" t="s">
        <v>846</v>
      </c>
      <c r="I110" s="256" t="str">
        <f t="shared" si="5"/>
        <v>31744621d</v>
      </c>
      <c r="J110" s="226" t="str">
        <f t="shared" si="6"/>
        <v>31744621026 03</v>
      </c>
      <c r="K110" s="5"/>
      <c r="L110" s="226" t="str">
        <f t="shared" si="7"/>
        <v>31744621026 03B</v>
      </c>
      <c r="M110" s="5" t="str">
        <f t="shared" si="8"/>
        <v>Slovenská boxerská federáciadBDávid Michálek</v>
      </c>
      <c r="N110" s="3" t="str">
        <f t="shared" si="9"/>
        <v>31744621dB</v>
      </c>
    </row>
    <row r="111" spans="1:14">
      <c r="A111" s="269" t="s">
        <v>38</v>
      </c>
      <c r="B111" s="278" t="str">
        <f>VLOOKUP(A111,Adr!A:B,2,FALSE)</f>
        <v>Slovenská boxerská federácia</v>
      </c>
      <c r="C111" s="228" t="s">
        <v>1073</v>
      </c>
      <c r="D111" s="231">
        <v>20857</v>
      </c>
      <c r="E111" s="232">
        <v>0</v>
      </c>
      <c r="F111" s="225" t="s">
        <v>209</v>
      </c>
      <c r="G111" s="294" t="s">
        <v>10</v>
      </c>
      <c r="H111" s="228" t="s">
        <v>846</v>
      </c>
      <c r="I111" s="233" t="str">
        <f t="shared" si="5"/>
        <v>31744621d</v>
      </c>
      <c r="J111" s="226" t="str">
        <f t="shared" si="6"/>
        <v>31744621026 03</v>
      </c>
      <c r="K111" s="5"/>
      <c r="L111" s="226" t="str">
        <f t="shared" si="7"/>
        <v>31744621026 03B</v>
      </c>
      <c r="M111" s="5" t="str">
        <f t="shared" si="8"/>
        <v>Slovenská boxerská federáciadBJessica Triebeľová</v>
      </c>
      <c r="N111" s="3" t="str">
        <f t="shared" si="9"/>
        <v>31744621dB</v>
      </c>
    </row>
    <row r="112" spans="1:14">
      <c r="A112" s="265" t="s">
        <v>38</v>
      </c>
      <c r="B112" s="278" t="str">
        <f>VLOOKUP(A112,Adr!A:B,2,FALSE)</f>
        <v>Slovenská boxerská federácia</v>
      </c>
      <c r="C112" s="228" t="s">
        <v>1374</v>
      </c>
      <c r="D112" s="231">
        <v>10429</v>
      </c>
      <c r="E112" s="232">
        <v>0</v>
      </c>
      <c r="F112" s="225" t="s">
        <v>209</v>
      </c>
      <c r="G112" s="294" t="s">
        <v>10</v>
      </c>
      <c r="H112" s="228" t="s">
        <v>846</v>
      </c>
      <c r="I112" s="233" t="str">
        <f t="shared" si="5"/>
        <v>31744621d</v>
      </c>
      <c r="J112" s="226" t="str">
        <f t="shared" si="6"/>
        <v>31744621026 03</v>
      </c>
      <c r="K112" s="5"/>
      <c r="L112" s="226" t="str">
        <f t="shared" si="7"/>
        <v>31744621026 03B</v>
      </c>
      <c r="M112" s="5" t="str">
        <f t="shared" si="8"/>
        <v>Slovenská boxerská federáciadBLukáš Ferneza</v>
      </c>
      <c r="N112" s="3" t="str">
        <f t="shared" si="9"/>
        <v>31744621dB</v>
      </c>
    </row>
    <row r="113" spans="1:14">
      <c r="A113" s="265" t="s">
        <v>38</v>
      </c>
      <c r="B113" s="278" t="str">
        <f>VLOOKUP(A113,Adr!A:B,2,FALSE)</f>
        <v>Slovenská boxerská federácia</v>
      </c>
      <c r="C113" s="228" t="s">
        <v>1074</v>
      </c>
      <c r="D113" s="231">
        <v>20857</v>
      </c>
      <c r="E113" s="232">
        <v>0</v>
      </c>
      <c r="F113" s="225" t="s">
        <v>209</v>
      </c>
      <c r="G113" s="294" t="s">
        <v>10</v>
      </c>
      <c r="H113" s="228" t="s">
        <v>846</v>
      </c>
      <c r="I113" s="233" t="str">
        <f t="shared" si="5"/>
        <v>31744621d</v>
      </c>
      <c r="J113" s="226" t="str">
        <f t="shared" si="6"/>
        <v>31744621026 03</v>
      </c>
      <c r="K113" s="5"/>
      <c r="L113" s="226" t="str">
        <f t="shared" si="7"/>
        <v>31744621026 03B</v>
      </c>
      <c r="M113" s="5" t="str">
        <f t="shared" si="8"/>
        <v>Slovenská boxerská federáciadBMatúš Strnisko</v>
      </c>
      <c r="N113" s="3" t="str">
        <f t="shared" si="9"/>
        <v>31744621dB</v>
      </c>
    </row>
    <row r="114" spans="1:14">
      <c r="A114" s="225" t="s">
        <v>38</v>
      </c>
      <c r="B114" s="278" t="str">
        <f>VLOOKUP(A114,Adr!A:B,2,FALSE)</f>
        <v>Slovenská boxerská federácia</v>
      </c>
      <c r="C114" s="263" t="s">
        <v>1375</v>
      </c>
      <c r="D114" s="249">
        <v>5214</v>
      </c>
      <c r="E114" s="232">
        <v>0</v>
      </c>
      <c r="F114" s="225" t="s">
        <v>209</v>
      </c>
      <c r="G114" s="228" t="s">
        <v>10</v>
      </c>
      <c r="H114" s="228" t="s">
        <v>846</v>
      </c>
      <c r="I114" s="256" t="str">
        <f t="shared" si="5"/>
        <v>31744621d</v>
      </c>
      <c r="J114" s="226" t="str">
        <f t="shared" si="6"/>
        <v>31744621026 03</v>
      </c>
      <c r="K114" s="5"/>
      <c r="L114" s="226" t="str">
        <f t="shared" si="7"/>
        <v>31744621026 03B</v>
      </c>
      <c r="M114" s="5" t="str">
        <f t="shared" si="8"/>
        <v>Slovenská boxerská federáciadBMichal Takács</v>
      </c>
      <c r="N114" s="3" t="str">
        <f t="shared" si="9"/>
        <v>31744621dB</v>
      </c>
    </row>
    <row r="115" spans="1:14">
      <c r="A115" s="269" t="s">
        <v>38</v>
      </c>
      <c r="B115" s="278" t="str">
        <f>VLOOKUP(A115,Adr!A:B,2,FALSE)</f>
        <v>Slovenská boxerská federácia</v>
      </c>
      <c r="C115" s="228" t="s">
        <v>1075</v>
      </c>
      <c r="D115" s="231">
        <v>15643</v>
      </c>
      <c r="E115" s="232">
        <v>0</v>
      </c>
      <c r="F115" s="225" t="s">
        <v>209</v>
      </c>
      <c r="G115" s="294" t="s">
        <v>10</v>
      </c>
      <c r="H115" s="228" t="s">
        <v>846</v>
      </c>
      <c r="I115" s="256" t="str">
        <f t="shared" si="5"/>
        <v>31744621d</v>
      </c>
      <c r="J115" s="226" t="str">
        <f t="shared" si="6"/>
        <v>31744621026 03</v>
      </c>
      <c r="K115" s="5"/>
      <c r="L115" s="226" t="str">
        <f t="shared" si="7"/>
        <v>31744621026 03B</v>
      </c>
      <c r="M115" s="5" t="str">
        <f t="shared" si="8"/>
        <v>Slovenská boxerská federáciadBMiroslava Jedináková</v>
      </c>
      <c r="N115" s="3" t="str">
        <f t="shared" si="9"/>
        <v>31744621dB</v>
      </c>
    </row>
    <row r="116" spans="1:14">
      <c r="A116" s="225" t="s">
        <v>1645</v>
      </c>
      <c r="B116" s="278" t="str">
        <f>VLOOKUP(A116,Adr!A:B,2,FALSE)</f>
        <v>Slovenská cyklotrialová únia</v>
      </c>
      <c r="C116" s="248" t="s">
        <v>1022</v>
      </c>
      <c r="D116" s="250">
        <v>10000</v>
      </c>
      <c r="E116" s="232">
        <v>0</v>
      </c>
      <c r="F116" s="245" t="s">
        <v>210</v>
      </c>
      <c r="G116" s="248" t="s">
        <v>10</v>
      </c>
      <c r="H116" s="248" t="s">
        <v>846</v>
      </c>
      <c r="I116" s="256" t="str">
        <f t="shared" si="5"/>
        <v>34056939e</v>
      </c>
      <c r="J116" s="226" t="str">
        <f t="shared" si="6"/>
        <v>34056939026 03</v>
      </c>
      <c r="K116" s="5"/>
      <c r="L116" s="226" t="str">
        <f t="shared" si="7"/>
        <v>34056939026 03B</v>
      </c>
      <c r="M116" s="5" t="str">
        <f t="shared" si="8"/>
        <v>Slovenská cyklotrialová úniaeBrozvoj športov, ktoré nie sú uznanými podľa zákona č. 440/2015 Z. z.</v>
      </c>
      <c r="N116" s="3" t="str">
        <f t="shared" si="9"/>
        <v>34056939eB</v>
      </c>
    </row>
    <row r="117" spans="1:14">
      <c r="A117" s="225" t="s">
        <v>1646</v>
      </c>
      <c r="B117" s="278" t="str">
        <f>VLOOKUP(A117,Adr!A:B,2,FALSE)</f>
        <v>Slovenská federácia karate a bojových umení</v>
      </c>
      <c r="C117" s="248" t="s">
        <v>1022</v>
      </c>
      <c r="D117" s="250">
        <v>145531</v>
      </c>
      <c r="E117" s="232">
        <v>0</v>
      </c>
      <c r="F117" s="245" t="s">
        <v>210</v>
      </c>
      <c r="G117" s="248" t="s">
        <v>10</v>
      </c>
      <c r="H117" s="248" t="s">
        <v>846</v>
      </c>
      <c r="I117" s="256" t="str">
        <f t="shared" si="5"/>
        <v>34003975e</v>
      </c>
      <c r="J117" s="226" t="str">
        <f t="shared" si="6"/>
        <v>34003975026 03</v>
      </c>
      <c r="K117" s="5"/>
      <c r="L117" s="226" t="str">
        <f t="shared" si="7"/>
        <v>34003975026 03B</v>
      </c>
      <c r="M117" s="5" t="str">
        <f t="shared" si="8"/>
        <v>Slovenská federácia karate a bojových umeníeBrozvoj športov, ktoré nie sú uznanými podľa zákona č. 440/2015 Z. z.</v>
      </c>
      <c r="N117" s="3" t="str">
        <f t="shared" si="9"/>
        <v>34003975eB</v>
      </c>
    </row>
    <row r="118" spans="1:14">
      <c r="A118" s="225" t="s">
        <v>1646</v>
      </c>
      <c r="B118" s="278" t="str">
        <f>VLOOKUP(A118,Adr!A:B,2,FALSE)</f>
        <v>Slovenská federácia karate a bojových umení</v>
      </c>
      <c r="C118" s="248" t="s">
        <v>1717</v>
      </c>
      <c r="D118" s="250">
        <v>1000</v>
      </c>
      <c r="E118" s="232">
        <v>0</v>
      </c>
      <c r="F118" s="245" t="s">
        <v>214</v>
      </c>
      <c r="G118" s="248" t="s">
        <v>10</v>
      </c>
      <c r="H118" s="248" t="s">
        <v>846</v>
      </c>
      <c r="I118" s="256" t="str">
        <f t="shared" si="5"/>
        <v>34003975i</v>
      </c>
      <c r="J118" s="226" t="str">
        <f t="shared" si="6"/>
        <v>34003975026 03</v>
      </c>
      <c r="K118" s="5"/>
      <c r="L118" s="226" t="str">
        <f t="shared" si="7"/>
        <v>34003975026 03B</v>
      </c>
      <c r="M118" s="5" t="str">
        <f t="shared" si="8"/>
        <v>Slovenská federácia karate a bojových umeníiBAdam Musil  za  1. miesto na MSJ v športe (disciplíne) kata</v>
      </c>
      <c r="N118" s="3" t="str">
        <f t="shared" si="9"/>
        <v>34003975iB</v>
      </c>
    </row>
    <row r="119" spans="1:14" ht="12" customHeight="1">
      <c r="A119" s="225" t="s">
        <v>1646</v>
      </c>
      <c r="B119" s="278" t="str">
        <f>VLOOKUP(A119,Adr!A:B,2,FALSE)</f>
        <v>Slovenská federácia karate a bojových umení</v>
      </c>
      <c r="C119" s="248" t="s">
        <v>1714</v>
      </c>
      <c r="D119" s="250">
        <v>1000</v>
      </c>
      <c r="E119" s="232">
        <v>0</v>
      </c>
      <c r="F119" s="245" t="s">
        <v>214</v>
      </c>
      <c r="G119" s="248" t="s">
        <v>10</v>
      </c>
      <c r="H119" s="248" t="s">
        <v>846</v>
      </c>
      <c r="I119" s="256" t="str">
        <f t="shared" si="5"/>
        <v>34003975i</v>
      </c>
      <c r="J119" s="226" t="str">
        <f t="shared" si="6"/>
        <v>34003975026 03</v>
      </c>
      <c r="K119" s="5"/>
      <c r="L119" s="226" t="str">
        <f t="shared" si="7"/>
        <v>34003975026 03B</v>
      </c>
      <c r="M119" s="5" t="str">
        <f t="shared" si="8"/>
        <v>Slovenská federácia karate a bojových umeníiBDominika Šalamonová  za  3. miesto na ME v športe (disciplíne) kata</v>
      </c>
      <c r="N119" s="3" t="str">
        <f t="shared" si="9"/>
        <v>34003975iB</v>
      </c>
    </row>
    <row r="120" spans="1:14">
      <c r="A120" s="225" t="s">
        <v>1646</v>
      </c>
      <c r="B120" s="278" t="str">
        <f>VLOOKUP(A120,Adr!A:B,2,FALSE)</f>
        <v>Slovenská federácia karate a bojových umení</v>
      </c>
      <c r="C120" s="248" t="s">
        <v>1718</v>
      </c>
      <c r="D120" s="250">
        <v>1000</v>
      </c>
      <c r="E120" s="232">
        <v>0</v>
      </c>
      <c r="F120" s="245" t="s">
        <v>214</v>
      </c>
      <c r="G120" s="248" t="s">
        <v>10</v>
      </c>
      <c r="H120" s="248" t="s">
        <v>846</v>
      </c>
      <c r="I120" s="256" t="str">
        <f t="shared" si="5"/>
        <v>34003975i</v>
      </c>
      <c r="J120" s="226" t="str">
        <f t="shared" si="6"/>
        <v>34003975026 03</v>
      </c>
      <c r="K120" s="5"/>
      <c r="L120" s="226" t="str">
        <f t="shared" si="7"/>
        <v>34003975026 03B</v>
      </c>
      <c r="M120" s="5" t="str">
        <f t="shared" si="8"/>
        <v>Slovenská federácia karate a bojových umeníiBEma Kasanová  za  1. miesto na MSJ v športe (disciplíne) kata</v>
      </c>
      <c r="N120" s="3" t="str">
        <f t="shared" si="9"/>
        <v>34003975iB</v>
      </c>
    </row>
    <row r="121" spans="1:14">
      <c r="A121" s="225" t="s">
        <v>1646</v>
      </c>
      <c r="B121" s="278" t="str">
        <f>VLOOKUP(A121,Adr!A:B,2,FALSE)</f>
        <v>Slovenská federácia karate a bojových umení</v>
      </c>
      <c r="C121" s="248" t="s">
        <v>1715</v>
      </c>
      <c r="D121" s="250">
        <v>1000</v>
      </c>
      <c r="E121" s="232">
        <v>0</v>
      </c>
      <c r="F121" s="245" t="s">
        <v>214</v>
      </c>
      <c r="G121" s="248" t="s">
        <v>10</v>
      </c>
      <c r="H121" s="248" t="s">
        <v>846</v>
      </c>
      <c r="I121" s="256" t="str">
        <f t="shared" si="5"/>
        <v>34003975i</v>
      </c>
      <c r="J121" s="226" t="str">
        <f t="shared" si="6"/>
        <v>34003975026 03</v>
      </c>
      <c r="K121" s="5"/>
      <c r="L121" s="226" t="str">
        <f t="shared" si="7"/>
        <v>34003975026 03B</v>
      </c>
      <c r="M121" s="5" t="str">
        <f t="shared" si="8"/>
        <v>Slovenská federácia karate a bojových umeníiBFilip Scholz  za  1. miesto na MSJ v športe (disciplíne) kata</v>
      </c>
      <c r="N121" s="3" t="str">
        <f t="shared" si="9"/>
        <v>34003975iB</v>
      </c>
    </row>
    <row r="122" spans="1:14">
      <c r="A122" s="225" t="s">
        <v>1646</v>
      </c>
      <c r="B122" s="278" t="str">
        <f>VLOOKUP(A122,Adr!A:B,2,FALSE)</f>
        <v>Slovenská federácia karate a bojových umení</v>
      </c>
      <c r="C122" s="248" t="s">
        <v>1713</v>
      </c>
      <c r="D122" s="250">
        <v>600</v>
      </c>
      <c r="E122" s="232">
        <v>0</v>
      </c>
      <c r="F122" s="245" t="s">
        <v>214</v>
      </c>
      <c r="G122" s="248" t="s">
        <v>10</v>
      </c>
      <c r="H122" s="248" t="s">
        <v>846</v>
      </c>
      <c r="I122" s="256" t="str">
        <f t="shared" si="5"/>
        <v>34003975i</v>
      </c>
      <c r="J122" s="226" t="str">
        <f t="shared" si="6"/>
        <v>34003975026 03</v>
      </c>
      <c r="K122" s="5"/>
      <c r="L122" s="226" t="str">
        <f t="shared" si="7"/>
        <v>34003975026 03B</v>
      </c>
      <c r="M122" s="5" t="str">
        <f t="shared" si="8"/>
        <v>Slovenská federácia karate a bojových umeníiBFrantišek Komora - celoživotná práca s mládežou a životné jubileum - 60 rokov</v>
      </c>
      <c r="N122" s="3" t="str">
        <f t="shared" si="9"/>
        <v>34003975iB</v>
      </c>
    </row>
    <row r="123" spans="1:14">
      <c r="A123" s="225" t="s">
        <v>1646</v>
      </c>
      <c r="B123" s="278" t="str">
        <f>VLOOKUP(A123,Adr!A:B,2,FALSE)</f>
        <v>Slovenská federácia karate a bojových umení</v>
      </c>
      <c r="C123" s="248" t="s">
        <v>1711</v>
      </c>
      <c r="D123" s="250">
        <v>500</v>
      </c>
      <c r="E123" s="232">
        <v>0</v>
      </c>
      <c r="F123" s="245" t="s">
        <v>214</v>
      </c>
      <c r="G123" s="248" t="s">
        <v>10</v>
      </c>
      <c r="H123" s="248" t="s">
        <v>846</v>
      </c>
      <c r="I123" s="256" t="str">
        <f t="shared" si="5"/>
        <v>34003975i</v>
      </c>
      <c r="J123" s="226" t="str">
        <f t="shared" si="6"/>
        <v>34003975026 03</v>
      </c>
      <c r="K123" s="5"/>
      <c r="L123" s="226" t="str">
        <f t="shared" si="7"/>
        <v>34003975026 03B</v>
      </c>
      <c r="M123" s="5" t="str">
        <f t="shared" si="8"/>
        <v>Slovenská federácia karate a bojových umeníiBKatarína Žemberyová  za  1. miesto na MEJ v športe (disciplíne) kata</v>
      </c>
      <c r="N123" s="3" t="str">
        <f t="shared" si="9"/>
        <v>34003975iB</v>
      </c>
    </row>
    <row r="124" spans="1:14">
      <c r="A124" s="225" t="s">
        <v>1646</v>
      </c>
      <c r="B124" s="278" t="str">
        <f>VLOOKUP(A124,Adr!A:B,2,FALSE)</f>
        <v>Slovenská federácia karate a bojových umení</v>
      </c>
      <c r="C124" s="248" t="s">
        <v>1712</v>
      </c>
      <c r="D124" s="250">
        <v>500</v>
      </c>
      <c r="E124" s="232">
        <v>0</v>
      </c>
      <c r="F124" s="245" t="s">
        <v>214</v>
      </c>
      <c r="G124" s="248" t="s">
        <v>10</v>
      </c>
      <c r="H124" s="248" t="s">
        <v>846</v>
      </c>
      <c r="I124" s="256" t="str">
        <f t="shared" si="5"/>
        <v>34003975i</v>
      </c>
      <c r="J124" s="226" t="str">
        <f t="shared" si="6"/>
        <v>34003975026 03</v>
      </c>
      <c r="K124" s="5"/>
      <c r="L124" s="226" t="str">
        <f t="shared" si="7"/>
        <v>34003975026 03B</v>
      </c>
      <c r="M124" s="5" t="str">
        <f t="shared" si="8"/>
        <v>Slovenská federácia karate a bojových umeníiBKateřina Foltánová  za  1. miesto na MEJ v športe (disciplíne) kata</v>
      </c>
      <c r="N124" s="3" t="str">
        <f t="shared" si="9"/>
        <v>34003975iB</v>
      </c>
    </row>
    <row r="125" spans="1:14">
      <c r="A125" s="241" t="s">
        <v>1646</v>
      </c>
      <c r="B125" s="278" t="str">
        <f>VLOOKUP(A125,Adr!A:B,2,FALSE)</f>
        <v>Slovenská federácia karate a bojových umení</v>
      </c>
      <c r="C125" s="248" t="s">
        <v>1725</v>
      </c>
      <c r="D125" s="250">
        <v>3000</v>
      </c>
      <c r="E125" s="232">
        <v>0</v>
      </c>
      <c r="F125" s="245" t="s">
        <v>214</v>
      </c>
      <c r="G125" s="248" t="s">
        <v>10</v>
      </c>
      <c r="H125" s="248" t="s">
        <v>846</v>
      </c>
      <c r="I125" s="256" t="str">
        <f t="shared" si="5"/>
        <v>34003975i</v>
      </c>
      <c r="J125" s="226" t="str">
        <f t="shared" si="6"/>
        <v>34003975026 03</v>
      </c>
      <c r="K125" s="5"/>
      <c r="L125" s="226" t="str">
        <f t="shared" si="7"/>
        <v>34003975026 03B</v>
      </c>
      <c r="M125" s="5" t="str">
        <f t="shared" si="8"/>
        <v>Slovenská federácia karate a bojových umeníiBLinda Ondrejková  za  1. miesto na MS v športe (disciplíne) kata</v>
      </c>
      <c r="N125" s="3" t="str">
        <f t="shared" si="9"/>
        <v>34003975iB</v>
      </c>
    </row>
    <row r="126" spans="1:14">
      <c r="A126" s="225" t="s">
        <v>1646</v>
      </c>
      <c r="B126" s="278" t="str">
        <f>VLOOKUP(A126,Adr!A:B,2,FALSE)</f>
        <v>Slovenská federácia karate a bojových umení</v>
      </c>
      <c r="C126" s="248" t="s">
        <v>1720</v>
      </c>
      <c r="D126" s="250">
        <v>2000</v>
      </c>
      <c r="E126" s="232">
        <v>0</v>
      </c>
      <c r="F126" s="245" t="s">
        <v>214</v>
      </c>
      <c r="G126" s="248" t="s">
        <v>10</v>
      </c>
      <c r="H126" s="248" t="s">
        <v>846</v>
      </c>
      <c r="I126" s="256" t="str">
        <f t="shared" si="5"/>
        <v>34003975i</v>
      </c>
      <c r="J126" s="226" t="str">
        <f t="shared" si="6"/>
        <v>34003975026 03</v>
      </c>
      <c r="K126" s="5"/>
      <c r="L126" s="226" t="str">
        <f t="shared" si="7"/>
        <v>34003975026 03B</v>
      </c>
      <c r="M126" s="5" t="str">
        <f t="shared" si="8"/>
        <v>Slovenská federácia karate a bojových umeníiBĽudovít Kocsis  za  3. miesto na MS v športe (disciplíne) kata</v>
      </c>
      <c r="N126" s="3" t="str">
        <f t="shared" si="9"/>
        <v>34003975iB</v>
      </c>
    </row>
    <row r="127" spans="1:14">
      <c r="A127" s="225" t="s">
        <v>1646</v>
      </c>
      <c r="B127" s="278" t="str">
        <f>VLOOKUP(A127,Adr!A:B,2,FALSE)</f>
        <v>Slovenská federácia karate a bojových umení</v>
      </c>
      <c r="C127" s="248" t="s">
        <v>1719</v>
      </c>
      <c r="D127" s="250">
        <v>1000</v>
      </c>
      <c r="E127" s="232">
        <v>0</v>
      </c>
      <c r="F127" s="245" t="s">
        <v>214</v>
      </c>
      <c r="G127" s="248" t="s">
        <v>10</v>
      </c>
      <c r="H127" s="248" t="s">
        <v>846</v>
      </c>
      <c r="I127" s="256" t="str">
        <f t="shared" si="5"/>
        <v>34003975i</v>
      </c>
      <c r="J127" s="226" t="str">
        <f t="shared" si="6"/>
        <v>34003975026 03</v>
      </c>
      <c r="K127" s="5"/>
      <c r="L127" s="226" t="str">
        <f t="shared" si="7"/>
        <v>34003975026 03B</v>
      </c>
      <c r="M127" s="5" t="str">
        <f t="shared" si="8"/>
        <v>Slovenská federácia karate a bojových umeníiBMartin Hačko  za  1. miesto na MSJ v športe (disciplíne) kumite</v>
      </c>
      <c r="N127" s="3" t="str">
        <f t="shared" si="9"/>
        <v>34003975iB</v>
      </c>
    </row>
    <row r="128" spans="1:14">
      <c r="A128" s="241" t="s">
        <v>1646</v>
      </c>
      <c r="B128" s="278" t="str">
        <f>VLOOKUP(A128,Adr!A:B,2,FALSE)</f>
        <v>Slovenská federácia karate a bojových umení</v>
      </c>
      <c r="C128" s="248" t="s">
        <v>1721</v>
      </c>
      <c r="D128" s="250">
        <v>2000</v>
      </c>
      <c r="E128" s="232">
        <v>0</v>
      </c>
      <c r="F128" s="245" t="s">
        <v>214</v>
      </c>
      <c r="G128" s="248" t="s">
        <v>10</v>
      </c>
      <c r="H128" s="248" t="s">
        <v>846</v>
      </c>
      <c r="I128" s="256" t="str">
        <f t="shared" si="5"/>
        <v>34003975i</v>
      </c>
      <c r="J128" s="226" t="str">
        <f t="shared" si="6"/>
        <v>34003975026 03</v>
      </c>
      <c r="K128" s="5"/>
      <c r="L128" s="226" t="str">
        <f t="shared" si="7"/>
        <v>34003975026 03B</v>
      </c>
      <c r="M128" s="5" t="str">
        <f t="shared" si="8"/>
        <v>Slovenská federácia karate a bojových umeníiBMartin Tomaškovič  za  3. miesto na MS v športe (disciplíne) kumite</v>
      </c>
      <c r="N128" s="3" t="str">
        <f t="shared" si="9"/>
        <v>34003975iB</v>
      </c>
    </row>
    <row r="129" spans="1:14">
      <c r="A129" s="225" t="s">
        <v>1646</v>
      </c>
      <c r="B129" s="278" t="str">
        <f>VLOOKUP(A129,Adr!A:B,2,FALSE)</f>
        <v>Slovenská federácia karate a bojových umení</v>
      </c>
      <c r="C129" s="248" t="s">
        <v>1724</v>
      </c>
      <c r="D129" s="250">
        <v>2500</v>
      </c>
      <c r="E129" s="232">
        <v>0</v>
      </c>
      <c r="F129" s="245" t="s">
        <v>214</v>
      </c>
      <c r="G129" s="248" t="s">
        <v>10</v>
      </c>
      <c r="H129" s="248" t="s">
        <v>846</v>
      </c>
      <c r="I129" s="256" t="str">
        <f t="shared" ref="I129:I192" si="10">A129&amp;F129</f>
        <v>34003975i</v>
      </c>
      <c r="J129" s="226" t="str">
        <f t="shared" ref="J129:J192" si="11">A129&amp;G129</f>
        <v>34003975026 03</v>
      </c>
      <c r="K129" s="5"/>
      <c r="L129" s="226" t="str">
        <f t="shared" ref="L129:L192" si="12">A129&amp;G129&amp;H129</f>
        <v>34003975026 03B</v>
      </c>
      <c r="M129" s="5" t="str">
        <f t="shared" ref="M129:M192" si="13">B129&amp;F129&amp;H129&amp;C129</f>
        <v>Slovenská federácia karate a bojových umeníiBMartina Valentíková  za  2. miesto na MS v športe (disciplíne) kumite</v>
      </c>
      <c r="N129" s="3" t="str">
        <f t="shared" ref="N129:N192" si="14">+I129&amp;H129</f>
        <v>34003975iB</v>
      </c>
    </row>
    <row r="130" spans="1:14">
      <c r="A130" s="225" t="s">
        <v>1646</v>
      </c>
      <c r="B130" s="278" t="str">
        <f>VLOOKUP(A130,Adr!A:B,2,FALSE)</f>
        <v>Slovenská federácia karate a bojových umení</v>
      </c>
      <c r="C130" s="248" t="s">
        <v>1716</v>
      </c>
      <c r="D130" s="250">
        <v>1000</v>
      </c>
      <c r="E130" s="232">
        <v>0</v>
      </c>
      <c r="F130" s="245" t="s">
        <v>214</v>
      </c>
      <c r="G130" s="248" t="s">
        <v>10</v>
      </c>
      <c r="H130" s="248" t="s">
        <v>846</v>
      </c>
      <c r="I130" s="256" t="str">
        <f t="shared" si="10"/>
        <v>34003975i</v>
      </c>
      <c r="J130" s="226" t="str">
        <f t="shared" si="11"/>
        <v>34003975026 03</v>
      </c>
      <c r="K130" s="5"/>
      <c r="L130" s="226" t="str">
        <f t="shared" si="12"/>
        <v>34003975026 03B</v>
      </c>
      <c r="M130" s="5" t="str">
        <f t="shared" si="13"/>
        <v>Slovenská federácia karate a bojových umeníiBNina Szomolányiová za  1. miesto na MSJ v športe (disciplíne) kata</v>
      </c>
      <c r="N130" s="3" t="str">
        <f t="shared" si="14"/>
        <v>34003975iB</v>
      </c>
    </row>
    <row r="131" spans="1:14">
      <c r="A131" s="225" t="s">
        <v>1646</v>
      </c>
      <c r="B131" s="278" t="str">
        <f>VLOOKUP(A131,Adr!A:B,2,FALSE)</f>
        <v>Slovenská federácia karate a bojových umení</v>
      </c>
      <c r="C131" s="248" t="s">
        <v>1722</v>
      </c>
      <c r="D131" s="250">
        <v>2000</v>
      </c>
      <c r="E131" s="232">
        <v>0</v>
      </c>
      <c r="F131" s="245" t="s">
        <v>214</v>
      </c>
      <c r="G131" s="248" t="s">
        <v>10</v>
      </c>
      <c r="H131" s="248" t="s">
        <v>846</v>
      </c>
      <c r="I131" s="256" t="str">
        <f t="shared" si="10"/>
        <v>34003975i</v>
      </c>
      <c r="J131" s="226" t="str">
        <f t="shared" si="11"/>
        <v>34003975026 03</v>
      </c>
      <c r="K131" s="5"/>
      <c r="L131" s="226" t="str">
        <f t="shared" si="12"/>
        <v>34003975026 03B</v>
      </c>
      <c r="M131" s="5" t="str">
        <f t="shared" si="13"/>
        <v>Slovenská federácia karate a bojových umeníiBPeter Zelinka za  3. miesto na MS v športe (disciplíne) kumite</v>
      </c>
      <c r="N131" s="3" t="str">
        <f t="shared" si="14"/>
        <v>34003975iB</v>
      </c>
    </row>
    <row r="132" spans="1:14">
      <c r="A132" s="225" t="s">
        <v>1646</v>
      </c>
      <c r="B132" s="278" t="str">
        <f>VLOOKUP(A132,Adr!A:B,2,FALSE)</f>
        <v>Slovenská federácia karate a bojových umení</v>
      </c>
      <c r="C132" s="248" t="s">
        <v>1723</v>
      </c>
      <c r="D132" s="250">
        <v>2000</v>
      </c>
      <c r="E132" s="232">
        <v>0</v>
      </c>
      <c r="F132" s="245" t="s">
        <v>214</v>
      </c>
      <c r="G132" s="248" t="s">
        <v>10</v>
      </c>
      <c r="H132" s="248" t="s">
        <v>846</v>
      </c>
      <c r="I132" s="256" t="str">
        <f t="shared" si="10"/>
        <v>34003975i</v>
      </c>
      <c r="J132" s="226" t="str">
        <f t="shared" si="11"/>
        <v>34003975026 03</v>
      </c>
      <c r="K132" s="5"/>
      <c r="L132" s="226" t="str">
        <f t="shared" si="12"/>
        <v>34003975026 03B</v>
      </c>
      <c r="M132" s="5" t="str">
        <f t="shared" si="13"/>
        <v>Slovenská federácia karate a bojových umeníiBRené Kubovič  za  3. miesto na MS v športe (disciplíne) kata</v>
      </c>
      <c r="N132" s="3" t="str">
        <f t="shared" si="14"/>
        <v>34003975iB</v>
      </c>
    </row>
    <row r="133" spans="1:14">
      <c r="A133" s="225" t="s">
        <v>1646</v>
      </c>
      <c r="B133" s="278" t="str">
        <f>VLOOKUP(A133,Adr!A:B,2,FALSE)</f>
        <v>Slovenská federácia karate a bojových umení</v>
      </c>
      <c r="C133" s="228" t="s">
        <v>1726</v>
      </c>
      <c r="D133" s="231">
        <v>3000</v>
      </c>
      <c r="E133" s="232">
        <v>0</v>
      </c>
      <c r="F133" s="225" t="s">
        <v>214</v>
      </c>
      <c r="G133" s="228" t="s">
        <v>10</v>
      </c>
      <c r="H133" s="228" t="s">
        <v>846</v>
      </c>
      <c r="I133" s="256" t="str">
        <f t="shared" si="10"/>
        <v>34003975i</v>
      </c>
      <c r="J133" s="226" t="str">
        <f t="shared" si="11"/>
        <v>34003975026 03</v>
      </c>
      <c r="K133" s="5"/>
      <c r="L133" s="226" t="str">
        <f t="shared" si="12"/>
        <v>34003975026 03B</v>
      </c>
      <c r="M133" s="5" t="str">
        <f t="shared" si="13"/>
        <v>Slovenská federácia karate a bojových umeníiBTamara Szomolányiová  za  1. miesto na MS v športe (disciplíne) kata</v>
      </c>
      <c r="N133" s="3" t="str">
        <f t="shared" si="14"/>
        <v>34003975iB</v>
      </c>
    </row>
    <row r="134" spans="1:14">
      <c r="A134" s="241" t="s">
        <v>1646</v>
      </c>
      <c r="B134" s="278" t="str">
        <f>VLOOKUP(A134,Adr!A:B,2,FALSE)</f>
        <v>Slovenská federácia karate a bojových umení</v>
      </c>
      <c r="C134" s="248" t="s">
        <v>1728</v>
      </c>
      <c r="D134" s="250">
        <v>5625</v>
      </c>
      <c r="E134" s="232">
        <v>0</v>
      </c>
      <c r="F134" s="245" t="s">
        <v>214</v>
      </c>
      <c r="G134" s="248" t="s">
        <v>10</v>
      </c>
      <c r="H134" s="248" t="s">
        <v>846</v>
      </c>
      <c r="I134" s="256" t="str">
        <f t="shared" si="10"/>
        <v>34003975i</v>
      </c>
      <c r="J134" s="226" t="str">
        <f t="shared" si="11"/>
        <v>34003975026 03</v>
      </c>
      <c r="K134" s="5"/>
      <c r="L134" s="226" t="str">
        <f t="shared" si="12"/>
        <v>34003975026 03B</v>
      </c>
      <c r="M134" s="5" t="str">
        <f t="shared" si="13"/>
        <v>Slovenská federácia karate a bojových umeníiBTomáš Valentík, Marco Uhrín, Róbert Roth za  1. miesto na MS v športe (disciplíne) kumite team</v>
      </c>
      <c r="N134" s="3" t="str">
        <f t="shared" si="14"/>
        <v>34003975iB</v>
      </c>
    </row>
    <row r="135" spans="1:14">
      <c r="A135" s="225" t="s">
        <v>1646</v>
      </c>
      <c r="B135" s="278" t="str">
        <f>VLOOKUP(A135,Adr!A:B,2,FALSE)</f>
        <v>Slovenská federácia karate a bojových umení</v>
      </c>
      <c r="C135" s="248" t="s">
        <v>1727</v>
      </c>
      <c r="D135" s="250">
        <v>3000</v>
      </c>
      <c r="E135" s="232">
        <v>0</v>
      </c>
      <c r="F135" s="245" t="s">
        <v>214</v>
      </c>
      <c r="G135" s="248" t="s">
        <v>10</v>
      </c>
      <c r="H135" s="248" t="s">
        <v>846</v>
      </c>
      <c r="I135" s="256" t="str">
        <f t="shared" si="10"/>
        <v>34003975i</v>
      </c>
      <c r="J135" s="226" t="str">
        <f t="shared" si="11"/>
        <v>34003975026 03</v>
      </c>
      <c r="K135" s="5"/>
      <c r="L135" s="226" t="str">
        <f t="shared" si="12"/>
        <v>34003975026 03B</v>
      </c>
      <c r="M135" s="5" t="str">
        <f t="shared" si="13"/>
        <v>Slovenská federácia karate a bojových umeníiBZuzana Revická  za  1. miesto na MS v športe (disciplíne) kumite</v>
      </c>
      <c r="N135" s="3" t="str">
        <f t="shared" si="14"/>
        <v>34003975iB</v>
      </c>
    </row>
    <row r="136" spans="1:14">
      <c r="A136" s="245" t="s">
        <v>1646</v>
      </c>
      <c r="B136" s="278" t="str">
        <f>VLOOKUP(A136,Adr!A:B,2,FALSE)</f>
        <v>Slovenská federácia karate a bojových umení</v>
      </c>
      <c r="C136" s="248" t="s">
        <v>1940</v>
      </c>
      <c r="D136" s="250">
        <v>10000</v>
      </c>
      <c r="E136" s="321">
        <v>0</v>
      </c>
      <c r="F136" s="245" t="s">
        <v>223</v>
      </c>
      <c r="G136" s="248" t="s">
        <v>10</v>
      </c>
      <c r="H136" s="248" t="s">
        <v>846</v>
      </c>
      <c r="I136" s="256" t="str">
        <f t="shared" si="10"/>
        <v>34003975r</v>
      </c>
      <c r="J136" s="226" t="str">
        <f t="shared" si="11"/>
        <v>34003975026 03</v>
      </c>
      <c r="K136" s="5"/>
      <c r="L136" s="226" t="str">
        <f t="shared" si="12"/>
        <v>34003975026 03B</v>
      </c>
      <c r="M136" s="5" t="str">
        <f t="shared" si="13"/>
        <v>Slovenská federácia karate a bojových umenírBXXIII. Slovakia open - WUKF Európsky pohár v karate a kobudo, Bratislava, 17.10.2020 - 18.10.2020, 540 športovcov do 20 rokov, 450 športovcov do 15 rokov, 10 športovcov nad 60 rokov</v>
      </c>
      <c r="N136" s="3" t="str">
        <f t="shared" si="14"/>
        <v>34003975rB</v>
      </c>
    </row>
    <row r="137" spans="1:14">
      <c r="A137" s="265" t="s">
        <v>1976</v>
      </c>
      <c r="B137" s="278" t="str">
        <f>VLOOKUP(A137,Adr!A:B,2,FALSE)</f>
        <v>Slovenská federácia pétanque</v>
      </c>
      <c r="C137" s="228" t="s">
        <v>1056</v>
      </c>
      <c r="D137" s="231">
        <v>30000</v>
      </c>
      <c r="E137" s="232">
        <v>0</v>
      </c>
      <c r="F137" s="225" t="s">
        <v>206</v>
      </c>
      <c r="G137" s="294" t="s">
        <v>6</v>
      </c>
      <c r="H137" s="228" t="s">
        <v>846</v>
      </c>
      <c r="I137" s="256" t="str">
        <f t="shared" si="10"/>
        <v>36064742a</v>
      </c>
      <c r="J137" s="226" t="str">
        <f t="shared" si="11"/>
        <v>36064742026 02</v>
      </c>
      <c r="K137" s="5" t="s">
        <v>1057</v>
      </c>
      <c r="L137" s="226" t="str">
        <f t="shared" si="12"/>
        <v>36064742026 02B</v>
      </c>
      <c r="M137" s="5" t="str">
        <f t="shared" si="13"/>
        <v>Slovenská federácia pétanqueaBpétanque - bežné transfery</v>
      </c>
      <c r="N137" s="3" t="str">
        <f t="shared" si="14"/>
        <v>36064742aB</v>
      </c>
    </row>
    <row r="138" spans="1:14">
      <c r="A138" s="225" t="s">
        <v>1647</v>
      </c>
      <c r="B138" s="278" t="str">
        <f>VLOOKUP(A138,Adr!A:B,2,FALSE)</f>
        <v>Slovenská footgolfová asociácia</v>
      </c>
      <c r="C138" s="248" t="s">
        <v>1022</v>
      </c>
      <c r="D138" s="250">
        <v>29879</v>
      </c>
      <c r="E138" s="232">
        <v>0</v>
      </c>
      <c r="F138" s="245" t="s">
        <v>210</v>
      </c>
      <c r="G138" s="248" t="s">
        <v>10</v>
      </c>
      <c r="H138" s="248" t="s">
        <v>846</v>
      </c>
      <c r="I138" s="256" t="str">
        <f t="shared" si="10"/>
        <v>42361885e</v>
      </c>
      <c r="J138" s="226" t="str">
        <f t="shared" si="11"/>
        <v>42361885026 03</v>
      </c>
      <c r="K138" s="5"/>
      <c r="L138" s="226" t="str">
        <f t="shared" si="12"/>
        <v>42361885026 03B</v>
      </c>
      <c r="M138" s="5" t="str">
        <f t="shared" si="13"/>
        <v>Slovenská footgolfová asociáciaeBrozvoj športov, ktoré nie sú uznanými podľa zákona č. 440/2015 Z. z.</v>
      </c>
      <c r="N138" s="3" t="str">
        <f t="shared" si="14"/>
        <v>42361885eB</v>
      </c>
    </row>
    <row r="139" spans="1:14">
      <c r="A139" s="225" t="s">
        <v>1647</v>
      </c>
      <c r="B139" s="278" t="str">
        <f>VLOOKUP(A139,Adr!A:B,2,FALSE)</f>
        <v>Slovenská footgolfová asociácia</v>
      </c>
      <c r="C139" s="248" t="s">
        <v>1729</v>
      </c>
      <c r="D139" s="250">
        <v>11000</v>
      </c>
      <c r="E139" s="232">
        <v>0</v>
      </c>
      <c r="F139" s="245" t="s">
        <v>214</v>
      </c>
      <c r="G139" s="248" t="s">
        <v>10</v>
      </c>
      <c r="H139" s="248" t="s">
        <v>846</v>
      </c>
      <c r="I139" s="256" t="str">
        <f t="shared" si="10"/>
        <v>42361885i</v>
      </c>
      <c r="J139" s="226" t="str">
        <f t="shared" si="11"/>
        <v>42361885026 03</v>
      </c>
      <c r="K139" s="5"/>
      <c r="L139" s="226" t="str">
        <f t="shared" si="12"/>
        <v>42361885026 03B</v>
      </c>
      <c r="M139" s="5" t="str">
        <f t="shared" si="13"/>
        <v>Slovenská footgolfová asociáciaiBdružstvo (11 čl.) za  3. miesto na ME v športe (disciplíne) družstvo</v>
      </c>
      <c r="N139" s="3" t="str">
        <f t="shared" si="14"/>
        <v>42361885iB</v>
      </c>
    </row>
    <row r="140" spans="1:14">
      <c r="A140" s="241" t="s">
        <v>1647</v>
      </c>
      <c r="B140" s="278" t="str">
        <f>VLOOKUP(A140,Adr!A:B,2,FALSE)</f>
        <v>Slovenská footgolfová asociácia</v>
      </c>
      <c r="C140" s="248" t="s">
        <v>1730</v>
      </c>
      <c r="D140" s="250"/>
      <c r="E140" s="232">
        <v>0</v>
      </c>
      <c r="F140" s="245" t="s">
        <v>214</v>
      </c>
      <c r="G140" s="248" t="s">
        <v>10</v>
      </c>
      <c r="H140" s="248" t="s">
        <v>846</v>
      </c>
      <c r="I140" s="256" t="str">
        <f t="shared" si="10"/>
        <v>42361885i</v>
      </c>
      <c r="J140" s="226" t="str">
        <f t="shared" si="11"/>
        <v>42361885026 03</v>
      </c>
      <c r="K140" s="5"/>
      <c r="L140" s="226" t="str">
        <f t="shared" si="12"/>
        <v>42361885026 03B</v>
      </c>
      <c r="M140" s="5" t="str">
        <f t="shared" si="13"/>
        <v xml:space="preserve">Slovenská footgolfová asociáciaiBTomáš Bartko - </v>
      </c>
      <c r="N140" s="3" t="str">
        <f t="shared" si="14"/>
        <v>42361885iB</v>
      </c>
    </row>
    <row r="141" spans="1:14">
      <c r="A141" s="265" t="s">
        <v>1625</v>
      </c>
      <c r="B141" s="278" t="str">
        <f>VLOOKUP(A141,Adr!A:B,2,FALSE)</f>
        <v>Slovenská golfová asociácia</v>
      </c>
      <c r="C141" s="228" t="s">
        <v>952</v>
      </c>
      <c r="D141" s="231">
        <v>308369</v>
      </c>
      <c r="E141" s="232">
        <v>0</v>
      </c>
      <c r="F141" s="225" t="s">
        <v>206</v>
      </c>
      <c r="G141" s="294" t="s">
        <v>6</v>
      </c>
      <c r="H141" s="228" t="s">
        <v>846</v>
      </c>
      <c r="I141" s="256" t="str">
        <f t="shared" si="10"/>
        <v>50284363a</v>
      </c>
      <c r="J141" s="226" t="str">
        <f t="shared" si="11"/>
        <v>50284363026 02</v>
      </c>
      <c r="K141" s="5" t="s">
        <v>42</v>
      </c>
      <c r="L141" s="226" t="str">
        <f t="shared" si="12"/>
        <v>50284363026 02B</v>
      </c>
      <c r="M141" s="5" t="str">
        <f t="shared" si="13"/>
        <v>Slovenská golfová asociáciaaBgolf - bežné transfery</v>
      </c>
      <c r="N141" s="3" t="str">
        <f t="shared" si="14"/>
        <v>50284363aB</v>
      </c>
    </row>
    <row r="142" spans="1:14">
      <c r="A142" s="245" t="s">
        <v>1625</v>
      </c>
      <c r="B142" s="278" t="str">
        <f>VLOOKUP(A142,Adr!A:B,2,FALSE)</f>
        <v>Slovenská golfová asociácia</v>
      </c>
      <c r="C142" s="248" t="s">
        <v>1941</v>
      </c>
      <c r="D142" s="250">
        <v>25783</v>
      </c>
      <c r="E142" s="321">
        <v>0.55652626042164199</v>
      </c>
      <c r="F142" s="245" t="s">
        <v>222</v>
      </c>
      <c r="G142" s="248" t="s">
        <v>10</v>
      </c>
      <c r="H142" s="248" t="s">
        <v>846</v>
      </c>
      <c r="I142" s="256" t="str">
        <f t="shared" si="10"/>
        <v>50284363q</v>
      </c>
      <c r="J142" s="226" t="str">
        <f t="shared" si="11"/>
        <v>50284363026 03</v>
      </c>
      <c r="K142" s="5"/>
      <c r="L142" s="226" t="str">
        <f t="shared" si="12"/>
        <v>50284363026 03B</v>
      </c>
      <c r="M142" s="5" t="str">
        <f t="shared" si="13"/>
        <v>Slovenská golfová asociáciaqBMajstrovstvá Európy tímov junioriek (MEJ), Hrubá Borša, počet krajín: 20, počet športovcov: 80, ročník podujatia: 26, termín: 23.09.2020 - 26.09.2020</v>
      </c>
      <c r="N142" s="3" t="str">
        <f t="shared" si="14"/>
        <v>50284363qB</v>
      </c>
    </row>
    <row r="143" spans="1:14">
      <c r="A143" s="269" t="s">
        <v>43</v>
      </c>
      <c r="B143" s="278" t="str">
        <f>VLOOKUP(A143,Adr!A:B,2,FALSE)</f>
        <v>Slovenská gymnastická federácia</v>
      </c>
      <c r="C143" s="228" t="s">
        <v>953</v>
      </c>
      <c r="D143" s="231">
        <v>1217109</v>
      </c>
      <c r="E143" s="232">
        <v>0</v>
      </c>
      <c r="F143" s="225" t="s">
        <v>206</v>
      </c>
      <c r="G143" s="294" t="s">
        <v>6</v>
      </c>
      <c r="H143" s="228" t="s">
        <v>846</v>
      </c>
      <c r="I143" s="256" t="str">
        <f t="shared" si="10"/>
        <v>00688321a</v>
      </c>
      <c r="J143" s="226" t="str">
        <f t="shared" si="11"/>
        <v>00688321026 02</v>
      </c>
      <c r="K143" s="5" t="s">
        <v>45</v>
      </c>
      <c r="L143" s="226" t="str">
        <f t="shared" si="12"/>
        <v>00688321026 02B</v>
      </c>
      <c r="M143" s="5" t="str">
        <f t="shared" si="13"/>
        <v>Slovenská gymnastická federáciaaBgymnastika - bežné transfery</v>
      </c>
      <c r="N143" s="3" t="str">
        <f t="shared" si="14"/>
        <v>00688321aB</v>
      </c>
    </row>
    <row r="144" spans="1:14">
      <c r="A144" s="269" t="s">
        <v>43</v>
      </c>
      <c r="B144" s="278" t="str">
        <f>VLOOKUP(A144,Adr!A:B,2,FALSE)</f>
        <v>Slovenská gymnastická federácia</v>
      </c>
      <c r="C144" s="228" t="s">
        <v>1343</v>
      </c>
      <c r="D144" s="231">
        <v>40000</v>
      </c>
      <c r="E144" s="232">
        <v>0</v>
      </c>
      <c r="F144" s="225" t="s">
        <v>206</v>
      </c>
      <c r="G144" s="294" t="s">
        <v>6</v>
      </c>
      <c r="H144" s="228" t="s">
        <v>847</v>
      </c>
      <c r="I144" s="256" t="str">
        <f t="shared" si="10"/>
        <v>00688321a</v>
      </c>
      <c r="J144" s="226" t="str">
        <f t="shared" si="11"/>
        <v>00688321026 02</v>
      </c>
      <c r="K144" s="5" t="s">
        <v>45</v>
      </c>
      <c r="L144" s="226" t="str">
        <f t="shared" si="12"/>
        <v>00688321026 02K</v>
      </c>
      <c r="M144" s="5" t="str">
        <f t="shared" si="13"/>
        <v>Slovenská gymnastická federáciaaKgymnastika - kapitálové transfery</v>
      </c>
      <c r="N144" s="3" t="str">
        <f t="shared" si="14"/>
        <v>00688321aK</v>
      </c>
    </row>
    <row r="145" spans="1:14">
      <c r="A145" s="269" t="s">
        <v>43</v>
      </c>
      <c r="B145" s="278" t="str">
        <f>VLOOKUP(A145,Adr!A:B,2,FALSE)</f>
        <v>Slovenská gymnastická federácia</v>
      </c>
      <c r="C145" s="228" t="s">
        <v>1376</v>
      </c>
      <c r="D145" s="231">
        <v>10429</v>
      </c>
      <c r="E145" s="232">
        <v>0</v>
      </c>
      <c r="F145" s="225" t="s">
        <v>209</v>
      </c>
      <c r="G145" s="294" t="s">
        <v>10</v>
      </c>
      <c r="H145" s="228" t="s">
        <v>846</v>
      </c>
      <c r="I145" s="233" t="str">
        <f t="shared" si="10"/>
        <v>00688321d</v>
      </c>
      <c r="J145" s="226" t="str">
        <f t="shared" si="11"/>
        <v>00688321026 03</v>
      </c>
      <c r="K145" s="5"/>
      <c r="L145" s="226" t="str">
        <f t="shared" si="12"/>
        <v>00688321026 03B</v>
      </c>
      <c r="M145" s="5" t="str">
        <f t="shared" si="13"/>
        <v>Slovenská gymnastická federáciadBSlavomír Michňák</v>
      </c>
      <c r="N145" s="3" t="str">
        <f t="shared" si="14"/>
        <v>00688321dB</v>
      </c>
    </row>
    <row r="146" spans="1:14">
      <c r="A146" s="245" t="s">
        <v>43</v>
      </c>
      <c r="B146" s="278" t="str">
        <f>VLOOKUP(A146,Adr!A:B,2,FALSE)</f>
        <v>Slovenská gymnastická federácia</v>
      </c>
      <c r="C146" s="248" t="s">
        <v>1942</v>
      </c>
      <c r="D146" s="250">
        <v>10000</v>
      </c>
      <c r="E146" s="321">
        <v>0</v>
      </c>
      <c r="F146" s="245" t="s">
        <v>223</v>
      </c>
      <c r="G146" s="248" t="s">
        <v>10</v>
      </c>
      <c r="H146" s="248" t="s">
        <v>846</v>
      </c>
      <c r="I146" s="256" t="str">
        <f t="shared" si="10"/>
        <v>00688321r</v>
      </c>
      <c r="J146" s="226" t="str">
        <f t="shared" si="11"/>
        <v>00688321026 03</v>
      </c>
      <c r="K146" s="5"/>
      <c r="L146" s="226" t="str">
        <f t="shared" si="12"/>
        <v>00688321026 03B</v>
      </c>
      <c r="M146" s="5" t="str">
        <f t="shared" si="13"/>
        <v>Slovenská gymnastická federáciarBSlovenský pohár v športovej a modernej gymnastike , Trnava a Bratislava, 30.10.2020 - 01.11.2020 / 06.11.2020 - 07.11.2020, 220 športovcov do 20 rokov, 0 športovcov do 15 rokov, 0 športovcov nad 60 rokov</v>
      </c>
      <c r="N146" s="3" t="str">
        <f t="shared" si="14"/>
        <v>00688321rB</v>
      </c>
    </row>
    <row r="147" spans="1:14" ht="22.5">
      <c r="A147" s="225" t="s">
        <v>1648</v>
      </c>
      <c r="B147" s="278" t="str">
        <f>VLOOKUP(A147,Adr!A:B,2,FALSE)</f>
        <v>Slovenská hokejbalová únia</v>
      </c>
      <c r="C147" s="263" t="s">
        <v>1022</v>
      </c>
      <c r="D147" s="249">
        <v>200000</v>
      </c>
      <c r="E147" s="232">
        <v>0</v>
      </c>
      <c r="F147" s="245" t="s">
        <v>210</v>
      </c>
      <c r="G147" s="248" t="s">
        <v>10</v>
      </c>
      <c r="H147" s="248" t="s">
        <v>846</v>
      </c>
      <c r="I147" s="233" t="str">
        <f t="shared" si="10"/>
        <v>00603091e</v>
      </c>
      <c r="J147" s="226" t="str">
        <f t="shared" si="11"/>
        <v>00603091026 03</v>
      </c>
      <c r="K147" s="5"/>
      <c r="L147" s="226" t="str">
        <f t="shared" si="12"/>
        <v>00603091026 03B</v>
      </c>
      <c r="M147" s="5" t="str">
        <f t="shared" si="13"/>
        <v>Slovenská hokejbalová úniaeBrozvoj športov, ktoré nie sú uznanými podľa zákona č. 440/2015 Z. z.</v>
      </c>
      <c r="N147" s="3" t="str">
        <f t="shared" si="14"/>
        <v>00603091eB</v>
      </c>
    </row>
    <row r="148" spans="1:14">
      <c r="A148" s="241" t="s">
        <v>1648</v>
      </c>
      <c r="B148" s="278" t="str">
        <f>VLOOKUP(A148,Adr!A:B,2,FALSE)</f>
        <v>Slovenská hokejbalová únia</v>
      </c>
      <c r="C148" s="248" t="s">
        <v>1731</v>
      </c>
      <c r="D148" s="250">
        <v>75000</v>
      </c>
      <c r="E148" s="232">
        <v>0</v>
      </c>
      <c r="F148" s="245" t="s">
        <v>214</v>
      </c>
      <c r="G148" s="248" t="s">
        <v>10</v>
      </c>
      <c r="H148" s="248" t="s">
        <v>846</v>
      </c>
      <c r="I148" s="256" t="str">
        <f t="shared" si="10"/>
        <v>00603091i</v>
      </c>
      <c r="J148" s="226" t="str">
        <f t="shared" si="11"/>
        <v>00603091026 03</v>
      </c>
      <c r="K148" s="5"/>
      <c r="L148" s="226" t="str">
        <f t="shared" si="12"/>
        <v>00603091026 03B</v>
      </c>
      <c r="M148" s="5" t="str">
        <f t="shared" si="13"/>
        <v>Slovenská hokejbalová úniaiBdružstvo (25 čl.) za  1. miesto na MS v športe (disciplíne) družstvo</v>
      </c>
      <c r="N148" s="3" t="str">
        <f t="shared" si="14"/>
        <v>00603091iB</v>
      </c>
    </row>
    <row r="149" spans="1:14">
      <c r="A149" s="265" t="s">
        <v>1977</v>
      </c>
      <c r="B149" s="278" t="str">
        <f>VLOOKUP(A149,Adr!A:B,2,FALSE)</f>
        <v>Slovenská jazdecká federácia</v>
      </c>
      <c r="C149" s="228" t="s">
        <v>954</v>
      </c>
      <c r="D149" s="231">
        <v>125556</v>
      </c>
      <c r="E149" s="232">
        <v>0</v>
      </c>
      <c r="F149" s="225" t="s">
        <v>206</v>
      </c>
      <c r="G149" s="294" t="s">
        <v>6</v>
      </c>
      <c r="H149" s="228" t="s">
        <v>846</v>
      </c>
      <c r="I149" s="256" t="str">
        <f t="shared" si="10"/>
        <v>31787801a</v>
      </c>
      <c r="J149" s="226" t="str">
        <f t="shared" si="11"/>
        <v>31787801026 02</v>
      </c>
      <c r="K149" s="5" t="s">
        <v>11</v>
      </c>
      <c r="L149" s="226" t="str">
        <f t="shared" si="12"/>
        <v>31787801026 02B</v>
      </c>
      <c r="M149" s="5" t="str">
        <f t="shared" si="13"/>
        <v>Slovenská jazdecká federáciaaBjazdectvo - bežné transfery</v>
      </c>
      <c r="N149" s="3" t="str">
        <f t="shared" si="14"/>
        <v>31787801aB</v>
      </c>
    </row>
    <row r="150" spans="1:14">
      <c r="A150" s="225" t="s">
        <v>312</v>
      </c>
      <c r="B150" s="278" t="str">
        <f>VLOOKUP(A150,Adr!A:B,2,FALSE)</f>
        <v>Slovenská kanoistika</v>
      </c>
      <c r="C150" s="263" t="s">
        <v>955</v>
      </c>
      <c r="D150" s="249">
        <v>1922904</v>
      </c>
      <c r="E150" s="232">
        <v>0</v>
      </c>
      <c r="F150" s="225" t="s">
        <v>206</v>
      </c>
      <c r="G150" s="228" t="s">
        <v>6</v>
      </c>
      <c r="H150" s="228" t="s">
        <v>846</v>
      </c>
      <c r="I150" s="233" t="str">
        <f t="shared" si="10"/>
        <v>50434101a</v>
      </c>
      <c r="J150" s="226" t="str">
        <f t="shared" si="11"/>
        <v>50434101026 02</v>
      </c>
      <c r="K150" s="5" t="s">
        <v>120</v>
      </c>
      <c r="L150" s="226" t="str">
        <f t="shared" si="12"/>
        <v>50434101026 02B</v>
      </c>
      <c r="M150" s="5" t="str">
        <f t="shared" si="13"/>
        <v>Slovenská kanoistikaaBkanoistika - bežné transfery</v>
      </c>
      <c r="N150" s="3" t="str">
        <f t="shared" si="14"/>
        <v>50434101aB</v>
      </c>
    </row>
    <row r="151" spans="1:14">
      <c r="A151" s="225" t="s">
        <v>312</v>
      </c>
      <c r="B151" s="278" t="str">
        <f>VLOOKUP(A151,Adr!A:B,2,FALSE)</f>
        <v>Slovenská kanoistika</v>
      </c>
      <c r="C151" s="263" t="s">
        <v>1344</v>
      </c>
      <c r="D151" s="249">
        <v>41000</v>
      </c>
      <c r="E151" s="232">
        <v>0</v>
      </c>
      <c r="F151" s="225" t="s">
        <v>206</v>
      </c>
      <c r="G151" s="228" t="s">
        <v>6</v>
      </c>
      <c r="H151" s="228" t="s">
        <v>847</v>
      </c>
      <c r="I151" s="233" t="str">
        <f t="shared" si="10"/>
        <v>50434101a</v>
      </c>
      <c r="J151" s="226" t="str">
        <f t="shared" si="11"/>
        <v>50434101026 02</v>
      </c>
      <c r="K151" s="5" t="s">
        <v>120</v>
      </c>
      <c r="L151" s="226" t="str">
        <f t="shared" si="12"/>
        <v>50434101026 02K</v>
      </c>
      <c r="M151" s="5" t="str">
        <f t="shared" si="13"/>
        <v>Slovenská kanoistikaaKkanoistika - kapitálové transfery</v>
      </c>
      <c r="N151" s="3" t="str">
        <f t="shared" si="14"/>
        <v>50434101aK</v>
      </c>
    </row>
    <row r="152" spans="1:14">
      <c r="A152" s="225" t="s">
        <v>312</v>
      </c>
      <c r="B152" s="278" t="str">
        <f>VLOOKUP(A152,Adr!A:B,2,FALSE)</f>
        <v>Slovenská kanoistika</v>
      </c>
      <c r="C152" s="263" t="s">
        <v>1076</v>
      </c>
      <c r="D152" s="249">
        <v>15643</v>
      </c>
      <c r="E152" s="232">
        <v>0</v>
      </c>
      <c r="F152" s="225" t="s">
        <v>209</v>
      </c>
      <c r="G152" s="228" t="s">
        <v>10</v>
      </c>
      <c r="H152" s="228" t="s">
        <v>846</v>
      </c>
      <c r="I152" s="256" t="str">
        <f t="shared" si="10"/>
        <v>50434101d</v>
      </c>
      <c r="J152" s="226" t="str">
        <f t="shared" si="11"/>
        <v>50434101026 03</v>
      </c>
      <c r="K152" s="5"/>
      <c r="L152" s="226" t="str">
        <f t="shared" si="12"/>
        <v>50434101026 03B</v>
      </c>
      <c r="M152" s="5" t="str">
        <f t="shared" si="13"/>
        <v>Slovenská kanoistikadBAdam Gonšenica</v>
      </c>
      <c r="N152" s="3" t="str">
        <f t="shared" si="14"/>
        <v>50434101dB</v>
      </c>
    </row>
    <row r="153" spans="1:14">
      <c r="A153" s="225" t="s">
        <v>312</v>
      </c>
      <c r="B153" s="278" t="str">
        <f>VLOOKUP(A153,Adr!A:B,2,FALSE)</f>
        <v>Slovenská kanoistika</v>
      </c>
      <c r="C153" s="263" t="s">
        <v>1077</v>
      </c>
      <c r="D153" s="249">
        <v>41714</v>
      </c>
      <c r="E153" s="232">
        <v>0</v>
      </c>
      <c r="F153" s="225" t="s">
        <v>209</v>
      </c>
      <c r="G153" s="228" t="s">
        <v>10</v>
      </c>
      <c r="H153" s="228" t="s">
        <v>846</v>
      </c>
      <c r="I153" s="233" t="str">
        <f t="shared" si="10"/>
        <v>50434101d</v>
      </c>
      <c r="J153" s="226" t="str">
        <f t="shared" si="11"/>
        <v>50434101026 03</v>
      </c>
      <c r="K153" s="5"/>
      <c r="L153" s="226" t="str">
        <f t="shared" si="12"/>
        <v>50434101026 03B</v>
      </c>
      <c r="M153" s="5" t="str">
        <f t="shared" si="13"/>
        <v>Slovenská kanoistikadBAlexander Slafkovský</v>
      </c>
      <c r="N153" s="3" t="str">
        <f t="shared" si="14"/>
        <v>50434101dB</v>
      </c>
    </row>
    <row r="154" spans="1:14">
      <c r="A154" s="225" t="s">
        <v>312</v>
      </c>
      <c r="B154" s="278" t="str">
        <f>VLOOKUP(A154,Adr!A:B,2,FALSE)</f>
        <v>Slovenská kanoistika</v>
      </c>
      <c r="C154" s="263" t="s">
        <v>1377</v>
      </c>
      <c r="D154" s="249">
        <v>7821</v>
      </c>
      <c r="E154" s="232">
        <v>0</v>
      </c>
      <c r="F154" s="225" t="s">
        <v>209</v>
      </c>
      <c r="G154" s="228" t="s">
        <v>10</v>
      </c>
      <c r="H154" s="228" t="s">
        <v>846</v>
      </c>
      <c r="I154" s="256" t="str">
        <f t="shared" si="10"/>
        <v>50434101d</v>
      </c>
      <c r="J154" s="226" t="str">
        <f t="shared" si="11"/>
        <v>50434101026 03</v>
      </c>
      <c r="K154" s="5"/>
      <c r="L154" s="226" t="str">
        <f t="shared" si="12"/>
        <v>50434101026 03B</v>
      </c>
      <c r="M154" s="5" t="str">
        <f t="shared" si="13"/>
        <v>Slovenská kanoistikadBC 2 - juniori</v>
      </c>
      <c r="N154" s="3" t="str">
        <f t="shared" si="14"/>
        <v>50434101dB</v>
      </c>
    </row>
    <row r="155" spans="1:14">
      <c r="A155" s="269" t="s">
        <v>312</v>
      </c>
      <c r="B155" s="278" t="str">
        <f>VLOOKUP(A155,Adr!A:B,2,FALSE)</f>
        <v>Slovenská kanoistika</v>
      </c>
      <c r="C155" s="228" t="s">
        <v>1378</v>
      </c>
      <c r="D155" s="231">
        <v>10429</v>
      </c>
      <c r="E155" s="232">
        <v>0</v>
      </c>
      <c r="F155" s="225" t="s">
        <v>209</v>
      </c>
      <c r="G155" s="294" t="s">
        <v>10</v>
      </c>
      <c r="H155" s="228" t="s">
        <v>846</v>
      </c>
      <c r="I155" s="233" t="str">
        <f t="shared" si="10"/>
        <v>50434101d</v>
      </c>
      <c r="J155" s="226" t="str">
        <f t="shared" si="11"/>
        <v>50434101026 03</v>
      </c>
      <c r="K155" s="5"/>
      <c r="L155" s="226" t="str">
        <f t="shared" si="12"/>
        <v>50434101026 03B</v>
      </c>
      <c r="M155" s="5" t="str">
        <f t="shared" si="13"/>
        <v>Slovenská kanoistikadBEduard Strýček</v>
      </c>
      <c r="N155" s="3" t="str">
        <f t="shared" si="14"/>
        <v>50434101dB</v>
      </c>
    </row>
    <row r="156" spans="1:14">
      <c r="A156" s="265" t="s">
        <v>312</v>
      </c>
      <c r="B156" s="278" t="str">
        <f>VLOOKUP(A156,Adr!A:B,2,FALSE)</f>
        <v>Slovenská kanoistika</v>
      </c>
      <c r="C156" s="228" t="s">
        <v>1078</v>
      </c>
      <c r="D156" s="231">
        <v>20857</v>
      </c>
      <c r="E156" s="232">
        <v>0</v>
      </c>
      <c r="F156" s="245" t="s">
        <v>209</v>
      </c>
      <c r="G156" s="228" t="s">
        <v>10</v>
      </c>
      <c r="H156" s="228" t="s">
        <v>846</v>
      </c>
      <c r="I156" s="256" t="str">
        <f t="shared" si="10"/>
        <v>50434101d</v>
      </c>
      <c r="J156" s="226" t="str">
        <f t="shared" si="11"/>
        <v>50434101026 03</v>
      </c>
      <c r="K156" s="5"/>
      <c r="L156" s="226" t="str">
        <f t="shared" si="12"/>
        <v>50434101026 03B</v>
      </c>
      <c r="M156" s="5" t="str">
        <f t="shared" si="13"/>
        <v>Slovenská kanoistikadBEliška Mintálová</v>
      </c>
      <c r="N156" s="3" t="str">
        <f t="shared" si="14"/>
        <v>50434101dB</v>
      </c>
    </row>
    <row r="157" spans="1:14">
      <c r="A157" s="265" t="s">
        <v>312</v>
      </c>
      <c r="B157" s="278" t="str">
        <f>VLOOKUP(A157,Adr!A:B,2,FALSE)</f>
        <v>Slovenská kanoistika</v>
      </c>
      <c r="C157" s="228" t="s">
        <v>1079</v>
      </c>
      <c r="D157" s="231">
        <v>20857</v>
      </c>
      <c r="E157" s="232">
        <v>0</v>
      </c>
      <c r="F157" s="245" t="s">
        <v>209</v>
      </c>
      <c r="G157" s="228" t="s">
        <v>10</v>
      </c>
      <c r="H157" s="228" t="s">
        <v>846</v>
      </c>
      <c r="I157" s="256" t="str">
        <f t="shared" si="10"/>
        <v>50434101d</v>
      </c>
      <c r="J157" s="226" t="str">
        <f t="shared" si="11"/>
        <v>50434101026 03</v>
      </c>
      <c r="K157" s="5"/>
      <c r="L157" s="226" t="str">
        <f t="shared" si="12"/>
        <v>50434101026 03B</v>
      </c>
      <c r="M157" s="5" t="str">
        <f t="shared" si="13"/>
        <v>Slovenská kanoistikadBEmanuela Luknárová</v>
      </c>
      <c r="N157" s="3" t="str">
        <f t="shared" si="14"/>
        <v>50434101dB</v>
      </c>
    </row>
    <row r="158" spans="1:14">
      <c r="A158" s="225" t="s">
        <v>312</v>
      </c>
      <c r="B158" s="278" t="str">
        <f>VLOOKUP(A158,Adr!A:B,2,FALSE)</f>
        <v>Slovenská kanoistika</v>
      </c>
      <c r="C158" s="263" t="s">
        <v>1379</v>
      </c>
      <c r="D158" s="249">
        <v>5214</v>
      </c>
      <c r="E158" s="232">
        <v>0</v>
      </c>
      <c r="F158" s="225" t="s">
        <v>209</v>
      </c>
      <c r="G158" s="228" t="s">
        <v>10</v>
      </c>
      <c r="H158" s="228" t="s">
        <v>846</v>
      </c>
      <c r="I158" s="256" t="str">
        <f t="shared" si="10"/>
        <v>50434101d</v>
      </c>
      <c r="J158" s="226" t="str">
        <f t="shared" si="11"/>
        <v>50434101026 03</v>
      </c>
      <c r="K158" s="5"/>
      <c r="L158" s="226" t="str">
        <f t="shared" si="12"/>
        <v>50434101026 03B</v>
      </c>
      <c r="M158" s="5" t="str">
        <f t="shared" si="13"/>
        <v>Slovenská kanoistikadBIvana Chlebová</v>
      </c>
      <c r="N158" s="3" t="str">
        <f t="shared" si="14"/>
        <v>50434101dB</v>
      </c>
    </row>
    <row r="159" spans="1:14">
      <c r="A159" s="265" t="s">
        <v>312</v>
      </c>
      <c r="B159" s="278" t="str">
        <f>VLOOKUP(A159,Adr!A:B,2,FALSE)</f>
        <v>Slovenská kanoistika</v>
      </c>
      <c r="C159" s="228" t="s">
        <v>1080</v>
      </c>
      <c r="D159" s="231">
        <v>20857</v>
      </c>
      <c r="E159" s="232">
        <v>0</v>
      </c>
      <c r="F159" s="245" t="s">
        <v>209</v>
      </c>
      <c r="G159" s="228" t="s">
        <v>10</v>
      </c>
      <c r="H159" s="228" t="s">
        <v>846</v>
      </c>
      <c r="I159" s="256" t="str">
        <f t="shared" si="10"/>
        <v>50434101d</v>
      </c>
      <c r="J159" s="226" t="str">
        <f t="shared" si="11"/>
        <v>50434101026 03</v>
      </c>
      <c r="K159" s="5"/>
      <c r="L159" s="226" t="str">
        <f t="shared" si="12"/>
        <v>50434101026 03B</v>
      </c>
      <c r="M159" s="5" t="str">
        <f t="shared" si="13"/>
        <v>Slovenská kanoistikadBIvana Mládková</v>
      </c>
      <c r="N159" s="3" t="str">
        <f t="shared" si="14"/>
        <v>50434101dB</v>
      </c>
    </row>
    <row r="160" spans="1:14">
      <c r="A160" s="225" t="s">
        <v>312</v>
      </c>
      <c r="B160" s="278" t="str">
        <f>VLOOKUP(A160,Adr!A:B,2,FALSE)</f>
        <v>Slovenská kanoistika</v>
      </c>
      <c r="C160" s="263" t="s">
        <v>1081</v>
      </c>
      <c r="D160" s="249">
        <v>41714</v>
      </c>
      <c r="E160" s="232">
        <v>0</v>
      </c>
      <c r="F160" s="225" t="s">
        <v>209</v>
      </c>
      <c r="G160" s="228" t="s">
        <v>10</v>
      </c>
      <c r="H160" s="228" t="s">
        <v>846</v>
      </c>
      <c r="I160" s="256" t="str">
        <f t="shared" si="10"/>
        <v>50434101d</v>
      </c>
      <c r="J160" s="226" t="str">
        <f t="shared" si="11"/>
        <v>50434101026 03</v>
      </c>
      <c r="K160" s="5"/>
      <c r="L160" s="226" t="str">
        <f t="shared" si="12"/>
        <v>50434101026 03B</v>
      </c>
      <c r="M160" s="5" t="str">
        <f t="shared" si="13"/>
        <v>Slovenská kanoistikadBJakub Grigar</v>
      </c>
      <c r="N160" s="3" t="str">
        <f t="shared" si="14"/>
        <v>50434101dB</v>
      </c>
    </row>
    <row r="161" spans="1:14">
      <c r="A161" s="225" t="s">
        <v>312</v>
      </c>
      <c r="B161" s="278" t="str">
        <f>VLOOKUP(A161,Adr!A:B,2,FALSE)</f>
        <v>Slovenská kanoistika</v>
      </c>
      <c r="C161" s="263" t="s">
        <v>1082</v>
      </c>
      <c r="D161" s="249">
        <v>41714</v>
      </c>
      <c r="E161" s="232">
        <v>0</v>
      </c>
      <c r="F161" s="225" t="s">
        <v>209</v>
      </c>
      <c r="G161" s="228" t="s">
        <v>10</v>
      </c>
      <c r="H161" s="228" t="s">
        <v>846</v>
      </c>
      <c r="I161" s="256" t="str">
        <f t="shared" si="10"/>
        <v>50434101d</v>
      </c>
      <c r="J161" s="226" t="str">
        <f t="shared" si="11"/>
        <v>50434101026 03</v>
      </c>
      <c r="K161" s="5"/>
      <c r="L161" s="226" t="str">
        <f t="shared" si="12"/>
        <v>50434101026 03B</v>
      </c>
      <c r="M161" s="5" t="str">
        <f t="shared" si="13"/>
        <v>Slovenská kanoistikadBJana Dukátová</v>
      </c>
      <c r="N161" s="3" t="str">
        <f t="shared" si="14"/>
        <v>50434101dB</v>
      </c>
    </row>
    <row r="162" spans="1:14">
      <c r="A162" s="269" t="s">
        <v>312</v>
      </c>
      <c r="B162" s="278" t="str">
        <f>VLOOKUP(A162,Adr!A:B,2,FALSE)</f>
        <v>Slovenská kanoistika</v>
      </c>
      <c r="C162" s="228" t="s">
        <v>1380</v>
      </c>
      <c r="D162" s="231">
        <v>7821</v>
      </c>
      <c r="E162" s="232">
        <v>0</v>
      </c>
      <c r="F162" s="225" t="s">
        <v>209</v>
      </c>
      <c r="G162" s="294" t="s">
        <v>10</v>
      </c>
      <c r="H162" s="228" t="s">
        <v>846</v>
      </c>
      <c r="I162" s="233" t="str">
        <f t="shared" si="10"/>
        <v>50434101d</v>
      </c>
      <c r="J162" s="226" t="str">
        <f t="shared" si="11"/>
        <v>50434101026 03</v>
      </c>
      <c r="K162" s="5"/>
      <c r="L162" s="226" t="str">
        <f t="shared" si="12"/>
        <v>50434101026 03B</v>
      </c>
      <c r="M162" s="5" t="str">
        <f t="shared" si="13"/>
        <v>Slovenská kanoistikadBJuraj Dieška</v>
      </c>
      <c r="N162" s="3" t="str">
        <f t="shared" si="14"/>
        <v>50434101dB</v>
      </c>
    </row>
    <row r="163" spans="1:14">
      <c r="A163" s="225" t="s">
        <v>312</v>
      </c>
      <c r="B163" s="278" t="str">
        <f>VLOOKUP(A163,Adr!A:B,2,FALSE)</f>
        <v>Slovenská kanoistika</v>
      </c>
      <c r="C163" s="263" t="s">
        <v>1381</v>
      </c>
      <c r="D163" s="249">
        <v>7821</v>
      </c>
      <c r="E163" s="232">
        <v>0</v>
      </c>
      <c r="F163" s="225" t="s">
        <v>209</v>
      </c>
      <c r="G163" s="228" t="s">
        <v>10</v>
      </c>
      <c r="H163" s="228" t="s">
        <v>846</v>
      </c>
      <c r="I163" s="256" t="str">
        <f t="shared" si="10"/>
        <v>50434101d</v>
      </c>
      <c r="J163" s="226" t="str">
        <f t="shared" si="11"/>
        <v>50434101026 03</v>
      </c>
      <c r="K163" s="5"/>
      <c r="L163" s="226" t="str">
        <f t="shared" si="12"/>
        <v>50434101026 03B</v>
      </c>
      <c r="M163" s="5" t="str">
        <f t="shared" si="13"/>
        <v>Slovenská kanoistikadBJuraj Mráz</v>
      </c>
      <c r="N163" s="3" t="str">
        <f t="shared" si="14"/>
        <v>50434101dB</v>
      </c>
    </row>
    <row r="164" spans="1:14">
      <c r="A164" s="225" t="s">
        <v>312</v>
      </c>
      <c r="B164" s="278" t="str">
        <f>VLOOKUP(A164,Adr!A:B,2,FALSE)</f>
        <v>Slovenská kanoistika</v>
      </c>
      <c r="C164" s="263" t="s">
        <v>1382</v>
      </c>
      <c r="D164" s="249">
        <v>15643</v>
      </c>
      <c r="E164" s="232">
        <v>0</v>
      </c>
      <c r="F164" s="225" t="s">
        <v>209</v>
      </c>
      <c r="G164" s="228" t="s">
        <v>10</v>
      </c>
      <c r="H164" s="228" t="s">
        <v>846</v>
      </c>
      <c r="I164" s="256" t="str">
        <f t="shared" si="10"/>
        <v>50434101d</v>
      </c>
      <c r="J164" s="226" t="str">
        <f t="shared" si="11"/>
        <v>50434101026 03</v>
      </c>
      <c r="K164" s="5"/>
      <c r="L164" s="226" t="str">
        <f t="shared" si="12"/>
        <v>50434101026 03B</v>
      </c>
      <c r="M164" s="5" t="str">
        <f t="shared" si="13"/>
        <v>Slovenská kanoistikadBK 2 - do 23 rokov</v>
      </c>
      <c r="N164" s="3" t="str">
        <f t="shared" si="14"/>
        <v>50434101dB</v>
      </c>
    </row>
    <row r="165" spans="1:14">
      <c r="A165" s="225" t="s">
        <v>312</v>
      </c>
      <c r="B165" s="278" t="str">
        <f>VLOOKUP(A165,Adr!A:B,2,FALSE)</f>
        <v>Slovenská kanoistika</v>
      </c>
      <c r="C165" s="263" t="s">
        <v>1383</v>
      </c>
      <c r="D165" s="249">
        <v>23464</v>
      </c>
      <c r="E165" s="232">
        <v>0</v>
      </c>
      <c r="F165" s="225" t="s">
        <v>209</v>
      </c>
      <c r="G165" s="228" t="s">
        <v>10</v>
      </c>
      <c r="H165" s="228" t="s">
        <v>846</v>
      </c>
      <c r="I165" s="256" t="str">
        <f t="shared" si="10"/>
        <v>50434101d</v>
      </c>
      <c r="J165" s="226" t="str">
        <f t="shared" si="11"/>
        <v>50434101026 03</v>
      </c>
      <c r="K165" s="5"/>
      <c r="L165" s="226" t="str">
        <f t="shared" si="12"/>
        <v>50434101026 03B</v>
      </c>
      <c r="M165" s="5" t="str">
        <f t="shared" si="13"/>
        <v>Slovenská kanoistikadBK 2 - juniori</v>
      </c>
      <c r="N165" s="3" t="str">
        <f t="shared" si="14"/>
        <v>50434101dB</v>
      </c>
    </row>
    <row r="166" spans="1:14">
      <c r="A166" s="225" t="s">
        <v>312</v>
      </c>
      <c r="B166" s="278" t="str">
        <f>VLOOKUP(A166,Adr!A:B,2,FALSE)</f>
        <v>Slovenská kanoistika</v>
      </c>
      <c r="C166" s="263" t="s">
        <v>1384</v>
      </c>
      <c r="D166" s="249">
        <v>23464</v>
      </c>
      <c r="E166" s="232">
        <v>0</v>
      </c>
      <c r="F166" s="225" t="s">
        <v>209</v>
      </c>
      <c r="G166" s="228" t="s">
        <v>10</v>
      </c>
      <c r="H166" s="228" t="s">
        <v>846</v>
      </c>
      <c r="I166" s="256" t="str">
        <f t="shared" si="10"/>
        <v>50434101d</v>
      </c>
      <c r="J166" s="226" t="str">
        <f t="shared" si="11"/>
        <v>50434101026 03</v>
      </c>
      <c r="K166" s="5"/>
      <c r="L166" s="226" t="str">
        <f t="shared" si="12"/>
        <v>50434101026 03B</v>
      </c>
      <c r="M166" s="5" t="str">
        <f t="shared" si="13"/>
        <v>Slovenská kanoistikadBK 2 - juniorky</v>
      </c>
      <c r="N166" s="3" t="str">
        <f t="shared" si="14"/>
        <v>50434101dB</v>
      </c>
    </row>
    <row r="167" spans="1:14">
      <c r="A167" s="225" t="s">
        <v>312</v>
      </c>
      <c r="B167" s="278" t="str">
        <f>VLOOKUP(A167,Adr!A:B,2,FALSE)</f>
        <v>Slovenská kanoistika</v>
      </c>
      <c r="C167" s="263" t="s">
        <v>1385</v>
      </c>
      <c r="D167" s="249">
        <v>39107</v>
      </c>
      <c r="E167" s="232">
        <v>0</v>
      </c>
      <c r="F167" s="225" t="s">
        <v>209</v>
      </c>
      <c r="G167" s="228" t="s">
        <v>10</v>
      </c>
      <c r="H167" s="228" t="s">
        <v>846</v>
      </c>
      <c r="I167" s="233" t="str">
        <f t="shared" si="10"/>
        <v>50434101d</v>
      </c>
      <c r="J167" s="226" t="str">
        <f t="shared" si="11"/>
        <v>50434101026 03</v>
      </c>
      <c r="K167" s="5"/>
      <c r="L167" s="226" t="str">
        <f t="shared" si="12"/>
        <v>50434101026 03B</v>
      </c>
      <c r="M167" s="5" t="str">
        <f t="shared" si="13"/>
        <v xml:space="preserve">Slovenská kanoistikadBK 4 - do 23 rokov </v>
      </c>
      <c r="N167" s="3" t="str">
        <f t="shared" si="14"/>
        <v>50434101dB</v>
      </c>
    </row>
    <row r="168" spans="1:14">
      <c r="A168" s="225" t="s">
        <v>312</v>
      </c>
      <c r="B168" s="278" t="str">
        <f>VLOOKUP(A168,Adr!A:B,2,FALSE)</f>
        <v>Slovenská kanoistika</v>
      </c>
      <c r="C168" s="263" t="s">
        <v>1386</v>
      </c>
      <c r="D168" s="249">
        <v>39107</v>
      </c>
      <c r="E168" s="232">
        <v>0</v>
      </c>
      <c r="F168" s="225" t="s">
        <v>209</v>
      </c>
      <c r="G168" s="228" t="s">
        <v>10</v>
      </c>
      <c r="H168" s="228" t="s">
        <v>846</v>
      </c>
      <c r="I168" s="233" t="str">
        <f t="shared" si="10"/>
        <v>50434101d</v>
      </c>
      <c r="J168" s="226" t="str">
        <f t="shared" si="11"/>
        <v>50434101026 03</v>
      </c>
      <c r="K168" s="5"/>
      <c r="L168" s="226" t="str">
        <f t="shared" si="12"/>
        <v>50434101026 03B</v>
      </c>
      <c r="M168" s="5" t="str">
        <f t="shared" si="13"/>
        <v>Slovenská kanoistikadBK 4 - juniori</v>
      </c>
      <c r="N168" s="3" t="str">
        <f t="shared" si="14"/>
        <v>50434101dB</v>
      </c>
    </row>
    <row r="169" spans="1:14">
      <c r="A169" s="225" t="s">
        <v>312</v>
      </c>
      <c r="B169" s="278" t="str">
        <f>VLOOKUP(A169,Adr!A:B,2,FALSE)</f>
        <v>Slovenská kanoistika</v>
      </c>
      <c r="C169" s="263" t="s">
        <v>1387</v>
      </c>
      <c r="D169" s="249">
        <v>13035</v>
      </c>
      <c r="E169" s="232">
        <v>0</v>
      </c>
      <c r="F169" s="225" t="s">
        <v>209</v>
      </c>
      <c r="G169" s="228" t="s">
        <v>10</v>
      </c>
      <c r="H169" s="228" t="s">
        <v>846</v>
      </c>
      <c r="I169" s="256" t="str">
        <f t="shared" si="10"/>
        <v>50434101d</v>
      </c>
      <c r="J169" s="226" t="str">
        <f t="shared" si="11"/>
        <v>50434101026 03</v>
      </c>
      <c r="K169" s="5"/>
      <c r="L169" s="226" t="str">
        <f t="shared" si="12"/>
        <v>50434101026 03B</v>
      </c>
      <c r="M169" s="5" t="str">
        <f t="shared" si="13"/>
        <v xml:space="preserve">Slovenská kanoistikadBK 4 - juniorky </v>
      </c>
      <c r="N169" s="3" t="str">
        <f t="shared" si="14"/>
        <v>50434101dB</v>
      </c>
    </row>
    <row r="170" spans="1:14">
      <c r="A170" s="225" t="s">
        <v>312</v>
      </c>
      <c r="B170" s="278" t="str">
        <f>VLOOKUP(A170,Adr!A:B,2,FALSE)</f>
        <v>Slovenská kanoistika</v>
      </c>
      <c r="C170" s="263" t="s">
        <v>1388</v>
      </c>
      <c r="D170" s="249">
        <v>104285</v>
      </c>
      <c r="E170" s="232">
        <v>0</v>
      </c>
      <c r="F170" s="225" t="s">
        <v>209</v>
      </c>
      <c r="G170" s="228" t="s">
        <v>10</v>
      </c>
      <c r="H170" s="228" t="s">
        <v>846</v>
      </c>
      <c r="I170" s="256" t="str">
        <f t="shared" si="10"/>
        <v>50434101d</v>
      </c>
      <c r="J170" s="226" t="str">
        <f t="shared" si="11"/>
        <v>50434101026 03</v>
      </c>
      <c r="K170" s="5"/>
      <c r="L170" s="226" t="str">
        <f t="shared" si="12"/>
        <v>50434101026 03B</v>
      </c>
      <c r="M170" s="5" t="str">
        <f t="shared" si="13"/>
        <v>Slovenská kanoistikadBK 4 - muži</v>
      </c>
      <c r="N170" s="3" t="str">
        <f t="shared" si="14"/>
        <v>50434101dB</v>
      </c>
    </row>
    <row r="171" spans="1:14">
      <c r="A171" s="225" t="s">
        <v>312</v>
      </c>
      <c r="B171" s="278" t="str">
        <f>VLOOKUP(A171,Adr!A:B,2,FALSE)</f>
        <v>Slovenská kanoistika</v>
      </c>
      <c r="C171" s="263" t="s">
        <v>1083</v>
      </c>
      <c r="D171" s="249">
        <v>15643</v>
      </c>
      <c r="E171" s="232">
        <v>0</v>
      </c>
      <c r="F171" s="225" t="s">
        <v>209</v>
      </c>
      <c r="G171" s="228" t="s">
        <v>10</v>
      </c>
      <c r="H171" s="228" t="s">
        <v>846</v>
      </c>
      <c r="I171" s="256" t="str">
        <f t="shared" si="10"/>
        <v>50434101d</v>
      </c>
      <c r="J171" s="226" t="str">
        <f t="shared" si="11"/>
        <v>50434101026 03</v>
      </c>
      <c r="K171" s="5"/>
      <c r="L171" s="226" t="str">
        <f t="shared" si="12"/>
        <v>50434101026 03B</v>
      </c>
      <c r="M171" s="5" t="str">
        <f t="shared" si="13"/>
        <v>Slovenská kanoistikadBKatarína Pecsuková</v>
      </c>
      <c r="N171" s="3" t="str">
        <f t="shared" si="14"/>
        <v>50434101dB</v>
      </c>
    </row>
    <row r="172" spans="1:14">
      <c r="A172" s="269" t="s">
        <v>312</v>
      </c>
      <c r="B172" s="278" t="str">
        <f>VLOOKUP(A172,Adr!A:B,2,FALSE)</f>
        <v>Slovenská kanoistika</v>
      </c>
      <c r="C172" s="228" t="s">
        <v>1389</v>
      </c>
      <c r="D172" s="231">
        <v>7821</v>
      </c>
      <c r="E172" s="232">
        <v>0</v>
      </c>
      <c r="F172" s="225" t="s">
        <v>209</v>
      </c>
      <c r="G172" s="294" t="s">
        <v>10</v>
      </c>
      <c r="H172" s="228" t="s">
        <v>846</v>
      </c>
      <c r="I172" s="233" t="str">
        <f t="shared" si="10"/>
        <v>50434101d</v>
      </c>
      <c r="J172" s="226" t="str">
        <f t="shared" si="11"/>
        <v>50434101026 03</v>
      </c>
      <c r="K172" s="5"/>
      <c r="L172" s="226" t="str">
        <f t="shared" si="12"/>
        <v>50434101026 03B</v>
      </c>
      <c r="M172" s="5" t="str">
        <f t="shared" si="13"/>
        <v>Slovenská kanoistikadBKristína Ďurecová</v>
      </c>
      <c r="N172" s="3" t="str">
        <f t="shared" si="14"/>
        <v>50434101dB</v>
      </c>
    </row>
    <row r="173" spans="1:14">
      <c r="A173" s="265" t="s">
        <v>312</v>
      </c>
      <c r="B173" s="278" t="str">
        <f>VLOOKUP(A173,Adr!A:B,2,FALSE)</f>
        <v>Slovenská kanoistika</v>
      </c>
      <c r="C173" s="228" t="s">
        <v>1084</v>
      </c>
      <c r="D173" s="231">
        <v>20857</v>
      </c>
      <c r="E173" s="232">
        <v>0</v>
      </c>
      <c r="F173" s="245" t="s">
        <v>209</v>
      </c>
      <c r="G173" s="228" t="s">
        <v>10</v>
      </c>
      <c r="H173" s="228" t="s">
        <v>846</v>
      </c>
      <c r="I173" s="256" t="str">
        <f t="shared" si="10"/>
        <v>50434101d</v>
      </c>
      <c r="J173" s="226" t="str">
        <f t="shared" si="11"/>
        <v>50434101026 03</v>
      </c>
      <c r="K173" s="5"/>
      <c r="L173" s="226" t="str">
        <f t="shared" si="12"/>
        <v>50434101026 03B</v>
      </c>
      <c r="M173" s="5" t="str">
        <f t="shared" si="13"/>
        <v>Slovenská kanoistikadBLucia Valová</v>
      </c>
      <c r="N173" s="3" t="str">
        <f t="shared" si="14"/>
        <v>50434101dB</v>
      </c>
    </row>
    <row r="174" spans="1:14">
      <c r="A174" s="265" t="s">
        <v>312</v>
      </c>
      <c r="B174" s="278" t="str">
        <f>VLOOKUP(A174,Adr!A:B,2,FALSE)</f>
        <v>Slovenská kanoistika</v>
      </c>
      <c r="C174" s="263" t="s">
        <v>1085</v>
      </c>
      <c r="D174" s="231">
        <v>15643</v>
      </c>
      <c r="E174" s="232">
        <v>0</v>
      </c>
      <c r="F174" s="245" t="s">
        <v>209</v>
      </c>
      <c r="G174" s="228" t="s">
        <v>10</v>
      </c>
      <c r="H174" s="228" t="s">
        <v>846</v>
      </c>
      <c r="I174" s="256" t="str">
        <f t="shared" si="10"/>
        <v>50434101d</v>
      </c>
      <c r="J174" s="226" t="str">
        <f t="shared" si="11"/>
        <v>50434101026 03</v>
      </c>
      <c r="K174" s="5"/>
      <c r="L174" s="226" t="str">
        <f t="shared" si="12"/>
        <v>50434101026 03B</v>
      </c>
      <c r="M174" s="5" t="str">
        <f t="shared" si="13"/>
        <v>Slovenská kanoistikadBĽudovít Macúš</v>
      </c>
      <c r="N174" s="3" t="str">
        <f t="shared" si="14"/>
        <v>50434101dB</v>
      </c>
    </row>
    <row r="175" spans="1:14">
      <c r="A175" s="269" t="s">
        <v>312</v>
      </c>
      <c r="B175" s="278" t="str">
        <f>VLOOKUP(A175,Adr!A:B,2,FALSE)</f>
        <v>Slovenská kanoistika</v>
      </c>
      <c r="C175" s="228" t="s">
        <v>1086</v>
      </c>
      <c r="D175" s="231">
        <v>7821</v>
      </c>
      <c r="E175" s="232">
        <v>0</v>
      </c>
      <c r="F175" s="225" t="s">
        <v>209</v>
      </c>
      <c r="G175" s="294" t="s">
        <v>10</v>
      </c>
      <c r="H175" s="228" t="s">
        <v>846</v>
      </c>
      <c r="I175" s="233" t="str">
        <f t="shared" si="10"/>
        <v>50434101d</v>
      </c>
      <c r="J175" s="226" t="str">
        <f t="shared" si="11"/>
        <v>50434101026 03</v>
      </c>
      <c r="K175" s="5"/>
      <c r="L175" s="226" t="str">
        <f t="shared" si="12"/>
        <v>50434101026 03B</v>
      </c>
      <c r="M175" s="5" t="str">
        <f t="shared" si="13"/>
        <v>Slovenská kanoistikadBMariana Petrušová</v>
      </c>
      <c r="N175" s="3" t="str">
        <f t="shared" si="14"/>
        <v>50434101dB</v>
      </c>
    </row>
    <row r="176" spans="1:14">
      <c r="A176" s="225" t="s">
        <v>312</v>
      </c>
      <c r="B176" s="278" t="str">
        <f>VLOOKUP(A176,Adr!A:B,2,FALSE)</f>
        <v>Slovenská kanoistika</v>
      </c>
      <c r="C176" s="263" t="s">
        <v>1087</v>
      </c>
      <c r="D176" s="249">
        <v>26071</v>
      </c>
      <c r="E176" s="232">
        <v>0</v>
      </c>
      <c r="F176" s="225" t="s">
        <v>209</v>
      </c>
      <c r="G176" s="228" t="s">
        <v>10</v>
      </c>
      <c r="H176" s="228" t="s">
        <v>846</v>
      </c>
      <c r="I176" s="256" t="str">
        <f t="shared" si="10"/>
        <v>50434101d</v>
      </c>
      <c r="J176" s="226" t="str">
        <f t="shared" si="11"/>
        <v>50434101026 03</v>
      </c>
      <c r="K176" s="5"/>
      <c r="L176" s="226" t="str">
        <f t="shared" si="12"/>
        <v>50434101026 03B</v>
      </c>
      <c r="M176" s="5" t="str">
        <f t="shared" si="13"/>
        <v>Slovenská kanoistikadBMarko Mirgorodský</v>
      </c>
      <c r="N176" s="3" t="str">
        <f t="shared" si="14"/>
        <v>50434101dB</v>
      </c>
    </row>
    <row r="177" spans="1:14">
      <c r="A177" s="225" t="s">
        <v>312</v>
      </c>
      <c r="B177" s="278" t="str">
        <f>VLOOKUP(A177,Adr!A:B,2,FALSE)</f>
        <v>Slovenská kanoistika</v>
      </c>
      <c r="C177" s="263" t="s">
        <v>1390</v>
      </c>
      <c r="D177" s="249">
        <v>10429</v>
      </c>
      <c r="E177" s="232">
        <v>0</v>
      </c>
      <c r="F177" s="225" t="s">
        <v>209</v>
      </c>
      <c r="G177" s="228" t="s">
        <v>10</v>
      </c>
      <c r="H177" s="228" t="s">
        <v>846</v>
      </c>
      <c r="I177" s="256" t="str">
        <f t="shared" si="10"/>
        <v>50434101d</v>
      </c>
      <c r="J177" s="226" t="str">
        <f t="shared" si="11"/>
        <v>50434101026 03</v>
      </c>
      <c r="K177" s="5"/>
      <c r="L177" s="226" t="str">
        <f t="shared" si="12"/>
        <v>50434101026 03B</v>
      </c>
      <c r="M177" s="5" t="str">
        <f t="shared" si="13"/>
        <v>Slovenská kanoistikadBMartin Dodok</v>
      </c>
      <c r="N177" s="3" t="str">
        <f t="shared" si="14"/>
        <v>50434101dB</v>
      </c>
    </row>
    <row r="178" spans="1:14">
      <c r="A178" s="225" t="s">
        <v>312</v>
      </c>
      <c r="B178" s="278" t="str">
        <f>VLOOKUP(A178,Adr!A:B,2,FALSE)</f>
        <v>Slovenská kanoistika</v>
      </c>
      <c r="C178" s="263" t="s">
        <v>1088</v>
      </c>
      <c r="D178" s="249">
        <v>52142</v>
      </c>
      <c r="E178" s="232">
        <v>0</v>
      </c>
      <c r="F178" s="225" t="s">
        <v>209</v>
      </c>
      <c r="G178" s="228" t="s">
        <v>10</v>
      </c>
      <c r="H178" s="228" t="s">
        <v>846</v>
      </c>
      <c r="I178" s="256" t="str">
        <f t="shared" si="10"/>
        <v>50434101d</v>
      </c>
      <c r="J178" s="226" t="str">
        <f t="shared" si="11"/>
        <v>50434101026 03</v>
      </c>
      <c r="K178" s="5"/>
      <c r="L178" s="226" t="str">
        <f t="shared" si="12"/>
        <v>50434101026 03B</v>
      </c>
      <c r="M178" s="5" t="str">
        <f t="shared" si="13"/>
        <v>Slovenská kanoistikadBMatej Beňuš</v>
      </c>
      <c r="N178" s="3" t="str">
        <f t="shared" si="14"/>
        <v>50434101dB</v>
      </c>
    </row>
    <row r="179" spans="1:14">
      <c r="A179" s="241" t="s">
        <v>312</v>
      </c>
      <c r="B179" s="278" t="str">
        <f>VLOOKUP(A179,Adr!A:B,2,FALSE)</f>
        <v>Slovenská kanoistika</v>
      </c>
      <c r="C179" s="248" t="s">
        <v>1089</v>
      </c>
      <c r="D179" s="231">
        <v>20857</v>
      </c>
      <c r="E179" s="232">
        <v>0</v>
      </c>
      <c r="F179" s="225" t="s">
        <v>209</v>
      </c>
      <c r="G179" s="228" t="s">
        <v>10</v>
      </c>
      <c r="H179" s="228" t="s">
        <v>846</v>
      </c>
      <c r="I179" s="256" t="str">
        <f t="shared" si="10"/>
        <v>50434101d</v>
      </c>
      <c r="J179" s="226" t="str">
        <f t="shared" si="11"/>
        <v>50434101026 03</v>
      </c>
      <c r="K179" s="5"/>
      <c r="L179" s="226" t="str">
        <f t="shared" si="12"/>
        <v>50434101026 03B</v>
      </c>
      <c r="M179" s="5" t="str">
        <f t="shared" si="13"/>
        <v>Slovenská kanoistikadBMatúš Jedinák</v>
      </c>
      <c r="N179" s="3" t="str">
        <f t="shared" si="14"/>
        <v>50434101dB</v>
      </c>
    </row>
    <row r="180" spans="1:14">
      <c r="A180" s="241" t="s">
        <v>312</v>
      </c>
      <c r="B180" s="278" t="str">
        <f>VLOOKUP(A180,Adr!A:B,2,FALSE)</f>
        <v>Slovenská kanoistika</v>
      </c>
      <c r="C180" s="248" t="s">
        <v>1090</v>
      </c>
      <c r="D180" s="231">
        <v>15643</v>
      </c>
      <c r="E180" s="232">
        <v>0</v>
      </c>
      <c r="F180" s="225" t="s">
        <v>209</v>
      </c>
      <c r="G180" s="228" t="s">
        <v>10</v>
      </c>
      <c r="H180" s="228" t="s">
        <v>846</v>
      </c>
      <c r="I180" s="256" t="str">
        <f t="shared" si="10"/>
        <v>50434101d</v>
      </c>
      <c r="J180" s="226" t="str">
        <f t="shared" si="11"/>
        <v>50434101026 03</v>
      </c>
      <c r="K180" s="5"/>
      <c r="L180" s="226" t="str">
        <f t="shared" si="12"/>
        <v>50434101026 03B</v>
      </c>
      <c r="M180" s="5" t="str">
        <f t="shared" si="13"/>
        <v>Slovenská kanoistikadBMichaela Haššová</v>
      </c>
      <c r="N180" s="3" t="str">
        <f t="shared" si="14"/>
        <v>50434101dB</v>
      </c>
    </row>
    <row r="181" spans="1:14">
      <c r="A181" s="225" t="s">
        <v>312</v>
      </c>
      <c r="B181" s="278" t="str">
        <f>VLOOKUP(A181,Adr!A:B,2,FALSE)</f>
        <v>Slovenská kanoistika</v>
      </c>
      <c r="C181" s="263" t="s">
        <v>1091</v>
      </c>
      <c r="D181" s="249">
        <v>41714</v>
      </c>
      <c r="E181" s="232">
        <v>0</v>
      </c>
      <c r="F181" s="225" t="s">
        <v>209</v>
      </c>
      <c r="G181" s="228" t="s">
        <v>10</v>
      </c>
      <c r="H181" s="228" t="s">
        <v>846</v>
      </c>
      <c r="I181" s="256" t="str">
        <f t="shared" si="10"/>
        <v>50434101d</v>
      </c>
      <c r="J181" s="226" t="str">
        <f t="shared" si="11"/>
        <v>50434101026 03</v>
      </c>
      <c r="K181" s="5"/>
      <c r="L181" s="226" t="str">
        <f t="shared" si="12"/>
        <v>50434101026 03B</v>
      </c>
      <c r="M181" s="5" t="str">
        <f t="shared" si="13"/>
        <v>Slovenská kanoistikadBMichal Martikán</v>
      </c>
      <c r="N181" s="3" t="str">
        <f t="shared" si="14"/>
        <v>50434101dB</v>
      </c>
    </row>
    <row r="182" spans="1:14">
      <c r="A182" s="225" t="s">
        <v>312</v>
      </c>
      <c r="B182" s="278" t="str">
        <f>VLOOKUP(A182,Adr!A:B,2,FALSE)</f>
        <v>Slovenská kanoistika</v>
      </c>
      <c r="C182" s="263" t="s">
        <v>1092</v>
      </c>
      <c r="D182" s="249">
        <v>20857</v>
      </c>
      <c r="E182" s="232">
        <v>0</v>
      </c>
      <c r="F182" s="225" t="s">
        <v>209</v>
      </c>
      <c r="G182" s="228" t="s">
        <v>10</v>
      </c>
      <c r="H182" s="228" t="s">
        <v>846</v>
      </c>
      <c r="I182" s="256" t="str">
        <f t="shared" si="10"/>
        <v>50434101d</v>
      </c>
      <c r="J182" s="226" t="str">
        <f t="shared" si="11"/>
        <v>50434101026 03</v>
      </c>
      <c r="K182" s="5"/>
      <c r="L182" s="226" t="str">
        <f t="shared" si="12"/>
        <v>50434101026 03B</v>
      </c>
      <c r="M182" s="5" t="str">
        <f t="shared" si="13"/>
        <v>Slovenská kanoistikadBMonika Škáchová</v>
      </c>
      <c r="N182" s="3" t="str">
        <f t="shared" si="14"/>
        <v>50434101dB</v>
      </c>
    </row>
    <row r="183" spans="1:14">
      <c r="A183" s="225" t="s">
        <v>312</v>
      </c>
      <c r="B183" s="278" t="str">
        <f>VLOOKUP(A183,Adr!A:B,2,FALSE)</f>
        <v>Slovenská kanoistika</v>
      </c>
      <c r="C183" s="263" t="s">
        <v>1391</v>
      </c>
      <c r="D183" s="249">
        <v>31285</v>
      </c>
      <c r="E183" s="232">
        <v>0</v>
      </c>
      <c r="F183" s="225" t="s">
        <v>209</v>
      </c>
      <c r="G183" s="228" t="s">
        <v>10</v>
      </c>
      <c r="H183" s="228" t="s">
        <v>846</v>
      </c>
      <c r="I183" s="256" t="str">
        <f t="shared" si="10"/>
        <v>50434101d</v>
      </c>
      <c r="J183" s="226" t="str">
        <f t="shared" si="11"/>
        <v>50434101026 03</v>
      </c>
      <c r="K183" s="5"/>
      <c r="L183" s="226" t="str">
        <f t="shared" si="12"/>
        <v>50434101026 03B</v>
      </c>
      <c r="M183" s="5" t="str">
        <f t="shared" si="13"/>
        <v>Slovenská kanoistikadBPeter Gelle</v>
      </c>
      <c r="N183" s="3" t="str">
        <f t="shared" si="14"/>
        <v>50434101dB</v>
      </c>
    </row>
    <row r="184" spans="1:14">
      <c r="A184" s="225" t="s">
        <v>312</v>
      </c>
      <c r="B184" s="278" t="str">
        <f>VLOOKUP(A184,Adr!A:B,2,FALSE)</f>
        <v>Slovenská kanoistika</v>
      </c>
      <c r="C184" s="263" t="s">
        <v>1093</v>
      </c>
      <c r="D184" s="249">
        <v>13035</v>
      </c>
      <c r="E184" s="232">
        <v>0</v>
      </c>
      <c r="F184" s="225" t="s">
        <v>209</v>
      </c>
      <c r="G184" s="228" t="s">
        <v>10</v>
      </c>
      <c r="H184" s="228" t="s">
        <v>846</v>
      </c>
      <c r="I184" s="256" t="str">
        <f t="shared" si="10"/>
        <v>50434101d</v>
      </c>
      <c r="J184" s="226" t="str">
        <f t="shared" si="11"/>
        <v>50434101026 03</v>
      </c>
      <c r="K184" s="5"/>
      <c r="L184" s="226" t="str">
        <f t="shared" si="12"/>
        <v>50434101026 03B</v>
      </c>
      <c r="M184" s="5" t="str">
        <f t="shared" si="13"/>
        <v>Slovenská kanoistikadBSimona Maceková</v>
      </c>
      <c r="N184" s="3" t="str">
        <f t="shared" si="14"/>
        <v>50434101dB</v>
      </c>
    </row>
    <row r="185" spans="1:14">
      <c r="A185" s="225" t="s">
        <v>312</v>
      </c>
      <c r="B185" s="278" t="str">
        <f>VLOOKUP(A185,Adr!A:B,2,FALSE)</f>
        <v>Slovenská kanoistika</v>
      </c>
      <c r="C185" s="263" t="s">
        <v>1094</v>
      </c>
      <c r="D185" s="249">
        <v>20857</v>
      </c>
      <c r="E185" s="232">
        <v>0</v>
      </c>
      <c r="F185" s="225" t="s">
        <v>209</v>
      </c>
      <c r="G185" s="228" t="s">
        <v>10</v>
      </c>
      <c r="H185" s="228" t="s">
        <v>846</v>
      </c>
      <c r="I185" s="256" t="str">
        <f t="shared" si="10"/>
        <v>50434101d</v>
      </c>
      <c r="J185" s="226" t="str">
        <f t="shared" si="11"/>
        <v>50434101026 03</v>
      </c>
      <c r="K185" s="5"/>
      <c r="L185" s="226" t="str">
        <f t="shared" si="12"/>
        <v>50434101026 03B</v>
      </c>
      <c r="M185" s="5" t="str">
        <f t="shared" si="13"/>
        <v>Slovenská kanoistikadBSoňa Stanovská</v>
      </c>
      <c r="N185" s="3" t="str">
        <f t="shared" si="14"/>
        <v>50434101dB</v>
      </c>
    </row>
    <row r="186" spans="1:14">
      <c r="A186" s="265" t="s">
        <v>312</v>
      </c>
      <c r="B186" s="278" t="str">
        <f>VLOOKUP(A186,Adr!A:B,2,FALSE)</f>
        <v>Slovenská kanoistika</v>
      </c>
      <c r="C186" s="228" t="s">
        <v>1392</v>
      </c>
      <c r="D186" s="231">
        <v>15643</v>
      </c>
      <c r="E186" s="232">
        <v>0</v>
      </c>
      <c r="F186" s="245" t="s">
        <v>209</v>
      </c>
      <c r="G186" s="228" t="s">
        <v>10</v>
      </c>
      <c r="H186" s="228" t="s">
        <v>846</v>
      </c>
      <c r="I186" s="256" t="str">
        <f t="shared" si="10"/>
        <v>50434101d</v>
      </c>
      <c r="J186" s="226" t="str">
        <f t="shared" si="11"/>
        <v>50434101026 03</v>
      </c>
      <c r="K186" s="5"/>
      <c r="L186" s="226" t="str">
        <f t="shared" si="12"/>
        <v>50434101026 03B</v>
      </c>
      <c r="M186" s="5" t="str">
        <f t="shared" si="13"/>
        <v>Slovenská kanoistikadBZuzana Paňková</v>
      </c>
      <c r="N186" s="3" t="str">
        <f t="shared" si="14"/>
        <v>50434101dB</v>
      </c>
    </row>
    <row r="187" spans="1:14" ht="22.5">
      <c r="A187" s="241" t="s">
        <v>312</v>
      </c>
      <c r="B187" s="278" t="str">
        <f>VLOOKUP(A187,Adr!A:B,2,FALSE)</f>
        <v>Slovenská kanoistika</v>
      </c>
      <c r="C187" s="253" t="s">
        <v>1754</v>
      </c>
      <c r="D187" s="231">
        <v>600</v>
      </c>
      <c r="E187" s="232">
        <v>0</v>
      </c>
      <c r="F187" s="254" t="s">
        <v>214</v>
      </c>
      <c r="G187" s="228" t="s">
        <v>10</v>
      </c>
      <c r="H187" s="228" t="s">
        <v>846</v>
      </c>
      <c r="I187" s="256" t="str">
        <f t="shared" si="10"/>
        <v>50434101i</v>
      </c>
      <c r="J187" s="226" t="str">
        <f t="shared" si="11"/>
        <v>50434101026 03</v>
      </c>
      <c r="K187" s="5"/>
      <c r="L187" s="226" t="str">
        <f t="shared" si="12"/>
        <v>50434101026 03B</v>
      </c>
      <c r="M187" s="5" t="str">
        <f t="shared" si="13"/>
        <v>Slovenská kanoistikaiBAlexander Slafkovský - celoživotná práca s mládežou a životné jubileum - 70 rokov</v>
      </c>
      <c r="N187" s="3" t="str">
        <f t="shared" si="14"/>
        <v>50434101iB</v>
      </c>
    </row>
    <row r="188" spans="1:14">
      <c r="A188" s="241" t="s">
        <v>312</v>
      </c>
      <c r="B188" s="278" t="str">
        <f>VLOOKUP(A188,Adr!A:B,2,FALSE)</f>
        <v>Slovenská kanoistika</v>
      </c>
      <c r="C188" s="248" t="s">
        <v>1760</v>
      </c>
      <c r="D188" s="249">
        <v>6000</v>
      </c>
      <c r="E188" s="232">
        <v>0</v>
      </c>
      <c r="F188" s="245" t="s">
        <v>214</v>
      </c>
      <c r="G188" s="248" t="s">
        <v>10</v>
      </c>
      <c r="H188" s="248" t="s">
        <v>846</v>
      </c>
      <c r="I188" s="256" t="str">
        <f t="shared" si="10"/>
        <v>50434101i</v>
      </c>
      <c r="J188" s="226" t="str">
        <f t="shared" si="11"/>
        <v>50434101026 03</v>
      </c>
      <c r="K188" s="5"/>
      <c r="L188" s="226" t="str">
        <f t="shared" si="12"/>
        <v>50434101026 03B</v>
      </c>
      <c r="M188" s="5" t="str">
        <f t="shared" si="13"/>
        <v>Slovenská kanoistikaiBAlexander Slafkovský, Matej Beňuš, Michal Martikán za  1. miesto na MS v športe (disciplíne) 3 x C 1 M</v>
      </c>
      <c r="N188" s="3" t="str">
        <f t="shared" si="14"/>
        <v>50434101iB</v>
      </c>
    </row>
    <row r="189" spans="1:14" ht="22.5">
      <c r="A189" s="225" t="s">
        <v>312</v>
      </c>
      <c r="B189" s="278" t="str">
        <f>VLOOKUP(A189,Adr!A:B,2,FALSE)</f>
        <v>Slovenská kanoistika</v>
      </c>
      <c r="C189" s="263" t="s">
        <v>1749</v>
      </c>
      <c r="D189" s="249">
        <v>400</v>
      </c>
      <c r="E189" s="232">
        <v>0</v>
      </c>
      <c r="F189" s="245" t="s">
        <v>214</v>
      </c>
      <c r="G189" s="248" t="s">
        <v>10</v>
      </c>
      <c r="H189" s="248" t="s">
        <v>846</v>
      </c>
      <c r="I189" s="233" t="str">
        <f t="shared" si="10"/>
        <v>50434101i</v>
      </c>
      <c r="J189" s="226" t="str">
        <f t="shared" si="11"/>
        <v>50434101026 03</v>
      </c>
      <c r="K189" s="5"/>
      <c r="L189" s="226" t="str">
        <f t="shared" si="12"/>
        <v>50434101026 03B</v>
      </c>
      <c r="M189" s="5" t="str">
        <f t="shared" si="13"/>
        <v>Slovenská kanoistikaiBArpás Sándor - 1 x 2. m. MEUmax - Ladičová (C1 200m)</v>
      </c>
      <c r="N189" s="3" t="str">
        <f t="shared" si="14"/>
        <v>50434101iB</v>
      </c>
    </row>
    <row r="190" spans="1:14" ht="22.5">
      <c r="A190" s="225" t="s">
        <v>312</v>
      </c>
      <c r="B190" s="278" t="str">
        <f>VLOOKUP(A190,Adr!A:B,2,FALSE)</f>
        <v>Slovenská kanoistika</v>
      </c>
      <c r="C190" s="263" t="s">
        <v>1733</v>
      </c>
      <c r="D190" s="249">
        <v>200</v>
      </c>
      <c r="E190" s="232">
        <v>0</v>
      </c>
      <c r="F190" s="245" t="s">
        <v>214</v>
      </c>
      <c r="G190" s="248" t="s">
        <v>10</v>
      </c>
      <c r="H190" s="248" t="s">
        <v>846</v>
      </c>
      <c r="I190" s="233" t="str">
        <f t="shared" si="10"/>
        <v>50434101i</v>
      </c>
      <c r="J190" s="226" t="str">
        <f t="shared" si="11"/>
        <v>50434101026 03</v>
      </c>
      <c r="K190" s="5"/>
      <c r="L190" s="226" t="str">
        <f t="shared" si="12"/>
        <v>50434101026 03B</v>
      </c>
      <c r="M190" s="5" t="str">
        <f t="shared" si="13"/>
        <v>Slovenská kanoistikaiBEliška Mintálová za  3. miesto na MEUmax v športe (disciplíne) K 1 Ž</v>
      </c>
      <c r="N190" s="3" t="str">
        <f t="shared" si="14"/>
        <v>50434101iB</v>
      </c>
    </row>
    <row r="191" spans="1:14">
      <c r="A191" s="225" t="s">
        <v>312</v>
      </c>
      <c r="B191" s="278" t="str">
        <f>VLOOKUP(A191,Adr!A:B,2,FALSE)</f>
        <v>Slovenská kanoistika</v>
      </c>
      <c r="C191" s="248" t="s">
        <v>1751</v>
      </c>
      <c r="D191" s="249">
        <v>400</v>
      </c>
      <c r="E191" s="232">
        <v>0</v>
      </c>
      <c r="F191" s="245" t="s">
        <v>214</v>
      </c>
      <c r="G191" s="248" t="s">
        <v>10</v>
      </c>
      <c r="H191" s="248" t="s">
        <v>846</v>
      </c>
      <c r="I191" s="256" t="str">
        <f t="shared" si="10"/>
        <v>50434101i</v>
      </c>
      <c r="J191" s="226" t="str">
        <f t="shared" si="11"/>
        <v>50434101026 03</v>
      </c>
      <c r="K191" s="5"/>
      <c r="L191" s="226" t="str">
        <f t="shared" si="12"/>
        <v>50434101026 03B</v>
      </c>
      <c r="M191" s="5" t="str">
        <f t="shared" si="13"/>
        <v>Slovenská kanoistikaiBEmanuela Luknárová, Zuzana Paňková, Ivana Chlebová za  3. miesto na MEJ v športe (disciplíne) 3 x C 1 Ž</v>
      </c>
      <c r="N191" s="3" t="str">
        <f t="shared" si="14"/>
        <v>50434101iB</v>
      </c>
    </row>
    <row r="192" spans="1:14" ht="22.5">
      <c r="A192" s="225" t="s">
        <v>312</v>
      </c>
      <c r="B192" s="278" t="str">
        <f>VLOOKUP(A192,Adr!A:B,2,FALSE)</f>
        <v>Slovenská kanoistika</v>
      </c>
      <c r="C192" s="263" t="s">
        <v>1736</v>
      </c>
      <c r="D192" s="249">
        <v>300</v>
      </c>
      <c r="E192" s="232">
        <v>0</v>
      </c>
      <c r="F192" s="245" t="s">
        <v>214</v>
      </c>
      <c r="G192" s="248" t="s">
        <v>10</v>
      </c>
      <c r="H192" s="248" t="s">
        <v>846</v>
      </c>
      <c r="I192" s="233" t="str">
        <f t="shared" si="10"/>
        <v>50434101i</v>
      </c>
      <c r="J192" s="226" t="str">
        <f t="shared" si="11"/>
        <v>50434101026 03</v>
      </c>
      <c r="K192" s="5"/>
      <c r="L192" s="226" t="str">
        <f t="shared" si="12"/>
        <v>50434101026 03B</v>
      </c>
      <c r="M192" s="5" t="str">
        <f t="shared" si="13"/>
        <v>Slovenská kanoistikaiBGabriela Ladičová za  2. miesto na MEUmax v športe (disciplíne) C 1 Ž 200 m</v>
      </c>
      <c r="N192" s="3" t="str">
        <f t="shared" si="14"/>
        <v>50434101iB</v>
      </c>
    </row>
    <row r="193" spans="1:14">
      <c r="A193" s="241" t="s">
        <v>312</v>
      </c>
      <c r="B193" s="278" t="str">
        <f>VLOOKUP(A193,Adr!A:B,2,FALSE)</f>
        <v>Slovenská kanoistika</v>
      </c>
      <c r="C193" s="248" t="s">
        <v>1753</v>
      </c>
      <c r="D193" s="250">
        <v>500</v>
      </c>
      <c r="E193" s="232">
        <v>0</v>
      </c>
      <c r="F193" s="245" t="s">
        <v>214</v>
      </c>
      <c r="G193" s="228" t="s">
        <v>10</v>
      </c>
      <c r="H193" s="248" t="s">
        <v>846</v>
      </c>
      <c r="I193" s="256" t="str">
        <f t="shared" ref="I193:I256" si="15">A193&amp;F193</f>
        <v>50434101i</v>
      </c>
      <c r="J193" s="226" t="str">
        <f t="shared" ref="J193:J256" si="16">A193&amp;G193</f>
        <v>50434101026 03</v>
      </c>
      <c r="K193" s="5"/>
      <c r="L193" s="226" t="str">
        <f t="shared" ref="L193:L256" si="17">A193&amp;G193&amp;H193</f>
        <v>50434101026 03B</v>
      </c>
      <c r="M193" s="5" t="str">
        <f t="shared" ref="M193:M256" si="18">B193&amp;F193&amp;H193&amp;C193</f>
        <v>Slovenská kanoistikaiBJakub Grigar za  1. miesto na MEUmax v športe (disciplíne) K 1 M</v>
      </c>
      <c r="N193" s="3" t="str">
        <f t="shared" ref="N193:N256" si="19">+I193&amp;H193</f>
        <v>50434101iB</v>
      </c>
    </row>
    <row r="194" spans="1:14" ht="22.5">
      <c r="A194" s="225" t="s">
        <v>312</v>
      </c>
      <c r="B194" s="278" t="str">
        <f>VLOOKUP(A194,Adr!A:B,2,FALSE)</f>
        <v>Slovenská kanoistika</v>
      </c>
      <c r="C194" s="263" t="s">
        <v>1745</v>
      </c>
      <c r="D194" s="249">
        <v>400</v>
      </c>
      <c r="E194" s="232">
        <v>0</v>
      </c>
      <c r="F194" s="245" t="s">
        <v>214</v>
      </c>
      <c r="G194" s="248" t="s">
        <v>10</v>
      </c>
      <c r="H194" s="248" t="s">
        <v>846</v>
      </c>
      <c r="I194" s="233" t="str">
        <f t="shared" si="15"/>
        <v>50434101i</v>
      </c>
      <c r="J194" s="226" t="str">
        <f t="shared" si="16"/>
        <v>50434101026 03</v>
      </c>
      <c r="K194" s="5"/>
      <c r="L194" s="226" t="str">
        <f t="shared" si="17"/>
        <v>50434101026 03B</v>
      </c>
      <c r="M194" s="5" t="str">
        <f t="shared" si="18"/>
        <v>Slovenská kanoistikaiBJozef Uram  - 1 x 1. m. MEJ - Macúš, Mráz, Dieška (3xC1 M)</v>
      </c>
      <c r="N194" s="3" t="str">
        <f t="shared" si="19"/>
        <v>50434101iB</v>
      </c>
    </row>
    <row r="195" spans="1:14">
      <c r="A195" s="225" t="s">
        <v>312</v>
      </c>
      <c r="B195" s="278" t="str">
        <f>VLOOKUP(A195,Adr!A:B,2,FALSE)</f>
        <v>Slovenská kanoistika</v>
      </c>
      <c r="C195" s="248" t="s">
        <v>1758</v>
      </c>
      <c r="D195" s="249">
        <v>1500</v>
      </c>
      <c r="E195" s="232">
        <v>0</v>
      </c>
      <c r="F195" s="245" t="s">
        <v>214</v>
      </c>
      <c r="G195" s="248" t="s">
        <v>10</v>
      </c>
      <c r="H195" s="248" t="s">
        <v>846</v>
      </c>
      <c r="I195" s="256" t="str">
        <f t="shared" si="15"/>
        <v>50434101i</v>
      </c>
      <c r="J195" s="226" t="str">
        <f t="shared" si="16"/>
        <v>50434101026 03</v>
      </c>
      <c r="K195" s="5"/>
      <c r="L195" s="226" t="str">
        <f t="shared" si="17"/>
        <v>50434101026 03B</v>
      </c>
      <c r="M195" s="5" t="str">
        <f t="shared" si="18"/>
        <v>Slovenská kanoistikaiBKatarína Pecsuková, Karolína Seregiová za  3. miesto na ME v športe (disciplíne) K 2 Ž maratón</v>
      </c>
      <c r="N195" s="3" t="str">
        <f t="shared" si="19"/>
        <v>50434101iB</v>
      </c>
    </row>
    <row r="196" spans="1:14">
      <c r="A196" s="241" t="s">
        <v>312</v>
      </c>
      <c r="B196" s="278" t="str">
        <f>VLOOKUP(A196,Adr!A:B,2,FALSE)</f>
        <v>Slovenská kanoistika</v>
      </c>
      <c r="C196" s="228" t="s">
        <v>1734</v>
      </c>
      <c r="D196" s="231">
        <v>200</v>
      </c>
      <c r="E196" s="232">
        <v>0</v>
      </c>
      <c r="F196" s="225" t="s">
        <v>214</v>
      </c>
      <c r="G196" s="228" t="s">
        <v>10</v>
      </c>
      <c r="H196" s="228" t="s">
        <v>846</v>
      </c>
      <c r="I196" s="256" t="str">
        <f t="shared" si="15"/>
        <v>50434101i</v>
      </c>
      <c r="J196" s="226" t="str">
        <f t="shared" si="16"/>
        <v>50434101026 03</v>
      </c>
      <c r="K196" s="5"/>
      <c r="L196" s="226" t="str">
        <f t="shared" si="17"/>
        <v>50434101026 03B</v>
      </c>
      <c r="M196" s="5" t="str">
        <f t="shared" si="18"/>
        <v>Slovenská kanoistikaiBKrisína Ďurecová za  3. miesto na MEJ v športe (disciplíne) 3 x K 1 Ž</v>
      </c>
      <c r="N196" s="3" t="str">
        <f t="shared" si="19"/>
        <v>50434101iB</v>
      </c>
    </row>
    <row r="197" spans="1:14" ht="12" customHeight="1">
      <c r="A197" s="241" t="s">
        <v>312</v>
      </c>
      <c r="B197" s="278" t="str">
        <f>VLOOKUP(A197,Adr!A:B,2,FALSE)</f>
        <v>Slovenská kanoistika</v>
      </c>
      <c r="C197" s="228" t="s">
        <v>1756</v>
      </c>
      <c r="D197" s="231">
        <v>1000</v>
      </c>
      <c r="E197" s="232">
        <v>0</v>
      </c>
      <c r="F197" s="225" t="s">
        <v>214</v>
      </c>
      <c r="G197" s="228" t="s">
        <v>10</v>
      </c>
      <c r="H197" s="228" t="s">
        <v>846</v>
      </c>
      <c r="I197" s="256" t="str">
        <f t="shared" si="15"/>
        <v>50434101i</v>
      </c>
      <c r="J197" s="226" t="str">
        <f t="shared" si="16"/>
        <v>50434101026 03</v>
      </c>
      <c r="K197" s="5"/>
      <c r="L197" s="226" t="str">
        <f t="shared" si="17"/>
        <v>50434101026 03B</v>
      </c>
      <c r="M197" s="5" t="str">
        <f t="shared" si="18"/>
        <v>Slovenská kanoistikaiBĽudovít Macúš, Juraj Mráz, Juraj Dieška za  1. miesto na MEJ v športe (disciplíne) 3 x C 1 M</v>
      </c>
      <c r="N197" s="3" t="str">
        <f t="shared" si="19"/>
        <v>50434101iB</v>
      </c>
    </row>
    <row r="198" spans="1:14" ht="22.5">
      <c r="A198" s="225" t="s">
        <v>312</v>
      </c>
      <c r="B198" s="278" t="str">
        <f>VLOOKUP(A198,Adr!A:B,2,FALSE)</f>
        <v>Slovenská kanoistika</v>
      </c>
      <c r="C198" s="263" t="s">
        <v>1757</v>
      </c>
      <c r="D198" s="249">
        <v>1000</v>
      </c>
      <c r="E198" s="232">
        <v>0</v>
      </c>
      <c r="F198" s="245" t="s">
        <v>214</v>
      </c>
      <c r="G198" s="248" t="s">
        <v>10</v>
      </c>
      <c r="H198" s="248" t="s">
        <v>846</v>
      </c>
      <c r="I198" s="233" t="str">
        <f t="shared" si="15"/>
        <v>50434101i</v>
      </c>
      <c r="J198" s="226" t="str">
        <f t="shared" si="16"/>
        <v>50434101026 03</v>
      </c>
      <c r="K198" s="5"/>
      <c r="L198" s="226" t="str">
        <f t="shared" si="17"/>
        <v>50434101026 03B</v>
      </c>
      <c r="M198" s="5" t="str">
        <f t="shared" si="18"/>
        <v>Slovenská kanoistikaiBMariana Petrušová za  3. miesto na ME v športe (disciplíne) K 1 Ž 5 000 m</v>
      </c>
      <c r="N198" s="3" t="str">
        <f t="shared" si="19"/>
        <v>50434101iB</v>
      </c>
    </row>
    <row r="199" spans="1:14" ht="22.5">
      <c r="A199" s="225" t="s">
        <v>312</v>
      </c>
      <c r="B199" s="278" t="str">
        <f>VLOOKUP(A199,Adr!A:B,2,FALSE)</f>
        <v>Slovenská kanoistika</v>
      </c>
      <c r="C199" s="263" t="s">
        <v>1735</v>
      </c>
      <c r="D199" s="249">
        <v>300</v>
      </c>
      <c r="E199" s="232">
        <v>0</v>
      </c>
      <c r="F199" s="245" t="s">
        <v>214</v>
      </c>
      <c r="G199" s="248" t="s">
        <v>10</v>
      </c>
      <c r="H199" s="248" t="s">
        <v>846</v>
      </c>
      <c r="I199" s="233" t="str">
        <f t="shared" si="15"/>
        <v>50434101i</v>
      </c>
      <c r="J199" s="226" t="str">
        <f t="shared" si="16"/>
        <v>50434101026 03</v>
      </c>
      <c r="K199" s="5"/>
      <c r="L199" s="226" t="str">
        <f t="shared" si="17"/>
        <v>50434101026 03B</v>
      </c>
      <c r="M199" s="5" t="str">
        <f t="shared" si="18"/>
        <v>Slovenská kanoistikaiBMarko Mirgorodský za  2. miesto na MEUmax v športe (disciplíne) C 1 M</v>
      </c>
      <c r="N199" s="3" t="str">
        <f t="shared" si="19"/>
        <v>50434101iB</v>
      </c>
    </row>
    <row r="200" spans="1:14" ht="22.5">
      <c r="A200" s="225" t="s">
        <v>312</v>
      </c>
      <c r="B200" s="278" t="str">
        <f>VLOOKUP(A200,Adr!A:B,2,FALSE)</f>
        <v>Slovenská kanoistika</v>
      </c>
      <c r="C200" s="263" t="s">
        <v>1747</v>
      </c>
      <c r="D200" s="249">
        <v>400</v>
      </c>
      <c r="E200" s="232">
        <v>0</v>
      </c>
      <c r="F200" s="245" t="s">
        <v>214</v>
      </c>
      <c r="G200" s="248" t="s">
        <v>10</v>
      </c>
      <c r="H200" s="248" t="s">
        <v>846</v>
      </c>
      <c r="I200" s="233" t="str">
        <f t="shared" si="15"/>
        <v>50434101i</v>
      </c>
      <c r="J200" s="226" t="str">
        <f t="shared" si="16"/>
        <v>50434101026 03</v>
      </c>
      <c r="K200" s="5"/>
      <c r="L200" s="226" t="str">
        <f t="shared" si="17"/>
        <v>50434101026 03B</v>
      </c>
      <c r="M200" s="5" t="str">
        <f t="shared" si="18"/>
        <v>Slovenská kanoistikaiBMatúš Hujsa - 1 x 2. m. MEJ - Štaffen, Blaščík, Buran (3xK1 M)</v>
      </c>
      <c r="N200" s="3" t="str">
        <f t="shared" si="19"/>
        <v>50434101iB</v>
      </c>
    </row>
    <row r="201" spans="1:14" ht="22.5">
      <c r="A201" s="225" t="s">
        <v>312</v>
      </c>
      <c r="B201" s="278" t="str">
        <f>VLOOKUP(A201,Adr!A:B,2,FALSE)</f>
        <v>Slovenská kanoistika</v>
      </c>
      <c r="C201" s="263" t="s">
        <v>1732</v>
      </c>
      <c r="D201" s="249">
        <v>188</v>
      </c>
      <c r="E201" s="232">
        <v>0</v>
      </c>
      <c r="F201" s="245" t="s">
        <v>214</v>
      </c>
      <c r="G201" s="248" t="s">
        <v>10</v>
      </c>
      <c r="H201" s="248" t="s">
        <v>846</v>
      </c>
      <c r="I201" s="233" t="str">
        <f t="shared" si="15"/>
        <v>50434101i</v>
      </c>
      <c r="J201" s="226" t="str">
        <f t="shared" si="16"/>
        <v>50434101026 03</v>
      </c>
      <c r="K201" s="5"/>
      <c r="L201" s="226" t="str">
        <f t="shared" si="17"/>
        <v>50434101026 03B</v>
      </c>
      <c r="M201" s="5" t="str">
        <f t="shared" si="18"/>
        <v>Slovenská kanoistikaiBMatúš Jedinák za  2. miesto na MEUmax v športe (disciplíne) K 4 M 500 m</v>
      </c>
      <c r="N201" s="3" t="str">
        <f t="shared" si="19"/>
        <v>50434101iB</v>
      </c>
    </row>
    <row r="202" spans="1:14" ht="22.5">
      <c r="A202" s="241" t="s">
        <v>312</v>
      </c>
      <c r="B202" s="278" t="str">
        <f>VLOOKUP(A202,Adr!A:B,2,FALSE)</f>
        <v>Slovenská kanoistika</v>
      </c>
      <c r="C202" s="253" t="s">
        <v>1755</v>
      </c>
      <c r="D202" s="231">
        <v>600</v>
      </c>
      <c r="E202" s="232">
        <v>0</v>
      </c>
      <c r="F202" s="254" t="s">
        <v>214</v>
      </c>
      <c r="G202" s="228" t="s">
        <v>10</v>
      </c>
      <c r="H202" s="228" t="s">
        <v>846</v>
      </c>
      <c r="I202" s="256" t="str">
        <f t="shared" si="15"/>
        <v>50434101i</v>
      </c>
      <c r="J202" s="226" t="str">
        <f t="shared" si="16"/>
        <v>50434101026 03</v>
      </c>
      <c r="K202" s="5"/>
      <c r="L202" s="226" t="str">
        <f t="shared" si="17"/>
        <v>50434101026 03B</v>
      </c>
      <c r="M202" s="5" t="str">
        <f t="shared" si="18"/>
        <v>Slovenská kanoistikaiBMatúš Štaffen, Matej Blaščík, Ilja Buran za  2. miesto na MEJ v športe (disciplíne) 3 x K 1 M</v>
      </c>
      <c r="N202" s="3" t="str">
        <f t="shared" si="19"/>
        <v>50434101iB</v>
      </c>
    </row>
    <row r="203" spans="1:14">
      <c r="A203" s="241" t="s">
        <v>312</v>
      </c>
      <c r="B203" s="278" t="str">
        <f>VLOOKUP(A203,Adr!A:B,2,FALSE)</f>
        <v>Slovenská kanoistika</v>
      </c>
      <c r="C203" s="228" t="s">
        <v>1743</v>
      </c>
      <c r="D203" s="231">
        <v>400</v>
      </c>
      <c r="E203" s="232">
        <v>0</v>
      </c>
      <c r="F203" s="225" t="s">
        <v>214</v>
      </c>
      <c r="G203" s="228" t="s">
        <v>10</v>
      </c>
      <c r="H203" s="228" t="s">
        <v>846</v>
      </c>
      <c r="I203" s="256" t="str">
        <f t="shared" si="15"/>
        <v>50434101i</v>
      </c>
      <c r="J203" s="226" t="str">
        <f t="shared" si="16"/>
        <v>50434101026 03</v>
      </c>
      <c r="K203" s="5"/>
      <c r="L203" s="226" t="str">
        <f t="shared" si="17"/>
        <v>50434101026 03B</v>
      </c>
      <c r="M203" s="5" t="str">
        <f t="shared" si="18"/>
        <v>Slovenská kanoistikaiBMiroslav Stanovský - 1 x 3. m. MEUmax - Stanovská, Škáchová, Maceková (3xC1 Ž)</v>
      </c>
      <c r="N203" s="3" t="str">
        <f t="shared" si="19"/>
        <v>50434101iB</v>
      </c>
    </row>
    <row r="204" spans="1:14">
      <c r="A204" s="225" t="s">
        <v>312</v>
      </c>
      <c r="B204" s="278" t="str">
        <f>VLOOKUP(A204,Adr!A:B,2,FALSE)</f>
        <v>Slovenská kanoistika</v>
      </c>
      <c r="C204" s="248" t="s">
        <v>1752</v>
      </c>
      <c r="D204" s="250">
        <v>500</v>
      </c>
      <c r="E204" s="232">
        <v>0</v>
      </c>
      <c r="F204" s="245" t="s">
        <v>214</v>
      </c>
      <c r="G204" s="248" t="s">
        <v>10</v>
      </c>
      <c r="H204" s="248" t="s">
        <v>846</v>
      </c>
      <c r="I204" s="256" t="str">
        <f t="shared" si="15"/>
        <v>50434101i</v>
      </c>
      <c r="J204" s="226" t="str">
        <f t="shared" si="16"/>
        <v>50434101026 03</v>
      </c>
      <c r="K204" s="5"/>
      <c r="L204" s="226" t="str">
        <f t="shared" si="17"/>
        <v>50434101026 03B</v>
      </c>
      <c r="M204" s="5" t="str">
        <f t="shared" si="18"/>
        <v>Slovenská kanoistikaiBMonika Škáchová za  3. miesto na MSUmax v športe (disciplíne) C 1 Ž</v>
      </c>
      <c r="N204" s="3" t="str">
        <f t="shared" si="19"/>
        <v>50434101iB</v>
      </c>
    </row>
    <row r="205" spans="1:14">
      <c r="A205" s="241" t="s">
        <v>312</v>
      </c>
      <c r="B205" s="278" t="str">
        <f>VLOOKUP(A205,Adr!A:B,2,FALSE)</f>
        <v>Slovenská kanoistika</v>
      </c>
      <c r="C205" s="248" t="s">
        <v>1744</v>
      </c>
      <c r="D205" s="250">
        <v>400</v>
      </c>
      <c r="E205" s="232">
        <v>0</v>
      </c>
      <c r="F205" s="245" t="s">
        <v>214</v>
      </c>
      <c r="G205" s="228" t="s">
        <v>10</v>
      </c>
      <c r="H205" s="248" t="s">
        <v>846</v>
      </c>
      <c r="I205" s="256" t="str">
        <f t="shared" si="15"/>
        <v>50434101i</v>
      </c>
      <c r="J205" s="226" t="str">
        <f t="shared" si="16"/>
        <v>50434101026 03</v>
      </c>
      <c r="K205" s="5"/>
      <c r="L205" s="226" t="str">
        <f t="shared" si="17"/>
        <v>50434101026 03B</v>
      </c>
      <c r="M205" s="5" t="str">
        <f t="shared" si="18"/>
        <v>Slovenská kanoistikaiBPatrik Gajarský - 1 x 2. m. MSJ - Luknárová, Chlebová, Paňková (3xC1 Ž)</v>
      </c>
      <c r="N205" s="3" t="str">
        <f t="shared" si="19"/>
        <v>50434101iB</v>
      </c>
    </row>
    <row r="206" spans="1:14" ht="22.5">
      <c r="A206" s="225" t="s">
        <v>312</v>
      </c>
      <c r="B206" s="278" t="str">
        <f>VLOOKUP(A206,Adr!A:B,2,FALSE)</f>
        <v>Slovenská kanoistika</v>
      </c>
      <c r="C206" s="263" t="s">
        <v>1746</v>
      </c>
      <c r="D206" s="249">
        <v>400</v>
      </c>
      <c r="E206" s="232">
        <v>0</v>
      </c>
      <c r="F206" s="245" t="s">
        <v>214</v>
      </c>
      <c r="G206" s="248" t="s">
        <v>10</v>
      </c>
      <c r="H206" s="248" t="s">
        <v>846</v>
      </c>
      <c r="I206" s="233" t="str">
        <f t="shared" si="15"/>
        <v>50434101i</v>
      </c>
      <c r="J206" s="226" t="str">
        <f t="shared" si="16"/>
        <v>50434101026 03</v>
      </c>
      <c r="K206" s="5"/>
      <c r="L206" s="226" t="str">
        <f t="shared" si="17"/>
        <v>50434101026 03B</v>
      </c>
      <c r="M206" s="5" t="str">
        <f t="shared" si="18"/>
        <v>Slovenská kanoistikaiBPavel Ostrovský - 1 x 3. m. MEJ - Paňková, Ďuricová, Chlebová (3xK1 Ž)</v>
      </c>
      <c r="N206" s="3" t="str">
        <f t="shared" si="19"/>
        <v>50434101iB</v>
      </c>
    </row>
    <row r="207" spans="1:14" ht="22.5">
      <c r="A207" s="225" t="s">
        <v>312</v>
      </c>
      <c r="B207" s="278" t="str">
        <f>VLOOKUP(A207,Adr!A:B,2,FALSE)</f>
        <v>Slovenská kanoistika</v>
      </c>
      <c r="C207" s="263" t="s">
        <v>1740</v>
      </c>
      <c r="D207" s="249">
        <v>400</v>
      </c>
      <c r="E207" s="232">
        <v>0</v>
      </c>
      <c r="F207" s="245" t="s">
        <v>214</v>
      </c>
      <c r="G207" s="248" t="s">
        <v>10</v>
      </c>
      <c r="H207" s="248" t="s">
        <v>846</v>
      </c>
      <c r="I207" s="233" t="str">
        <f t="shared" si="15"/>
        <v>50434101i</v>
      </c>
      <c r="J207" s="226" t="str">
        <f t="shared" si="16"/>
        <v>50434101026 03</v>
      </c>
      <c r="K207" s="5"/>
      <c r="L207" s="226" t="str">
        <f t="shared" si="17"/>
        <v>50434101026 03B</v>
      </c>
      <c r="M207" s="5" t="str">
        <f t="shared" si="18"/>
        <v>Slovenská kanoistikaiBPeter Cibák ml. - 1 x 3. m. MEUmax - Mintálová (K1 Ž)</v>
      </c>
      <c r="N207" s="3" t="str">
        <f t="shared" si="19"/>
        <v>50434101iB</v>
      </c>
    </row>
    <row r="208" spans="1:14">
      <c r="A208" s="225" t="s">
        <v>312</v>
      </c>
      <c r="B208" s="278" t="str">
        <f>VLOOKUP(A208,Adr!A:B,2,FALSE)</f>
        <v>Slovenská kanoistika</v>
      </c>
      <c r="C208" s="248" t="s">
        <v>1742</v>
      </c>
      <c r="D208" s="249">
        <v>400</v>
      </c>
      <c r="E208" s="232">
        <v>0</v>
      </c>
      <c r="F208" s="245" t="s">
        <v>214</v>
      </c>
      <c r="G208" s="248" t="s">
        <v>10</v>
      </c>
      <c r="H208" s="248" t="s">
        <v>846</v>
      </c>
      <c r="I208" s="256" t="str">
        <f t="shared" si="15"/>
        <v>50434101i</v>
      </c>
      <c r="J208" s="226" t="str">
        <f t="shared" si="16"/>
        <v>50434101026 03</v>
      </c>
      <c r="K208" s="5"/>
      <c r="L208" s="226" t="str">
        <f t="shared" si="17"/>
        <v>50434101026 03B</v>
      </c>
      <c r="M208" s="5" t="str">
        <f t="shared" si="18"/>
        <v>Slovenská kanoistikaiBPeter Cibák st. - 1 x 2. m. MEUmax - Mintálová, Stanovská, Maceková (3xK1 Ž)</v>
      </c>
      <c r="N208" s="3" t="str">
        <f t="shared" si="19"/>
        <v>50434101iB</v>
      </c>
    </row>
    <row r="209" spans="1:14">
      <c r="A209" s="225" t="s">
        <v>312</v>
      </c>
      <c r="B209" s="278" t="str">
        <f>VLOOKUP(A209,Adr!A:B,2,FALSE)</f>
        <v>Slovenská kanoistika</v>
      </c>
      <c r="C209" s="263" t="s">
        <v>1737</v>
      </c>
      <c r="D209" s="249">
        <v>400</v>
      </c>
      <c r="E209" s="232">
        <v>0</v>
      </c>
      <c r="F209" s="245" t="s">
        <v>214</v>
      </c>
      <c r="G209" s="248" t="s">
        <v>10</v>
      </c>
      <c r="H209" s="248" t="s">
        <v>846</v>
      </c>
      <c r="I209" s="233" t="str">
        <f t="shared" si="15"/>
        <v>50434101i</v>
      </c>
      <c r="J209" s="226" t="str">
        <f t="shared" si="16"/>
        <v>50434101026 03</v>
      </c>
      <c r="K209" s="5"/>
      <c r="L209" s="226" t="str">
        <f t="shared" si="17"/>
        <v>50434101026 03B</v>
      </c>
      <c r="M209" s="5" t="str">
        <f t="shared" si="18"/>
        <v>Slovenská kanoistikaiBPeter Mráz - 1 x 3. m. MSUmax - Škáchová (C1 Ž)</v>
      </c>
      <c r="N209" s="3" t="str">
        <f t="shared" si="19"/>
        <v>50434101iB</v>
      </c>
    </row>
    <row r="210" spans="1:14" ht="22.5">
      <c r="A210" s="225" t="s">
        <v>312</v>
      </c>
      <c r="B210" s="278" t="str">
        <f>VLOOKUP(A210,Adr!A:B,2,FALSE)</f>
        <v>Slovenská kanoistika</v>
      </c>
      <c r="C210" s="263" t="s">
        <v>1748</v>
      </c>
      <c r="D210" s="249">
        <v>400</v>
      </c>
      <c r="E210" s="232">
        <v>0</v>
      </c>
      <c r="F210" s="245" t="s">
        <v>214</v>
      </c>
      <c r="G210" s="248" t="s">
        <v>10</v>
      </c>
      <c r="H210" s="248" t="s">
        <v>846</v>
      </c>
      <c r="I210" s="233" t="str">
        <f t="shared" si="15"/>
        <v>50434101i</v>
      </c>
      <c r="J210" s="226" t="str">
        <f t="shared" si="16"/>
        <v>50434101026 03</v>
      </c>
      <c r="K210" s="5"/>
      <c r="L210" s="226" t="str">
        <f t="shared" si="17"/>
        <v>50434101026 03B</v>
      </c>
      <c r="M210" s="5" t="str">
        <f t="shared" si="18"/>
        <v>Slovenská kanoistikaiBPeter Murcko - 1 x 3. m. MEJ - Luknárová, Chlebová, Paňková (3xC1 Ž)</v>
      </c>
      <c r="N210" s="3" t="str">
        <f t="shared" si="19"/>
        <v>50434101iB</v>
      </c>
    </row>
    <row r="211" spans="1:14" ht="22.5">
      <c r="A211" s="225" t="s">
        <v>312</v>
      </c>
      <c r="B211" s="278" t="str">
        <f>VLOOKUP(A211,Adr!A:B,2,FALSE)</f>
        <v>Slovenská kanoistika</v>
      </c>
      <c r="C211" s="263" t="s">
        <v>1738</v>
      </c>
      <c r="D211" s="249">
        <v>400</v>
      </c>
      <c r="E211" s="232">
        <v>0</v>
      </c>
      <c r="F211" s="245" t="s">
        <v>214</v>
      </c>
      <c r="G211" s="248" t="s">
        <v>10</v>
      </c>
      <c r="H211" s="248" t="s">
        <v>846</v>
      </c>
      <c r="I211" s="233" t="str">
        <f t="shared" si="15"/>
        <v>50434101i</v>
      </c>
      <c r="J211" s="226" t="str">
        <f t="shared" si="16"/>
        <v>50434101026 03</v>
      </c>
      <c r="K211" s="5"/>
      <c r="L211" s="226" t="str">
        <f t="shared" si="17"/>
        <v>50434101026 03B</v>
      </c>
      <c r="M211" s="5" t="str">
        <f t="shared" si="18"/>
        <v>Slovenská kanoistikaiBRoman Vajs - 1 x 2. m. MSUmax - Mirgorodský, Dodok, Macúš (3xC1 M)</v>
      </c>
      <c r="N211" s="3" t="str">
        <f t="shared" si="19"/>
        <v>50434101iB</v>
      </c>
    </row>
    <row r="212" spans="1:14">
      <c r="A212" s="245" t="s">
        <v>312</v>
      </c>
      <c r="B212" s="278" t="str">
        <f>VLOOKUP(A212,Adr!A:B,2,FALSE)</f>
        <v>Slovenská kanoistika</v>
      </c>
      <c r="C212" s="248" t="s">
        <v>1759</v>
      </c>
      <c r="D212" s="250">
        <v>5000</v>
      </c>
      <c r="E212" s="232">
        <v>0</v>
      </c>
      <c r="F212" s="245" t="s">
        <v>214</v>
      </c>
      <c r="G212" s="248" t="s">
        <v>10</v>
      </c>
      <c r="H212" s="248" t="s">
        <v>846</v>
      </c>
      <c r="I212" s="233" t="str">
        <f t="shared" si="15"/>
        <v>50434101i</v>
      </c>
      <c r="J212" s="226" t="str">
        <f t="shared" si="16"/>
        <v>50434101026 03</v>
      </c>
      <c r="K212" s="5"/>
      <c r="L212" s="226" t="str">
        <f t="shared" si="17"/>
        <v>50434101026 03B</v>
      </c>
      <c r="M212" s="226" t="str">
        <f t="shared" si="18"/>
        <v>Slovenská kanoistikaiBSamuel Baláž, Erik Vlček, Csaba Zalka, Adam Botek za  3. miesto na MS v športe (disciplíne) K 4 M 500 m</v>
      </c>
      <c r="N212" s="3" t="str">
        <f t="shared" si="19"/>
        <v>50434101iB</v>
      </c>
    </row>
    <row r="213" spans="1:14" ht="22.5">
      <c r="A213" s="225" t="s">
        <v>312</v>
      </c>
      <c r="B213" s="278" t="str">
        <f>VLOOKUP(A213,Adr!A:B,2,FALSE)</f>
        <v>Slovenská kanoistika</v>
      </c>
      <c r="C213" s="263" t="s">
        <v>1750</v>
      </c>
      <c r="D213" s="249">
        <v>400</v>
      </c>
      <c r="E213" s="232">
        <v>0</v>
      </c>
      <c r="F213" s="245" t="s">
        <v>214</v>
      </c>
      <c r="G213" s="248" t="s">
        <v>10</v>
      </c>
      <c r="H213" s="248" t="s">
        <v>846</v>
      </c>
      <c r="I213" s="233" t="str">
        <f t="shared" si="15"/>
        <v>50434101i</v>
      </c>
      <c r="J213" s="226" t="str">
        <f t="shared" si="16"/>
        <v>50434101026 03</v>
      </c>
      <c r="K213" s="5"/>
      <c r="L213" s="226" t="str">
        <f t="shared" si="17"/>
        <v>50434101026 03B</v>
      </c>
      <c r="M213" s="5" t="str">
        <f t="shared" si="18"/>
        <v>Slovenská kanoistikaiBSoňa Stanovská, Simona Maceková za  2. miesto na MEUmax v športe (disciplíne) 3 x K 1 Ž</v>
      </c>
      <c r="N213" s="3" t="str">
        <f t="shared" si="19"/>
        <v>50434101iB</v>
      </c>
    </row>
    <row r="214" spans="1:14">
      <c r="A214" s="241" t="s">
        <v>312</v>
      </c>
      <c r="B214" s="278" t="str">
        <f>VLOOKUP(A214,Adr!A:B,2,FALSE)</f>
        <v>Slovenská kanoistika</v>
      </c>
      <c r="C214" s="228" t="s">
        <v>1741</v>
      </c>
      <c r="D214" s="231">
        <v>400</v>
      </c>
      <c r="E214" s="232">
        <v>0</v>
      </c>
      <c r="F214" s="225" t="s">
        <v>214</v>
      </c>
      <c r="G214" s="228" t="s">
        <v>10</v>
      </c>
      <c r="H214" s="228" t="s">
        <v>846</v>
      </c>
      <c r="I214" s="256" t="str">
        <f t="shared" si="15"/>
        <v>50434101i</v>
      </c>
      <c r="J214" s="226" t="str">
        <f t="shared" si="16"/>
        <v>50434101026 03</v>
      </c>
      <c r="K214" s="5"/>
      <c r="L214" s="226" t="str">
        <f t="shared" si="17"/>
        <v>50434101026 03B</v>
      </c>
      <c r="M214" s="5" t="str">
        <f t="shared" si="18"/>
        <v>Slovenská kanoistikaiBStanislav Gejdoš - 1 x 1. m. MEUmax - Grigar (K1 M)</v>
      </c>
      <c r="N214" s="3" t="str">
        <f t="shared" si="19"/>
        <v>50434101iB</v>
      </c>
    </row>
    <row r="215" spans="1:14" ht="22.5">
      <c r="A215" s="225" t="s">
        <v>312</v>
      </c>
      <c r="B215" s="278" t="str">
        <f>VLOOKUP(A215,Adr!A:B,2,FALSE)</f>
        <v>Slovenská kanoistika</v>
      </c>
      <c r="C215" s="263" t="s">
        <v>1739</v>
      </c>
      <c r="D215" s="249">
        <v>400</v>
      </c>
      <c r="E215" s="232">
        <v>0</v>
      </c>
      <c r="F215" s="245" t="s">
        <v>214</v>
      </c>
      <c r="G215" s="248" t="s">
        <v>10</v>
      </c>
      <c r="H215" s="248" t="s">
        <v>846</v>
      </c>
      <c r="I215" s="233" t="str">
        <f t="shared" si="15"/>
        <v>50434101i</v>
      </c>
      <c r="J215" s="226" t="str">
        <f t="shared" si="16"/>
        <v>50434101026 03</v>
      </c>
      <c r="K215" s="5"/>
      <c r="L215" s="226" t="str">
        <f t="shared" si="17"/>
        <v>50434101026 03B</v>
      </c>
      <c r="M215" s="5" t="str">
        <f t="shared" si="18"/>
        <v>Slovenská kanoistikaiBTomáš Mráz - 1 x 2. m. MEUmax - Mirgorodský (3xC1 M)</v>
      </c>
      <c r="N215" s="3" t="str">
        <f t="shared" si="19"/>
        <v>50434101iB</v>
      </c>
    </row>
    <row r="216" spans="1:14">
      <c r="A216" s="245" t="s">
        <v>312</v>
      </c>
      <c r="B216" s="278" t="str">
        <f>VLOOKUP(A216,Adr!A:B,2,FALSE)</f>
        <v>Slovenská kanoistika</v>
      </c>
      <c r="C216" s="248" t="s">
        <v>1943</v>
      </c>
      <c r="D216" s="250">
        <v>10000</v>
      </c>
      <c r="E216" s="321">
        <v>0</v>
      </c>
      <c r="F216" s="245" t="s">
        <v>223</v>
      </c>
      <c r="G216" s="248" t="s">
        <v>10</v>
      </c>
      <c r="H216" s="248" t="s">
        <v>846</v>
      </c>
      <c r="I216" s="256" t="str">
        <f t="shared" si="15"/>
        <v>50434101r</v>
      </c>
      <c r="J216" s="226" t="str">
        <f t="shared" si="16"/>
        <v>50434101026 03</v>
      </c>
      <c r="K216" s="5"/>
      <c r="L216" s="226" t="str">
        <f t="shared" si="17"/>
        <v>50434101026 03B</v>
      </c>
      <c r="M216" s="5" t="str">
        <f t="shared" si="18"/>
        <v>Slovenská kanoistikarBNovácka päťstovka, Nováky, 01.08.2020 - 02.08.2020, 350 športovcov do 20 rokov, 70 športovcov do 15 rokov, 4 športovcov nad 60 rokov</v>
      </c>
      <c r="N216" s="3" t="str">
        <f t="shared" si="19"/>
        <v>50434101rB</v>
      </c>
    </row>
    <row r="217" spans="1:14">
      <c r="A217" s="225" t="s">
        <v>1626</v>
      </c>
      <c r="B217" s="278" t="str">
        <f>VLOOKUP(A217,Adr!A:B,2,FALSE)</f>
        <v>Slovenská Lakrosová Federácia</v>
      </c>
      <c r="C217" s="263" t="s">
        <v>1345</v>
      </c>
      <c r="D217" s="249">
        <v>30000</v>
      </c>
      <c r="E217" s="232">
        <v>0</v>
      </c>
      <c r="F217" s="225" t="s">
        <v>206</v>
      </c>
      <c r="G217" s="228" t="s">
        <v>6</v>
      </c>
      <c r="H217" s="228" t="s">
        <v>846</v>
      </c>
      <c r="I217" s="233" t="str">
        <f t="shared" si="15"/>
        <v>30853427a</v>
      </c>
      <c r="J217" s="226" t="str">
        <f t="shared" si="16"/>
        <v>30853427026 02</v>
      </c>
      <c r="K217" s="5" t="s">
        <v>176</v>
      </c>
      <c r="L217" s="226" t="str">
        <f t="shared" si="17"/>
        <v>30853427026 02B</v>
      </c>
      <c r="M217" s="5" t="str">
        <f t="shared" si="18"/>
        <v>Slovenská Lakrosová FederáciaaBlakros - bežné transfery</v>
      </c>
      <c r="N217" s="3" t="str">
        <f t="shared" si="19"/>
        <v>30853427aB</v>
      </c>
    </row>
    <row r="218" spans="1:14">
      <c r="A218" s="241" t="s">
        <v>1649</v>
      </c>
      <c r="B218" s="278" t="str">
        <f>VLOOKUP(A218,Adr!A:B,2,FALSE)</f>
        <v>Slovenská lukostrelecká asociácia 3D</v>
      </c>
      <c r="C218" s="228" t="s">
        <v>1022</v>
      </c>
      <c r="D218" s="231">
        <v>12776</v>
      </c>
      <c r="E218" s="232">
        <v>0</v>
      </c>
      <c r="F218" s="225" t="s">
        <v>210</v>
      </c>
      <c r="G218" s="228" t="s">
        <v>10</v>
      </c>
      <c r="H218" s="228" t="s">
        <v>846</v>
      </c>
      <c r="I218" s="256" t="str">
        <f t="shared" si="15"/>
        <v>36075809e</v>
      </c>
      <c r="J218" s="226" t="str">
        <f t="shared" si="16"/>
        <v>36075809026 03</v>
      </c>
      <c r="K218" s="5"/>
      <c r="L218" s="226" t="str">
        <f t="shared" si="17"/>
        <v>36075809026 03B</v>
      </c>
      <c r="M218" s="5" t="str">
        <f t="shared" si="18"/>
        <v>Slovenská lukostrelecká asociácia 3DeBrozvoj športov, ktoré nie sú uznanými podľa zákona č. 440/2015 Z. z.</v>
      </c>
      <c r="N218" s="3" t="str">
        <f t="shared" si="19"/>
        <v>36075809eB</v>
      </c>
    </row>
    <row r="219" spans="1:14" ht="22.5">
      <c r="A219" s="241" t="s">
        <v>1649</v>
      </c>
      <c r="B219" s="278" t="str">
        <f>VLOOKUP(A219,Adr!A:B,2,FALSE)</f>
        <v>Slovenská lukostrelecká asociácia 3D</v>
      </c>
      <c r="C219" s="253" t="s">
        <v>1763</v>
      </c>
      <c r="D219" s="231">
        <v>1500</v>
      </c>
      <c r="E219" s="232">
        <v>0</v>
      </c>
      <c r="F219" s="254" t="s">
        <v>214</v>
      </c>
      <c r="G219" s="228" t="s">
        <v>10</v>
      </c>
      <c r="H219" s="228" t="s">
        <v>846</v>
      </c>
      <c r="I219" s="256" t="str">
        <f t="shared" si="15"/>
        <v>36075809i</v>
      </c>
      <c r="J219" s="226" t="str">
        <f t="shared" si="16"/>
        <v>36075809026 03</v>
      </c>
      <c r="K219" s="5"/>
      <c r="L219" s="226" t="str">
        <f t="shared" si="17"/>
        <v>36075809026 03B</v>
      </c>
      <c r="M219" s="5" t="str">
        <f t="shared" si="18"/>
        <v>Slovenská lukostrelecká asociácia 3DiBLadislav Darázs za  2. miesto na ME v športe (disciplíne) TRLB</v>
      </c>
      <c r="N219" s="3" t="str">
        <f t="shared" si="19"/>
        <v>36075809iB</v>
      </c>
    </row>
    <row r="220" spans="1:14">
      <c r="A220" s="241" t="s">
        <v>1649</v>
      </c>
      <c r="B220" s="278" t="str">
        <f>VLOOKUP(A220,Adr!A:B,2,FALSE)</f>
        <v>Slovenská lukostrelecká asociácia 3D</v>
      </c>
      <c r="C220" s="248" t="s">
        <v>1761</v>
      </c>
      <c r="D220" s="249">
        <v>1000</v>
      </c>
      <c r="E220" s="232">
        <v>0</v>
      </c>
      <c r="F220" s="245" t="s">
        <v>214</v>
      </c>
      <c r="G220" s="248" t="s">
        <v>10</v>
      </c>
      <c r="H220" s="248" t="s">
        <v>846</v>
      </c>
      <c r="I220" s="256" t="str">
        <f t="shared" si="15"/>
        <v>36075809i</v>
      </c>
      <c r="J220" s="226" t="str">
        <f t="shared" si="16"/>
        <v>36075809026 03</v>
      </c>
      <c r="K220" s="5"/>
      <c r="L220" s="226" t="str">
        <f t="shared" si="17"/>
        <v>36075809026 03B</v>
      </c>
      <c r="M220" s="5" t="str">
        <f t="shared" si="18"/>
        <v>Slovenská lukostrelecká asociácia 3DiBLadislav Kiss za  3. miesto na ME v športe (disciplíne) HU</v>
      </c>
      <c r="N220" s="3" t="str">
        <f t="shared" si="19"/>
        <v>36075809iB</v>
      </c>
    </row>
    <row r="221" spans="1:14">
      <c r="A221" s="241" t="s">
        <v>1649</v>
      </c>
      <c r="B221" s="278" t="str">
        <f>VLOOKUP(A221,Adr!A:B,2,FALSE)</f>
        <v>Slovenská lukostrelecká asociácia 3D</v>
      </c>
      <c r="C221" s="228" t="s">
        <v>1764</v>
      </c>
      <c r="D221" s="231">
        <v>2000</v>
      </c>
      <c r="E221" s="232">
        <v>0</v>
      </c>
      <c r="F221" s="225" t="s">
        <v>214</v>
      </c>
      <c r="G221" s="228" t="s">
        <v>10</v>
      </c>
      <c r="H221" s="228" t="s">
        <v>846</v>
      </c>
      <c r="I221" s="256" t="str">
        <f t="shared" si="15"/>
        <v>36075809i</v>
      </c>
      <c r="J221" s="226" t="str">
        <f t="shared" si="16"/>
        <v>36075809026 03</v>
      </c>
      <c r="K221" s="5"/>
      <c r="L221" s="226" t="str">
        <f t="shared" si="17"/>
        <v>36075809026 03B</v>
      </c>
      <c r="M221" s="5" t="str">
        <f t="shared" si="18"/>
        <v>Slovenská lukostrelecká asociácia 3DiBĽubomír Králik za  1. miesto na ME v športe (disciplíne) PBHB</v>
      </c>
      <c r="N221" s="3" t="str">
        <f t="shared" si="19"/>
        <v>36075809iB</v>
      </c>
    </row>
    <row r="222" spans="1:14" ht="22.5">
      <c r="A222" s="241" t="s">
        <v>1649</v>
      </c>
      <c r="B222" s="278" t="str">
        <f>VLOOKUP(A222,Adr!A:B,2,FALSE)</f>
        <v>Slovenská lukostrelecká asociácia 3D</v>
      </c>
      <c r="C222" s="253" t="s">
        <v>1762</v>
      </c>
      <c r="D222" s="231">
        <v>1500</v>
      </c>
      <c r="E222" s="232">
        <v>0</v>
      </c>
      <c r="F222" s="254" t="s">
        <v>214</v>
      </c>
      <c r="G222" s="228" t="s">
        <v>10</v>
      </c>
      <c r="H222" s="228" t="s">
        <v>846</v>
      </c>
      <c r="I222" s="256" t="str">
        <f t="shared" si="15"/>
        <v>36075809i</v>
      </c>
      <c r="J222" s="226" t="str">
        <f t="shared" si="16"/>
        <v>36075809026 03</v>
      </c>
      <c r="K222" s="5"/>
      <c r="L222" s="226" t="str">
        <f t="shared" si="17"/>
        <v>36075809026 03B</v>
      </c>
      <c r="M222" s="5" t="str">
        <f t="shared" si="18"/>
        <v>Slovenská lukostrelecká asociácia 3DiBMonika Krasňanská za  2. miesto na ME v športe (disciplíne) TRLB</v>
      </c>
      <c r="N222" s="3" t="str">
        <f t="shared" si="19"/>
        <v>36075809iB</v>
      </c>
    </row>
    <row r="223" spans="1:14">
      <c r="A223" s="245" t="s">
        <v>1649</v>
      </c>
      <c r="B223" s="278" t="str">
        <f>VLOOKUP(A223,Adr!A:B,2,FALSE)</f>
        <v>Slovenská lukostrelecká asociácia 3D</v>
      </c>
      <c r="C223" s="248" t="s">
        <v>1765</v>
      </c>
      <c r="D223" s="250">
        <v>5000</v>
      </c>
      <c r="E223" s="232">
        <v>0</v>
      </c>
      <c r="F223" s="245" t="s">
        <v>214</v>
      </c>
      <c r="G223" s="248" t="s">
        <v>10</v>
      </c>
      <c r="H223" s="248" t="s">
        <v>846</v>
      </c>
      <c r="I223" s="256" t="str">
        <f t="shared" si="15"/>
        <v>36075809i</v>
      </c>
      <c r="J223" s="226" t="str">
        <f t="shared" si="16"/>
        <v>36075809026 03</v>
      </c>
      <c r="K223" s="5"/>
      <c r="L223" s="226" t="str">
        <f t="shared" si="17"/>
        <v>36075809026 03B</v>
      </c>
      <c r="M223" s="5" t="str">
        <f t="shared" si="18"/>
        <v>Slovenská lukostrelecká asociácia 3DiBPeter Málek, Marián Chudík, Ladislav Kajma, Benjamín Kun  za  1. miesto na ME v športe (disciplíne) družstvo</v>
      </c>
      <c r="N223" s="3" t="str">
        <f t="shared" si="19"/>
        <v>36075809iB</v>
      </c>
    </row>
    <row r="224" spans="1:14">
      <c r="A224" s="269" t="s">
        <v>46</v>
      </c>
      <c r="B224" s="278" t="str">
        <f>VLOOKUP(A224,Adr!A:B,2,FALSE)</f>
        <v>Slovenská lyžiarska asociácia</v>
      </c>
      <c r="C224" s="228" t="s">
        <v>956</v>
      </c>
      <c r="D224" s="231">
        <v>1315778</v>
      </c>
      <c r="E224" s="232">
        <v>0</v>
      </c>
      <c r="F224" s="225" t="s">
        <v>206</v>
      </c>
      <c r="G224" s="294" t="s">
        <v>6</v>
      </c>
      <c r="H224" s="228" t="s">
        <v>846</v>
      </c>
      <c r="I224" s="256" t="str">
        <f t="shared" si="15"/>
        <v>42133700a</v>
      </c>
      <c r="J224" s="226" t="str">
        <f t="shared" si="16"/>
        <v>42133700026 02</v>
      </c>
      <c r="K224" s="5" t="s">
        <v>15</v>
      </c>
      <c r="L224" s="226" t="str">
        <f t="shared" si="17"/>
        <v>42133700026 02B</v>
      </c>
      <c r="M224" s="5" t="str">
        <f t="shared" si="18"/>
        <v>Slovenská lyžiarska asociáciaaBlyžovanie - bežné transfery</v>
      </c>
      <c r="N224" s="3" t="str">
        <f t="shared" si="19"/>
        <v>42133700aB</v>
      </c>
    </row>
    <row r="225" spans="1:14">
      <c r="A225" s="225" t="s">
        <v>46</v>
      </c>
      <c r="B225" s="278" t="str">
        <f>VLOOKUP(A225,Adr!A:B,2,FALSE)</f>
        <v>Slovenská lyžiarska asociácia</v>
      </c>
      <c r="C225" s="263" t="s">
        <v>1393</v>
      </c>
      <c r="D225" s="249">
        <v>78214</v>
      </c>
      <c r="E225" s="232">
        <v>0</v>
      </c>
      <c r="F225" s="225" t="s">
        <v>209</v>
      </c>
      <c r="G225" s="228" t="s">
        <v>10</v>
      </c>
      <c r="H225" s="228" t="s">
        <v>846</v>
      </c>
      <c r="I225" s="256" t="str">
        <f t="shared" si="15"/>
        <v>42133700d</v>
      </c>
      <c r="J225" s="226" t="str">
        <f t="shared" si="16"/>
        <v>42133700026 03</v>
      </c>
      <c r="K225" s="5"/>
      <c r="L225" s="226" t="str">
        <f t="shared" si="17"/>
        <v>42133700026 03B</v>
      </c>
      <c r="M225" s="5" t="str">
        <f t="shared" si="18"/>
        <v>Slovenská lyžiarska asociáciadBdružstvo zjazdárov</v>
      </c>
      <c r="N225" s="3" t="str">
        <f t="shared" si="19"/>
        <v>42133700dB</v>
      </c>
    </row>
    <row r="226" spans="1:14">
      <c r="A226" s="265" t="s">
        <v>46</v>
      </c>
      <c r="B226" s="278" t="str">
        <f>VLOOKUP(A226,Adr!A:B,2,FALSE)</f>
        <v>Slovenská lyžiarska asociácia</v>
      </c>
      <c r="C226" s="228" t="s">
        <v>1394</v>
      </c>
      <c r="D226" s="231">
        <v>41714</v>
      </c>
      <c r="E226" s="232">
        <v>0</v>
      </c>
      <c r="F226" s="225" t="s">
        <v>209</v>
      </c>
      <c r="G226" s="294" t="s">
        <v>10</v>
      </c>
      <c r="H226" s="228" t="s">
        <v>846</v>
      </c>
      <c r="I226" s="256" t="str">
        <f t="shared" si="15"/>
        <v>42133700d</v>
      </c>
      <c r="J226" s="226" t="str">
        <f t="shared" si="16"/>
        <v>42133700026 03</v>
      </c>
      <c r="K226" s="5"/>
      <c r="L226" s="226" t="str">
        <f t="shared" si="17"/>
        <v>42133700026 03B</v>
      </c>
      <c r="M226" s="5" t="str">
        <f t="shared" si="18"/>
        <v>Slovenská lyžiarska asociáciadBKlaudia Medlová</v>
      </c>
      <c r="N226" s="3" t="str">
        <f t="shared" si="19"/>
        <v>42133700dB</v>
      </c>
    </row>
    <row r="227" spans="1:14">
      <c r="A227" s="225" t="s">
        <v>46</v>
      </c>
      <c r="B227" s="278" t="str">
        <f>VLOOKUP(A227,Adr!A:B,2,FALSE)</f>
        <v>Slovenská lyžiarska asociácia</v>
      </c>
      <c r="C227" s="263" t="s">
        <v>1095</v>
      </c>
      <c r="D227" s="249">
        <v>52142</v>
      </c>
      <c r="E227" s="232">
        <v>0</v>
      </c>
      <c r="F227" s="225" t="s">
        <v>209</v>
      </c>
      <c r="G227" s="228" t="s">
        <v>10</v>
      </c>
      <c r="H227" s="228" t="s">
        <v>846</v>
      </c>
      <c r="I227" s="256" t="str">
        <f t="shared" si="15"/>
        <v>42133700d</v>
      </c>
      <c r="J227" s="226" t="str">
        <f t="shared" si="16"/>
        <v>42133700026 03</v>
      </c>
      <c r="K227" s="5"/>
      <c r="L227" s="226" t="str">
        <f t="shared" si="17"/>
        <v>42133700026 03B</v>
      </c>
      <c r="M227" s="5" t="str">
        <f t="shared" si="18"/>
        <v>Slovenská lyžiarska asociáciadBPetra Vlhová</v>
      </c>
      <c r="N227" s="3" t="str">
        <f t="shared" si="19"/>
        <v>42133700dB</v>
      </c>
    </row>
    <row r="228" spans="1:14">
      <c r="A228" s="265" t="s">
        <v>46</v>
      </c>
      <c r="B228" s="278" t="str">
        <f>VLOOKUP(A228,Adr!A:B,2,FALSE)</f>
        <v>Slovenská lyžiarska asociácia</v>
      </c>
      <c r="C228" s="228" t="s">
        <v>1096</v>
      </c>
      <c r="D228" s="231">
        <v>20857</v>
      </c>
      <c r="E228" s="232">
        <v>0</v>
      </c>
      <c r="F228" s="225" t="s">
        <v>209</v>
      </c>
      <c r="G228" s="294" t="s">
        <v>10</v>
      </c>
      <c r="H228" s="228" t="s">
        <v>846</v>
      </c>
      <c r="I228" s="256" t="str">
        <f t="shared" si="15"/>
        <v>42133700d</v>
      </c>
      <c r="J228" s="226" t="str">
        <f t="shared" si="16"/>
        <v>42133700026 03</v>
      </c>
      <c r="K228" s="5"/>
      <c r="L228" s="226" t="str">
        <f t="shared" si="17"/>
        <v>42133700026 03B</v>
      </c>
      <c r="M228" s="5" t="str">
        <f t="shared" si="18"/>
        <v>Slovenská lyžiarska asociáciadBSamuel Jaroš</v>
      </c>
      <c r="N228" s="3" t="str">
        <f t="shared" si="19"/>
        <v>42133700dB</v>
      </c>
    </row>
    <row r="229" spans="1:14" ht="22.5">
      <c r="A229" s="225" t="s">
        <v>46</v>
      </c>
      <c r="B229" s="278" t="str">
        <f>VLOOKUP(A229,Adr!A:B,2,FALSE)</f>
        <v>Slovenská lyžiarska asociácia</v>
      </c>
      <c r="C229" s="263" t="s">
        <v>1767</v>
      </c>
      <c r="D229" s="249">
        <v>400</v>
      </c>
      <c r="E229" s="232">
        <v>0</v>
      </c>
      <c r="F229" s="245" t="s">
        <v>214</v>
      </c>
      <c r="G229" s="248" t="s">
        <v>10</v>
      </c>
      <c r="H229" s="248" t="s">
        <v>846</v>
      </c>
      <c r="I229" s="233" t="str">
        <f t="shared" si="15"/>
        <v>42133700i</v>
      </c>
      <c r="J229" s="226" t="str">
        <f t="shared" si="16"/>
        <v>42133700026 03</v>
      </c>
      <c r="K229" s="5"/>
      <c r="L229" s="226" t="str">
        <f t="shared" si="17"/>
        <v>42133700026 03B</v>
      </c>
      <c r="M229" s="5" t="str">
        <f t="shared" si="18"/>
        <v>Slovenská lyžiarska asociáciaiBĽubomír Masár - 1 x 2. m. MSJ - Fričová (lyžovanie na tráve, superkombinácia)</v>
      </c>
      <c r="N229" s="3" t="str">
        <f t="shared" si="19"/>
        <v>42133700iB</v>
      </c>
    </row>
    <row r="230" spans="1:14" ht="22.5">
      <c r="A230" s="225" t="s">
        <v>46</v>
      </c>
      <c r="B230" s="278" t="str">
        <f>VLOOKUP(A230,Adr!A:B,2,FALSE)</f>
        <v>Slovenská lyžiarska asociácia</v>
      </c>
      <c r="C230" s="263" t="s">
        <v>1766</v>
      </c>
      <c r="D230" s="249">
        <v>400</v>
      </c>
      <c r="E230" s="232">
        <v>0</v>
      </c>
      <c r="F230" s="245" t="s">
        <v>214</v>
      </c>
      <c r="G230" s="248" t="s">
        <v>10</v>
      </c>
      <c r="H230" s="248" t="s">
        <v>846</v>
      </c>
      <c r="I230" s="233" t="str">
        <f t="shared" si="15"/>
        <v>42133700i</v>
      </c>
      <c r="J230" s="226" t="str">
        <f t="shared" si="16"/>
        <v>42133700026 03</v>
      </c>
      <c r="K230" s="5"/>
      <c r="L230" s="226" t="str">
        <f t="shared" si="17"/>
        <v>42133700026 03B</v>
      </c>
      <c r="M230" s="5" t="str">
        <f t="shared" si="18"/>
        <v>Slovenská lyžiarska asociáciaiBMatej Matys - 1 x 2. m. MSJ - Jaroš (snowboarding, slopestyle)</v>
      </c>
      <c r="N230" s="3" t="str">
        <f t="shared" si="19"/>
        <v>42133700iB</v>
      </c>
    </row>
    <row r="231" spans="1:14">
      <c r="A231" s="225" t="s">
        <v>46</v>
      </c>
      <c r="B231" s="278" t="str">
        <f>VLOOKUP(A231,Adr!A:B,2,FALSE)</f>
        <v>Slovenská lyžiarska asociácia</v>
      </c>
      <c r="C231" s="248" t="s">
        <v>1769</v>
      </c>
      <c r="D231" s="249">
        <v>600</v>
      </c>
      <c r="E231" s="232">
        <v>0</v>
      </c>
      <c r="F231" s="245" t="s">
        <v>214</v>
      </c>
      <c r="G231" s="248" t="s">
        <v>10</v>
      </c>
      <c r="H231" s="248" t="s">
        <v>846</v>
      </c>
      <c r="I231" s="256" t="str">
        <f t="shared" si="15"/>
        <v>42133700i</v>
      </c>
      <c r="J231" s="226" t="str">
        <f t="shared" si="16"/>
        <v>42133700026 03</v>
      </c>
      <c r="K231" s="5"/>
      <c r="L231" s="226" t="str">
        <f t="shared" si="17"/>
        <v>42133700026 03B</v>
      </c>
      <c r="M231" s="5" t="str">
        <f t="shared" si="18"/>
        <v>Slovenská lyžiarska asociáciaiBPavel Ševčík - celoživotná práca s mládežou a životné jubileum - 70 rokov</v>
      </c>
      <c r="N231" s="3" t="str">
        <f t="shared" si="19"/>
        <v>42133700iB</v>
      </c>
    </row>
    <row r="232" spans="1:14">
      <c r="A232" s="245" t="s">
        <v>46</v>
      </c>
      <c r="B232" s="278" t="str">
        <f>VLOOKUP(A232,Adr!A:B,2,FALSE)</f>
        <v>Slovenská lyžiarska asociácia</v>
      </c>
      <c r="C232" s="248" t="s">
        <v>1771</v>
      </c>
      <c r="D232" s="250">
        <v>3000</v>
      </c>
      <c r="E232" s="232">
        <v>0</v>
      </c>
      <c r="F232" s="245" t="s">
        <v>214</v>
      </c>
      <c r="G232" s="248" t="s">
        <v>10</v>
      </c>
      <c r="H232" s="248" t="s">
        <v>846</v>
      </c>
      <c r="I232" s="256" t="str">
        <f t="shared" si="15"/>
        <v>42133700i</v>
      </c>
      <c r="J232" s="226" t="str">
        <f t="shared" si="16"/>
        <v>42133700026 03</v>
      </c>
      <c r="K232" s="5"/>
      <c r="L232" s="226" t="str">
        <f t="shared" si="17"/>
        <v>42133700026 03B</v>
      </c>
      <c r="M232" s="5" t="str">
        <f t="shared" si="18"/>
        <v>Slovenská lyžiarska asociáciaiBPetra Vlhová za  1. miesto na MS v športe (disciplíne) obrovský slalom</v>
      </c>
      <c r="N232" s="3" t="str">
        <f t="shared" si="19"/>
        <v>42133700iB</v>
      </c>
    </row>
    <row r="233" spans="1:14">
      <c r="A233" s="225" t="s">
        <v>46</v>
      </c>
      <c r="B233" s="278" t="str">
        <f>VLOOKUP(A233,Adr!A:B,2,FALSE)</f>
        <v>Slovenská lyžiarska asociácia</v>
      </c>
      <c r="C233" s="248" t="s">
        <v>1770</v>
      </c>
      <c r="D233" s="250">
        <v>750</v>
      </c>
      <c r="E233" s="232">
        <v>0</v>
      </c>
      <c r="F233" s="245" t="s">
        <v>214</v>
      </c>
      <c r="G233" s="248" t="s">
        <v>10</v>
      </c>
      <c r="H233" s="248" t="s">
        <v>846</v>
      </c>
      <c r="I233" s="256" t="str">
        <f t="shared" si="15"/>
        <v>42133700i</v>
      </c>
      <c r="J233" s="226" t="str">
        <f t="shared" si="16"/>
        <v>42133700026 03</v>
      </c>
      <c r="K233" s="5"/>
      <c r="L233" s="226" t="str">
        <f t="shared" si="17"/>
        <v>42133700026 03B</v>
      </c>
      <c r="M233" s="5" t="str">
        <f t="shared" si="18"/>
        <v>Slovenská lyžiarska asociáciaiBSamuel Jaroš za  2. miesto na MSJ v športe (disciplíne) snowboarding</v>
      </c>
      <c r="N233" s="3" t="str">
        <f t="shared" si="19"/>
        <v>42133700iB</v>
      </c>
    </row>
    <row r="234" spans="1:14" ht="22.5">
      <c r="A234" s="225" t="s">
        <v>46</v>
      </c>
      <c r="B234" s="278" t="str">
        <f>VLOOKUP(A234,Adr!A:B,2,FALSE)</f>
        <v>Slovenská lyžiarska asociácia</v>
      </c>
      <c r="C234" s="263" t="s">
        <v>1768</v>
      </c>
      <c r="D234" s="249">
        <v>400</v>
      </c>
      <c r="E234" s="232">
        <v>0</v>
      </c>
      <c r="F234" s="245" t="s">
        <v>214</v>
      </c>
      <c r="G234" s="248" t="s">
        <v>10</v>
      </c>
      <c r="H234" s="248" t="s">
        <v>846</v>
      </c>
      <c r="I234" s="233" t="str">
        <f t="shared" si="15"/>
        <v>42133700i</v>
      </c>
      <c r="J234" s="226" t="str">
        <f t="shared" si="16"/>
        <v>42133700026 03</v>
      </c>
      <c r="K234" s="5"/>
      <c r="L234" s="226" t="str">
        <f t="shared" si="17"/>
        <v>42133700026 03B</v>
      </c>
      <c r="M234" s="5" t="str">
        <f t="shared" si="18"/>
        <v>Slovenská lyžiarska asociáciaiBStanislav Holienčík - 1 x 3. m. MSJ - Sivoková, Mazúrová (kolieskové lyže, tím šprint)</v>
      </c>
      <c r="N234" s="3" t="str">
        <f t="shared" si="19"/>
        <v>42133700iB</v>
      </c>
    </row>
    <row r="235" spans="1:14">
      <c r="A235" s="245" t="s">
        <v>46</v>
      </c>
      <c r="B235" s="278" t="str">
        <f>VLOOKUP(A235,Adr!A:B,2,FALSE)</f>
        <v>Slovenská lyžiarska asociácia</v>
      </c>
      <c r="C235" s="248" t="s">
        <v>1944</v>
      </c>
      <c r="D235" s="250">
        <v>7600</v>
      </c>
      <c r="E235" s="321">
        <v>0.5</v>
      </c>
      <c r="F235" s="245" t="s">
        <v>222</v>
      </c>
      <c r="G235" s="248" t="s">
        <v>10</v>
      </c>
      <c r="H235" s="248" t="s">
        <v>846</v>
      </c>
      <c r="I235" s="256" t="str">
        <f t="shared" si="15"/>
        <v>42133700q</v>
      </c>
      <c r="J235" s="226" t="str">
        <f t="shared" si="16"/>
        <v>42133700026 03</v>
      </c>
      <c r="K235" s="5"/>
      <c r="L235" s="226" t="str">
        <f t="shared" si="17"/>
        <v>42133700026 03B</v>
      </c>
      <c r="M235" s="5" t="str">
        <f t="shared" si="18"/>
        <v>Slovenská lyžiarska asociáciaqBTatranský pohár v behu na lyžiach (TŠP), Štrbské Pleso, počet krajín: 10, počet športovcov: 125, ročník podujatia: 48, termín: 12.12.2020 - 13.12.2020</v>
      </c>
      <c r="N235" s="3" t="str">
        <f t="shared" si="19"/>
        <v>42133700qB</v>
      </c>
    </row>
    <row r="236" spans="1:14">
      <c r="A236" s="265" t="s">
        <v>1627</v>
      </c>
      <c r="B236" s="278" t="str">
        <f>VLOOKUP(A236,Adr!A:B,2,FALSE)</f>
        <v>Slovenská motocyklová federácia</v>
      </c>
      <c r="C236" s="228" t="s">
        <v>957</v>
      </c>
      <c r="D236" s="231">
        <v>146826</v>
      </c>
      <c r="E236" s="232">
        <v>0</v>
      </c>
      <c r="F236" s="225" t="s">
        <v>206</v>
      </c>
      <c r="G236" s="294" t="s">
        <v>6</v>
      </c>
      <c r="H236" s="228" t="s">
        <v>846</v>
      </c>
      <c r="I236" s="256" t="str">
        <f t="shared" si="15"/>
        <v>30813883a</v>
      </c>
      <c r="J236" s="226" t="str">
        <f t="shared" si="16"/>
        <v>30813883026 02</v>
      </c>
      <c r="K236" s="5" t="s">
        <v>48</v>
      </c>
      <c r="L236" s="226" t="str">
        <f t="shared" si="17"/>
        <v>30813883026 02B</v>
      </c>
      <c r="M236" s="5" t="str">
        <f t="shared" si="18"/>
        <v>Slovenská motocyklová federáciaaBmotocyklový šport - bežné transfery</v>
      </c>
      <c r="N236" s="3" t="str">
        <f t="shared" si="19"/>
        <v>30813883aB</v>
      </c>
    </row>
    <row r="237" spans="1:14">
      <c r="A237" s="245" t="s">
        <v>1627</v>
      </c>
      <c r="B237" s="278" t="str">
        <f>VLOOKUP(A237,Adr!A:B,2,FALSE)</f>
        <v>Slovenská motocyklová federácia</v>
      </c>
      <c r="C237" s="248" t="s">
        <v>1945</v>
      </c>
      <c r="D237" s="250">
        <v>8500</v>
      </c>
      <c r="E237" s="321">
        <v>0.5058139534883721</v>
      </c>
      <c r="F237" s="245" t="s">
        <v>222</v>
      </c>
      <c r="G237" s="248" t="s">
        <v>10</v>
      </c>
      <c r="H237" s="248" t="s">
        <v>846</v>
      </c>
      <c r="I237" s="256" t="str">
        <f t="shared" si="15"/>
        <v>30813883q</v>
      </c>
      <c r="J237" s="226" t="str">
        <f t="shared" si="16"/>
        <v>30813883026 03</v>
      </c>
      <c r="K237" s="5"/>
      <c r="L237" s="226" t="str">
        <f t="shared" si="17"/>
        <v>30813883026 03B</v>
      </c>
      <c r="M237" s="5" t="str">
        <f t="shared" si="18"/>
        <v>Slovenská motocyklová federáciaqBEurópsky pohár do 19 rokov - FINÁLE (EPJ), Žarnovica, počet krajín: 10, počet športovcov: 18, ročník podujatia: 4, termín: 16.08.2020 - 16.08.2020</v>
      </c>
      <c r="N237" s="3" t="str">
        <f t="shared" si="19"/>
        <v>30813883qB</v>
      </c>
    </row>
    <row r="238" spans="1:14">
      <c r="A238" s="225" t="s">
        <v>1978</v>
      </c>
      <c r="B238" s="278" t="str">
        <f>VLOOKUP(A238,Adr!A:B,2,FALSE)</f>
        <v>Slovenská Muay - Thai Asociácia</v>
      </c>
      <c r="C238" s="263" t="s">
        <v>958</v>
      </c>
      <c r="D238" s="250">
        <v>24000</v>
      </c>
      <c r="E238" s="232">
        <v>0</v>
      </c>
      <c r="F238" s="225" t="s">
        <v>206</v>
      </c>
      <c r="G238" s="228" t="s">
        <v>6</v>
      </c>
      <c r="H238" s="228" t="s">
        <v>846</v>
      </c>
      <c r="I238" s="233" t="str">
        <f t="shared" si="15"/>
        <v>34057587a</v>
      </c>
      <c r="J238" s="226" t="str">
        <f t="shared" si="16"/>
        <v>34057587026 02</v>
      </c>
      <c r="K238" s="5" t="s">
        <v>199</v>
      </c>
      <c r="L238" s="226" t="str">
        <f t="shared" si="17"/>
        <v>34057587026 02B</v>
      </c>
      <c r="M238" s="5" t="str">
        <f t="shared" si="18"/>
        <v>Slovenská Muay - Thai AsociáciaaBthajský box - bežné transfery</v>
      </c>
      <c r="N238" s="3" t="str">
        <f t="shared" si="19"/>
        <v>34057587aB</v>
      </c>
    </row>
    <row r="239" spans="1:14">
      <c r="A239" s="225" t="s">
        <v>1978</v>
      </c>
      <c r="B239" s="278" t="str">
        <f>VLOOKUP(A239,Adr!A:B,2,FALSE)</f>
        <v>Slovenská Muay - Thai Asociácia</v>
      </c>
      <c r="C239" s="263" t="s">
        <v>1346</v>
      </c>
      <c r="D239" s="249">
        <v>6000</v>
      </c>
      <c r="E239" s="232">
        <v>0</v>
      </c>
      <c r="F239" s="225" t="s">
        <v>206</v>
      </c>
      <c r="G239" s="228" t="s">
        <v>6</v>
      </c>
      <c r="H239" s="228" t="s">
        <v>847</v>
      </c>
      <c r="I239" s="233" t="str">
        <f t="shared" si="15"/>
        <v>34057587a</v>
      </c>
      <c r="J239" s="226" t="str">
        <f t="shared" si="16"/>
        <v>34057587026 02</v>
      </c>
      <c r="K239" s="5" t="s">
        <v>199</v>
      </c>
      <c r="L239" s="226" t="str">
        <f t="shared" si="17"/>
        <v>34057587026 02K</v>
      </c>
      <c r="M239" s="5" t="str">
        <f t="shared" si="18"/>
        <v>Slovenská Muay - Thai AsociáciaaKthajský box - kapitálové transfery</v>
      </c>
      <c r="N239" s="3" t="str">
        <f t="shared" si="19"/>
        <v>34057587aK</v>
      </c>
    </row>
    <row r="240" spans="1:14" ht="22.5">
      <c r="A240" s="225" t="s">
        <v>1650</v>
      </c>
      <c r="B240" s="278" t="str">
        <f>VLOOKUP(A240,Adr!A:B,2,FALSE)</f>
        <v>Slovenská nohejbalová asociácia</v>
      </c>
      <c r="C240" s="263" t="s">
        <v>1022</v>
      </c>
      <c r="D240" s="249">
        <v>10000</v>
      </c>
      <c r="E240" s="232">
        <v>0</v>
      </c>
      <c r="F240" s="245" t="s">
        <v>210</v>
      </c>
      <c r="G240" s="248" t="s">
        <v>10</v>
      </c>
      <c r="H240" s="248" t="s">
        <v>846</v>
      </c>
      <c r="I240" s="233" t="str">
        <f t="shared" si="15"/>
        <v>30806887e</v>
      </c>
      <c r="J240" s="226" t="str">
        <f t="shared" si="16"/>
        <v>30806887026 03</v>
      </c>
      <c r="K240" s="5"/>
      <c r="L240" s="226" t="str">
        <f t="shared" si="17"/>
        <v>30806887026 03B</v>
      </c>
      <c r="M240" s="5" t="str">
        <f t="shared" si="18"/>
        <v>Slovenská nohejbalová asociáciaeBrozvoj športov, ktoré nie sú uznanými podľa zákona č. 440/2015 Z. z.</v>
      </c>
      <c r="N240" s="3" t="str">
        <f t="shared" si="19"/>
        <v>30806887eB</v>
      </c>
    </row>
    <row r="241" spans="1:14" ht="22.5">
      <c r="A241" s="225" t="s">
        <v>1650</v>
      </c>
      <c r="B241" s="278" t="str">
        <f>VLOOKUP(A241,Adr!A:B,2,FALSE)</f>
        <v>Slovenská nohejbalová asociácia</v>
      </c>
      <c r="C241" s="263" t="s">
        <v>1774</v>
      </c>
      <c r="D241" s="249">
        <v>600</v>
      </c>
      <c r="E241" s="232">
        <v>0</v>
      </c>
      <c r="F241" s="245" t="s">
        <v>214</v>
      </c>
      <c r="G241" s="248" t="s">
        <v>10</v>
      </c>
      <c r="H241" s="248" t="s">
        <v>846</v>
      </c>
      <c r="I241" s="233" t="str">
        <f t="shared" si="15"/>
        <v>30806887i</v>
      </c>
      <c r="J241" s="226" t="str">
        <f t="shared" si="16"/>
        <v>30806887026 03</v>
      </c>
      <c r="K241" s="5"/>
      <c r="L241" s="226" t="str">
        <f t="shared" si="17"/>
        <v>30806887026 03B</v>
      </c>
      <c r="M241" s="5" t="str">
        <f t="shared" si="18"/>
        <v>Slovenská nohejbalová asociáciaiBGabriel Viňanský - celoživotná práca s mládežou a životné jubileum - 60 rokov</v>
      </c>
      <c r="N241" s="3" t="str">
        <f t="shared" si="19"/>
        <v>30806887iB</v>
      </c>
    </row>
    <row r="242" spans="1:14" ht="22.5">
      <c r="A242" s="225" t="s">
        <v>1650</v>
      </c>
      <c r="B242" s="278" t="str">
        <f>VLOOKUP(A242,Adr!A:B,2,FALSE)</f>
        <v>Slovenská nohejbalová asociácia</v>
      </c>
      <c r="C242" s="263" t="s">
        <v>1773</v>
      </c>
      <c r="D242" s="249">
        <v>500</v>
      </c>
      <c r="E242" s="232">
        <v>0</v>
      </c>
      <c r="F242" s="245" t="s">
        <v>214</v>
      </c>
      <c r="G242" s="248" t="s">
        <v>10</v>
      </c>
      <c r="H242" s="248" t="s">
        <v>846</v>
      </c>
      <c r="I242" s="233" t="str">
        <f t="shared" si="15"/>
        <v>30806887i</v>
      </c>
      <c r="J242" s="226" t="str">
        <f t="shared" si="16"/>
        <v>30806887026 03</v>
      </c>
      <c r="K242" s="5"/>
      <c r="L242" s="226" t="str">
        <f t="shared" si="17"/>
        <v>30806887026 03B</v>
      </c>
      <c r="M242" s="5" t="str">
        <f t="shared" si="18"/>
        <v>Slovenská nohejbalová asociáciaiBIgor Zubák za  3. miesto na MSJ v športe (disciplíne) jednotlivci</v>
      </c>
      <c r="N242" s="3" t="str">
        <f t="shared" si="19"/>
        <v>30806887iB</v>
      </c>
    </row>
    <row r="243" spans="1:14" ht="22.5">
      <c r="A243" s="225" t="s">
        <v>1650</v>
      </c>
      <c r="B243" s="278" t="str">
        <f>VLOOKUP(A243,Adr!A:B,2,FALSE)</f>
        <v>Slovenská nohejbalová asociácia</v>
      </c>
      <c r="C243" s="263" t="s">
        <v>1775</v>
      </c>
      <c r="D243" s="249">
        <v>900</v>
      </c>
      <c r="E243" s="232">
        <v>0</v>
      </c>
      <c r="F243" s="245" t="s">
        <v>214</v>
      </c>
      <c r="G243" s="248" t="s">
        <v>10</v>
      </c>
      <c r="H243" s="248" t="s">
        <v>846</v>
      </c>
      <c r="I243" s="233" t="str">
        <f t="shared" si="15"/>
        <v>30806887i</v>
      </c>
      <c r="J243" s="226" t="str">
        <f t="shared" si="16"/>
        <v>30806887026 03</v>
      </c>
      <c r="K243" s="5"/>
      <c r="L243" s="226" t="str">
        <f t="shared" si="17"/>
        <v>30806887026 03B</v>
      </c>
      <c r="M243" s="5" t="str">
        <f t="shared" si="18"/>
        <v>Slovenská nohejbalová asociáciaiBJakub Baka, Roman Samko, Mário Mušuka za  3. miesto na MSJ v športe (disciplíne) trojice</v>
      </c>
      <c r="N243" s="3" t="str">
        <f t="shared" si="19"/>
        <v>30806887iB</v>
      </c>
    </row>
    <row r="244" spans="1:14">
      <c r="A244" s="225" t="s">
        <v>1650</v>
      </c>
      <c r="B244" s="278" t="str">
        <f>VLOOKUP(A244,Adr!A:B,2,FALSE)</f>
        <v>Slovenská nohejbalová asociácia</v>
      </c>
      <c r="C244" s="228" t="s">
        <v>1772</v>
      </c>
      <c r="D244" s="231">
        <v>400</v>
      </c>
      <c r="E244" s="232">
        <v>0</v>
      </c>
      <c r="F244" s="225" t="s">
        <v>214</v>
      </c>
      <c r="G244" s="228" t="s">
        <v>10</v>
      </c>
      <c r="H244" s="228" t="s">
        <v>846</v>
      </c>
      <c r="I244" s="256" t="str">
        <f t="shared" si="15"/>
        <v>30806887i</v>
      </c>
      <c r="J244" s="226" t="str">
        <f t="shared" si="16"/>
        <v>30806887026 03</v>
      </c>
      <c r="K244" s="5"/>
      <c r="L244" s="226" t="str">
        <f t="shared" si="17"/>
        <v>30806887026 03B</v>
      </c>
      <c r="M244" s="5" t="str">
        <f t="shared" si="18"/>
        <v>Slovenská nohejbalová asociáciaiBMarián Mihok - 3 x 3. m. MSJ - jednotlivci, dvojice, trojice</v>
      </c>
      <c r="N244" s="3" t="str">
        <f t="shared" si="19"/>
        <v>30806887iB</v>
      </c>
    </row>
    <row r="245" spans="1:14" ht="22.5">
      <c r="A245" s="225" t="s">
        <v>1650</v>
      </c>
      <c r="B245" s="278" t="str">
        <f>VLOOKUP(A245,Adr!A:B,2,FALSE)</f>
        <v>Slovenská nohejbalová asociácia</v>
      </c>
      <c r="C245" s="263" t="s">
        <v>1776</v>
      </c>
      <c r="D245" s="249">
        <v>1333</v>
      </c>
      <c r="E245" s="232">
        <v>0</v>
      </c>
      <c r="F245" s="245" t="s">
        <v>214</v>
      </c>
      <c r="G245" s="248" t="s">
        <v>10</v>
      </c>
      <c r="H245" s="248" t="s">
        <v>846</v>
      </c>
      <c r="I245" s="233" t="str">
        <f t="shared" si="15"/>
        <v>30806887i</v>
      </c>
      <c r="J245" s="226" t="str">
        <f t="shared" si="16"/>
        <v>30806887026 03</v>
      </c>
      <c r="K245" s="5"/>
      <c r="L245" s="226" t="str">
        <f t="shared" si="17"/>
        <v>30806887026 03B</v>
      </c>
      <c r="M245" s="5" t="str">
        <f t="shared" si="18"/>
        <v>Slovenská nohejbalová asociáciaiBMatej Prachar, Samuel Novák za  3. miesto na MSJ v športe (disciplíne) dvojice</v>
      </c>
      <c r="N245" s="3" t="str">
        <f t="shared" si="19"/>
        <v>30806887iB</v>
      </c>
    </row>
    <row r="246" spans="1:14">
      <c r="A246" s="225" t="s">
        <v>49</v>
      </c>
      <c r="B246" s="278" t="str">
        <f>VLOOKUP(A246,Adr!A:B,2,FALSE)</f>
        <v>Slovenská plavecká federácia</v>
      </c>
      <c r="C246" s="263" t="s">
        <v>959</v>
      </c>
      <c r="D246" s="250">
        <v>2947857</v>
      </c>
      <c r="E246" s="232">
        <v>0</v>
      </c>
      <c r="F246" s="225" t="s">
        <v>206</v>
      </c>
      <c r="G246" s="228" t="s">
        <v>6</v>
      </c>
      <c r="H246" s="228" t="s">
        <v>846</v>
      </c>
      <c r="I246" s="233" t="str">
        <f t="shared" si="15"/>
        <v>36068764a</v>
      </c>
      <c r="J246" s="226" t="str">
        <f t="shared" si="16"/>
        <v>36068764026 02</v>
      </c>
      <c r="K246" s="5" t="s">
        <v>51</v>
      </c>
      <c r="L246" s="226" t="str">
        <f t="shared" si="17"/>
        <v>36068764026 02B</v>
      </c>
      <c r="M246" s="5" t="str">
        <f t="shared" si="18"/>
        <v>Slovenská plavecká federáciaaBplavecké športy - bežné transfery</v>
      </c>
      <c r="N246" s="3" t="str">
        <f t="shared" si="19"/>
        <v>36068764aB</v>
      </c>
    </row>
    <row r="247" spans="1:14">
      <c r="A247" s="269" t="s">
        <v>49</v>
      </c>
      <c r="B247" s="278" t="str">
        <f>VLOOKUP(A247,Adr!A:B,2,FALSE)</f>
        <v>Slovenská plavecká federácia</v>
      </c>
      <c r="C247" s="228" t="s">
        <v>1395</v>
      </c>
      <c r="D247" s="231">
        <v>13035</v>
      </c>
      <c r="E247" s="232">
        <v>0</v>
      </c>
      <c r="F247" s="225" t="s">
        <v>209</v>
      </c>
      <c r="G247" s="294" t="s">
        <v>10</v>
      </c>
      <c r="H247" s="228" t="s">
        <v>846</v>
      </c>
      <c r="I247" s="256" t="str">
        <f t="shared" si="15"/>
        <v>36068764d</v>
      </c>
      <c r="J247" s="226" t="str">
        <f t="shared" si="16"/>
        <v>36068764026 03</v>
      </c>
      <c r="K247" s="5"/>
      <c r="L247" s="226" t="str">
        <f t="shared" si="17"/>
        <v>36068764026 03B</v>
      </c>
      <c r="M247" s="5" t="str">
        <f t="shared" si="18"/>
        <v>Slovenská plavecká federáciadBNikoleta Trníková</v>
      </c>
      <c r="N247" s="3" t="str">
        <f t="shared" si="19"/>
        <v>36068764dB</v>
      </c>
    </row>
    <row r="248" spans="1:14">
      <c r="A248" s="269" t="s">
        <v>49</v>
      </c>
      <c r="B248" s="278" t="str">
        <f>VLOOKUP(A248,Adr!A:B,2,FALSE)</f>
        <v>Slovenská plavecká federácia</v>
      </c>
      <c r="C248" s="228" t="s">
        <v>1396</v>
      </c>
      <c r="D248" s="231">
        <v>19554</v>
      </c>
      <c r="E248" s="232">
        <v>0</v>
      </c>
      <c r="F248" s="225" t="s">
        <v>209</v>
      </c>
      <c r="G248" s="294" t="s">
        <v>10</v>
      </c>
      <c r="H248" s="228" t="s">
        <v>846</v>
      </c>
      <c r="I248" s="256" t="str">
        <f t="shared" si="15"/>
        <v>36068764d</v>
      </c>
      <c r="J248" s="226" t="str">
        <f t="shared" si="16"/>
        <v>36068764026 03</v>
      </c>
      <c r="K248" s="5"/>
      <c r="L248" s="226" t="str">
        <f t="shared" si="17"/>
        <v>36068764026 03B</v>
      </c>
      <c r="M248" s="5" t="str">
        <f t="shared" si="18"/>
        <v>Slovenská plavecká federáciadBštafeta - juniorky</v>
      </c>
      <c r="N248" s="3" t="str">
        <f t="shared" si="19"/>
        <v>36068764dB</v>
      </c>
    </row>
    <row r="249" spans="1:14">
      <c r="A249" s="245" t="s">
        <v>49</v>
      </c>
      <c r="B249" s="278" t="str">
        <f>VLOOKUP(A249,Adr!A:B,2,FALSE)</f>
        <v>Slovenská plavecká federácia</v>
      </c>
      <c r="C249" s="248" t="s">
        <v>1946</v>
      </c>
      <c r="D249" s="250">
        <v>13000</v>
      </c>
      <c r="E249" s="321">
        <v>0.51231725931836336</v>
      </c>
      <c r="F249" s="245" t="s">
        <v>222</v>
      </c>
      <c r="G249" s="248" t="s">
        <v>10</v>
      </c>
      <c r="H249" s="248" t="s">
        <v>846</v>
      </c>
      <c r="I249" s="256" t="str">
        <f t="shared" si="15"/>
        <v>36068764q</v>
      </c>
      <c r="J249" s="226" t="str">
        <f t="shared" si="16"/>
        <v>36068764026 03</v>
      </c>
      <c r="K249" s="5"/>
      <c r="L249" s="226" t="str">
        <f t="shared" si="17"/>
        <v>36068764026 03B</v>
      </c>
      <c r="M249" s="5" t="str">
        <f t="shared" si="18"/>
        <v>Slovenská plavecká federáciaqBVeľká cena Slovenska 2020 (TŠP), Bratislava, Plaváreň Pasienky, počet krajín: 15, počet športovcov: 517, ročník podujatia: 58, termín: 06.03.2020 - 08.03.2020</v>
      </c>
      <c r="N249" s="3" t="str">
        <f t="shared" si="19"/>
        <v>36068764qB</v>
      </c>
    </row>
    <row r="250" spans="1:14">
      <c r="A250" s="245" t="s">
        <v>1665</v>
      </c>
      <c r="B250" s="278" t="str">
        <f>VLOOKUP(A250,Adr!A:B,2,FALSE)</f>
        <v>Slovenská rope skippingová asociácia</v>
      </c>
      <c r="C250" s="248" t="s">
        <v>1947</v>
      </c>
      <c r="D250" s="250">
        <v>5000</v>
      </c>
      <c r="E250" s="321">
        <v>0</v>
      </c>
      <c r="F250" s="245" t="s">
        <v>223</v>
      </c>
      <c r="G250" s="248" t="s">
        <v>10</v>
      </c>
      <c r="H250" s="248" t="s">
        <v>846</v>
      </c>
      <c r="I250" s="256" t="str">
        <f t="shared" si="15"/>
        <v>31813283r</v>
      </c>
      <c r="J250" s="226" t="str">
        <f t="shared" si="16"/>
        <v>31813283026 03</v>
      </c>
      <c r="K250" s="5"/>
      <c r="L250" s="226" t="str">
        <f t="shared" si="17"/>
        <v>31813283026 03B</v>
      </c>
      <c r="M250" s="5" t="str">
        <f t="shared" si="18"/>
        <v>Slovenská rope skippingová asociáciarBRope skipping workshop, BRATISLAVA  , 23.09.2020 - 30.09.2020, 500 športovcov do 20 rokov, 500 športovcov do 15 rokov, 100 športovcov nad 60 rokov</v>
      </c>
      <c r="N250" s="3" t="str">
        <f t="shared" si="19"/>
        <v>31813283rB</v>
      </c>
    </row>
    <row r="251" spans="1:14">
      <c r="A251" s="225" t="s">
        <v>1979</v>
      </c>
      <c r="B251" s="278" t="str">
        <f>VLOOKUP(A251,Adr!A:B,2,FALSE)</f>
        <v>Slovenská rugbyová únia</v>
      </c>
      <c r="C251" s="263" t="s">
        <v>960</v>
      </c>
      <c r="D251" s="250">
        <v>20000</v>
      </c>
      <c r="E251" s="232">
        <v>0</v>
      </c>
      <c r="F251" s="225" t="s">
        <v>206</v>
      </c>
      <c r="G251" s="228" t="s">
        <v>6</v>
      </c>
      <c r="H251" s="228" t="s">
        <v>846</v>
      </c>
      <c r="I251" s="256" t="str">
        <f t="shared" si="15"/>
        <v>30851459a</v>
      </c>
      <c r="J251" s="226" t="str">
        <f t="shared" si="16"/>
        <v>30851459026 02</v>
      </c>
      <c r="K251" s="5" t="s">
        <v>184</v>
      </c>
      <c r="L251" s="226" t="str">
        <f t="shared" si="17"/>
        <v>30851459026 02B</v>
      </c>
      <c r="M251" s="5" t="str">
        <f t="shared" si="18"/>
        <v>Slovenská rugbyová úniaaBrugby - bežné transfery</v>
      </c>
      <c r="N251" s="3" t="str">
        <f t="shared" si="19"/>
        <v>30851459aB</v>
      </c>
    </row>
    <row r="252" spans="1:14">
      <c r="A252" s="225" t="s">
        <v>1979</v>
      </c>
      <c r="B252" s="278" t="str">
        <f>VLOOKUP(A252,Adr!A:B,2,FALSE)</f>
        <v>Slovenská rugbyová únia</v>
      </c>
      <c r="C252" s="263" t="s">
        <v>1670</v>
      </c>
      <c r="D252" s="249">
        <v>10000</v>
      </c>
      <c r="E252" s="232">
        <v>0</v>
      </c>
      <c r="F252" s="225" t="s">
        <v>206</v>
      </c>
      <c r="G252" s="228" t="s">
        <v>6</v>
      </c>
      <c r="H252" s="228" t="s">
        <v>847</v>
      </c>
      <c r="I252" s="256" t="str">
        <f t="shared" si="15"/>
        <v>30851459a</v>
      </c>
      <c r="J252" s="226" t="str">
        <f t="shared" si="16"/>
        <v>30851459026 02</v>
      </c>
      <c r="K252" s="5" t="s">
        <v>184</v>
      </c>
      <c r="L252" s="226" t="str">
        <f t="shared" si="17"/>
        <v>30851459026 02K</v>
      </c>
      <c r="M252" s="5" t="str">
        <f t="shared" si="18"/>
        <v>Slovenská rugbyová úniaaKrugby - kapitálové  transfery</v>
      </c>
      <c r="N252" s="3" t="str">
        <f t="shared" si="19"/>
        <v>30851459aK</v>
      </c>
    </row>
    <row r="253" spans="1:14">
      <c r="A253" s="225" t="s">
        <v>53</v>
      </c>
      <c r="B253" s="278" t="str">
        <f>VLOOKUP(A253,Adr!A:B,2,FALSE)</f>
        <v>Slovenská skialpinistická asociácia</v>
      </c>
      <c r="C253" s="263" t="s">
        <v>961</v>
      </c>
      <c r="D253" s="250">
        <v>30000</v>
      </c>
      <c r="E253" s="232">
        <v>0</v>
      </c>
      <c r="F253" s="225" t="s">
        <v>206</v>
      </c>
      <c r="G253" s="228" t="s">
        <v>6</v>
      </c>
      <c r="H253" s="228" t="s">
        <v>846</v>
      </c>
      <c r="I253" s="256" t="str">
        <f t="shared" si="15"/>
        <v>37998919a</v>
      </c>
      <c r="J253" s="226" t="str">
        <f t="shared" si="16"/>
        <v>37998919026 02</v>
      </c>
      <c r="K253" s="5" t="s">
        <v>55</v>
      </c>
      <c r="L253" s="226" t="str">
        <f t="shared" si="17"/>
        <v>37998919026 02B</v>
      </c>
      <c r="M253" s="5" t="str">
        <f t="shared" si="18"/>
        <v>Slovenská skialpinistická asociáciaaBskialpinizmus - bežné transfery</v>
      </c>
      <c r="N253" s="3" t="str">
        <f t="shared" si="19"/>
        <v>37998919aB</v>
      </c>
    </row>
    <row r="254" spans="1:14">
      <c r="A254" s="225" t="s">
        <v>53</v>
      </c>
      <c r="B254" s="278" t="str">
        <f>VLOOKUP(A254,Adr!A:B,2,FALSE)</f>
        <v>Slovenská skialpinistická asociácia</v>
      </c>
      <c r="C254" s="263" t="s">
        <v>1397</v>
      </c>
      <c r="D254" s="249">
        <v>8343</v>
      </c>
      <c r="E254" s="232">
        <v>0</v>
      </c>
      <c r="F254" s="225" t="s">
        <v>209</v>
      </c>
      <c r="G254" s="228" t="s">
        <v>10</v>
      </c>
      <c r="H254" s="228" t="s">
        <v>846</v>
      </c>
      <c r="I254" s="256" t="str">
        <f t="shared" si="15"/>
        <v>37998919d</v>
      </c>
      <c r="J254" s="226" t="str">
        <f t="shared" si="16"/>
        <v>37998919026 03</v>
      </c>
      <c r="K254" s="5"/>
      <c r="L254" s="226" t="str">
        <f t="shared" si="17"/>
        <v>37998919026 03B</v>
      </c>
      <c r="M254" s="5" t="str">
        <f t="shared" si="18"/>
        <v>Slovenská skialpinistická asociáciadBMarianna Jagerčíková</v>
      </c>
      <c r="N254" s="3" t="str">
        <f t="shared" si="19"/>
        <v>37998919dB</v>
      </c>
    </row>
    <row r="255" spans="1:14">
      <c r="A255" s="225" t="s">
        <v>1628</v>
      </c>
      <c r="B255" s="278" t="str">
        <f>VLOOKUP(A255,Adr!A:B,2,FALSE)</f>
        <v>Slovenská softballová asociácia</v>
      </c>
      <c r="C255" s="263" t="s">
        <v>962</v>
      </c>
      <c r="D255" s="249">
        <v>49683</v>
      </c>
      <c r="E255" s="232">
        <v>0</v>
      </c>
      <c r="F255" s="225" t="s">
        <v>206</v>
      </c>
      <c r="G255" s="228" t="s">
        <v>6</v>
      </c>
      <c r="H255" s="228" t="s">
        <v>846</v>
      </c>
      <c r="I255" s="256" t="str">
        <f t="shared" si="15"/>
        <v>17316723a</v>
      </c>
      <c r="J255" s="226" t="str">
        <f t="shared" si="16"/>
        <v>17316723026 02</v>
      </c>
      <c r="K255" s="5" t="s">
        <v>192</v>
      </c>
      <c r="L255" s="226" t="str">
        <f t="shared" si="17"/>
        <v>17316723026 02B</v>
      </c>
      <c r="M255" s="5" t="str">
        <f t="shared" si="18"/>
        <v>Slovenská softballová asociáciaaBsoftbal - bežné transfery</v>
      </c>
      <c r="N255" s="3" t="str">
        <f t="shared" si="19"/>
        <v>17316723aB</v>
      </c>
    </row>
    <row r="256" spans="1:14">
      <c r="A256" s="225" t="s">
        <v>1629</v>
      </c>
      <c r="B256" s="278" t="str">
        <f>VLOOKUP(A256,Adr!A:B,2,FALSE)</f>
        <v>Slovenská squashová asociácia</v>
      </c>
      <c r="C256" s="263" t="s">
        <v>963</v>
      </c>
      <c r="D256" s="249">
        <v>30000</v>
      </c>
      <c r="E256" s="232">
        <v>0</v>
      </c>
      <c r="F256" s="225" t="s">
        <v>206</v>
      </c>
      <c r="G256" s="228" t="s">
        <v>6</v>
      </c>
      <c r="H256" s="228" t="s">
        <v>846</v>
      </c>
      <c r="I256" s="256" t="str">
        <f t="shared" si="15"/>
        <v>30807018a</v>
      </c>
      <c r="J256" s="226" t="str">
        <f t="shared" si="16"/>
        <v>30807018026 02</v>
      </c>
      <c r="K256" s="5" t="s">
        <v>193</v>
      </c>
      <c r="L256" s="226" t="str">
        <f t="shared" si="17"/>
        <v>30807018026 02B</v>
      </c>
      <c r="M256" s="5" t="str">
        <f t="shared" si="18"/>
        <v>Slovenská squashová asociáciaaBsquash - bežné transfery</v>
      </c>
      <c r="N256" s="3" t="str">
        <f t="shared" si="19"/>
        <v>30807018aB</v>
      </c>
    </row>
    <row r="257" spans="1:14">
      <c r="A257" s="245" t="s">
        <v>1629</v>
      </c>
      <c r="B257" s="278" t="str">
        <f>VLOOKUP(A257,Adr!A:B,2,FALSE)</f>
        <v>Slovenská squashová asociácia</v>
      </c>
      <c r="C257" s="248" t="s">
        <v>1948</v>
      </c>
      <c r="D257" s="250">
        <v>8300</v>
      </c>
      <c r="E257" s="321">
        <v>0.5</v>
      </c>
      <c r="F257" s="245" t="s">
        <v>222</v>
      </c>
      <c r="G257" s="248" t="s">
        <v>10</v>
      </c>
      <c r="H257" s="248" t="s">
        <v>846</v>
      </c>
      <c r="I257" s="256" t="str">
        <f t="shared" ref="I257:I320" si="20">A257&amp;F257</f>
        <v>30807018q</v>
      </c>
      <c r="J257" s="226" t="str">
        <f t="shared" ref="J257:J320" si="21">A257&amp;G257</f>
        <v>30807018026 03</v>
      </c>
      <c r="K257" s="5"/>
      <c r="L257" s="226" t="str">
        <f t="shared" ref="L257:L320" si="22">A257&amp;G257&amp;H257</f>
        <v>30807018026 03B</v>
      </c>
      <c r="M257" s="5" t="str">
        <f t="shared" ref="M257:M320" si="23">B257&amp;F257&amp;H257&amp;C257</f>
        <v>Slovenská squashová asociáciaqBPSA IMET OPEN (WEEK) (TŠP), IMET SQUASH-RELAX CENTRUM BRATISLAVA, počet krajín: 20, počet športovcov: 110, ročník podujatia: 12, termín: 09.12.2020 - 13.12.2020</v>
      </c>
      <c r="N257" s="3" t="str">
        <f t="shared" ref="N257:N320" si="24">+I257&amp;H257</f>
        <v>30807018qB</v>
      </c>
    </row>
    <row r="258" spans="1:14">
      <c r="A258" s="225" t="s">
        <v>1630</v>
      </c>
      <c r="B258" s="278" t="str">
        <f>VLOOKUP(A258,Adr!A:B,2,FALSE)</f>
        <v>Slovenská triatlonová únia</v>
      </c>
      <c r="C258" s="263" t="s">
        <v>964</v>
      </c>
      <c r="D258" s="249">
        <v>289368</v>
      </c>
      <c r="E258" s="232">
        <v>0</v>
      </c>
      <c r="F258" s="225" t="s">
        <v>206</v>
      </c>
      <c r="G258" s="228" t="s">
        <v>6</v>
      </c>
      <c r="H258" s="228" t="s">
        <v>846</v>
      </c>
      <c r="I258" s="256" t="str">
        <f t="shared" si="20"/>
        <v>31745466a</v>
      </c>
      <c r="J258" s="226" t="str">
        <f t="shared" si="21"/>
        <v>31745466026 02</v>
      </c>
      <c r="K258" s="5" t="s">
        <v>59</v>
      </c>
      <c r="L258" s="226" t="str">
        <f t="shared" si="22"/>
        <v>31745466026 02B</v>
      </c>
      <c r="M258" s="5" t="str">
        <f t="shared" si="23"/>
        <v>Slovenská triatlonová úniaaBtriatlon - bežné transfery</v>
      </c>
      <c r="N258" s="3" t="str">
        <f t="shared" si="24"/>
        <v>31745466aB</v>
      </c>
    </row>
    <row r="259" spans="1:14">
      <c r="A259" s="225" t="s">
        <v>1630</v>
      </c>
      <c r="B259" s="278" t="str">
        <f>VLOOKUP(A259,Adr!A:B,2,FALSE)</f>
        <v>Slovenská triatlonová únia</v>
      </c>
      <c r="C259" s="263" t="s">
        <v>1347</v>
      </c>
      <c r="D259" s="249">
        <v>30000</v>
      </c>
      <c r="E259" s="232">
        <v>0</v>
      </c>
      <c r="F259" s="225" t="s">
        <v>206</v>
      </c>
      <c r="G259" s="228" t="s">
        <v>6</v>
      </c>
      <c r="H259" s="228" t="s">
        <v>847</v>
      </c>
      <c r="I259" s="256" t="str">
        <f t="shared" si="20"/>
        <v>31745466a</v>
      </c>
      <c r="J259" s="226" t="str">
        <f t="shared" si="21"/>
        <v>31745466026 02</v>
      </c>
      <c r="K259" s="5" t="s">
        <v>59</v>
      </c>
      <c r="L259" s="226" t="str">
        <f t="shared" si="22"/>
        <v>31745466026 02K</v>
      </c>
      <c r="M259" s="5" t="str">
        <f t="shared" si="23"/>
        <v>Slovenská triatlonová úniaaKtriatlon - kapitálové transfery</v>
      </c>
      <c r="N259" s="3" t="str">
        <f t="shared" si="24"/>
        <v>31745466aK</v>
      </c>
    </row>
    <row r="260" spans="1:14" ht="22.5">
      <c r="A260" s="225" t="s">
        <v>1630</v>
      </c>
      <c r="B260" s="278" t="str">
        <f>VLOOKUP(A260,Adr!A:B,2,FALSE)</f>
        <v>Slovenská triatlonová únia</v>
      </c>
      <c r="C260" s="263" t="s">
        <v>1782</v>
      </c>
      <c r="D260" s="249">
        <v>500</v>
      </c>
      <c r="E260" s="232">
        <v>0</v>
      </c>
      <c r="F260" s="245" t="s">
        <v>214</v>
      </c>
      <c r="G260" s="248" t="s">
        <v>10</v>
      </c>
      <c r="H260" s="248" t="s">
        <v>846</v>
      </c>
      <c r="I260" s="233" t="str">
        <f t="shared" si="20"/>
        <v>31745466i</v>
      </c>
      <c r="J260" s="226" t="str">
        <f t="shared" si="21"/>
        <v>31745466026 03</v>
      </c>
      <c r="K260" s="5"/>
      <c r="L260" s="226" t="str">
        <f t="shared" si="22"/>
        <v>31745466026 03B</v>
      </c>
      <c r="M260" s="5" t="str">
        <f t="shared" si="23"/>
        <v>Slovenská triatlonová úniaiBLíza Hazuchová za  1. miesto na MEJ v športe (disciplíne) duatlon</v>
      </c>
      <c r="N260" s="3" t="str">
        <f t="shared" si="24"/>
        <v>31745466iB</v>
      </c>
    </row>
    <row r="261" spans="1:14">
      <c r="A261" s="225" t="s">
        <v>1630</v>
      </c>
      <c r="B261" s="278" t="str">
        <f>VLOOKUP(A261,Adr!A:B,2,FALSE)</f>
        <v>Slovenská triatlonová únia</v>
      </c>
      <c r="C261" s="263" t="s">
        <v>1780</v>
      </c>
      <c r="D261" s="249">
        <v>400</v>
      </c>
      <c r="E261" s="232">
        <v>0</v>
      </c>
      <c r="F261" s="245" t="s">
        <v>214</v>
      </c>
      <c r="G261" s="248" t="s">
        <v>10</v>
      </c>
      <c r="H261" s="248" t="s">
        <v>846</v>
      </c>
      <c r="I261" s="233" t="str">
        <f t="shared" si="20"/>
        <v>31745466i</v>
      </c>
      <c r="J261" s="226" t="str">
        <f t="shared" si="21"/>
        <v>31745466026 03</v>
      </c>
      <c r="K261" s="5"/>
      <c r="L261" s="226" t="str">
        <f t="shared" si="22"/>
        <v>31745466026 03B</v>
      </c>
      <c r="M261" s="5" t="str">
        <f t="shared" si="23"/>
        <v>Slovenská triatlonová úniaiBMarek Vojník - 1 x 1. m. MEJ - Hazuchová (duatlon)</v>
      </c>
      <c r="N261" s="3" t="str">
        <f t="shared" si="24"/>
        <v>31745466iB</v>
      </c>
    </row>
    <row r="262" spans="1:14" ht="22.5">
      <c r="A262" s="225" t="s">
        <v>1630</v>
      </c>
      <c r="B262" s="278" t="str">
        <f>VLOOKUP(A262,Adr!A:B,2,FALSE)</f>
        <v>Slovenská triatlonová únia</v>
      </c>
      <c r="C262" s="263" t="s">
        <v>1777</v>
      </c>
      <c r="D262" s="249">
        <v>300</v>
      </c>
      <c r="E262" s="232">
        <v>0</v>
      </c>
      <c r="F262" s="245" t="s">
        <v>214</v>
      </c>
      <c r="G262" s="248" t="s">
        <v>10</v>
      </c>
      <c r="H262" s="248" t="s">
        <v>846</v>
      </c>
      <c r="I262" s="233" t="str">
        <f t="shared" si="20"/>
        <v>31745466i</v>
      </c>
      <c r="J262" s="226" t="str">
        <f t="shared" si="21"/>
        <v>31745466026 03</v>
      </c>
      <c r="K262" s="5"/>
      <c r="L262" s="226" t="str">
        <f t="shared" si="22"/>
        <v>31745466026 03B</v>
      </c>
      <c r="M262" s="5" t="str">
        <f t="shared" si="23"/>
        <v>Slovenská triatlonová úniaiBMargaréta Bičanová za  2. miesto na MEJ v športe (disciplíne) kros triatlon</v>
      </c>
      <c r="N262" s="3" t="str">
        <f t="shared" si="24"/>
        <v>31745466iB</v>
      </c>
    </row>
    <row r="263" spans="1:14" ht="22.5">
      <c r="A263" s="225" t="s">
        <v>1630</v>
      </c>
      <c r="B263" s="278" t="str">
        <f>VLOOKUP(A263,Adr!A:B,2,FALSE)</f>
        <v>Slovenská triatlonová únia</v>
      </c>
      <c r="C263" s="263" t="s">
        <v>1778</v>
      </c>
      <c r="D263" s="249">
        <v>400</v>
      </c>
      <c r="E263" s="232">
        <v>0</v>
      </c>
      <c r="F263" s="245" t="s">
        <v>214</v>
      </c>
      <c r="G263" s="248" t="s">
        <v>10</v>
      </c>
      <c r="H263" s="248" t="s">
        <v>846</v>
      </c>
      <c r="I263" s="233" t="str">
        <f t="shared" si="20"/>
        <v>31745466i</v>
      </c>
      <c r="J263" s="226" t="str">
        <f t="shared" si="21"/>
        <v>31745466026 03</v>
      </c>
      <c r="K263" s="5"/>
      <c r="L263" s="226" t="str">
        <f t="shared" si="22"/>
        <v>31745466026 03B</v>
      </c>
      <c r="M263" s="5" t="str">
        <f t="shared" si="23"/>
        <v>Slovenská triatlonová úniaiBSylvia Tureková - 1 x 1. m. MEJ - Michaličková (kros triatlon)</v>
      </c>
      <c r="N263" s="3" t="str">
        <f t="shared" si="24"/>
        <v>31745466iB</v>
      </c>
    </row>
    <row r="264" spans="1:14" ht="22.5">
      <c r="A264" s="225" t="s">
        <v>1630</v>
      </c>
      <c r="B264" s="278" t="str">
        <f>VLOOKUP(A264,Adr!A:B,2,FALSE)</f>
        <v>Slovenská triatlonová únia</v>
      </c>
      <c r="C264" s="263" t="s">
        <v>1779</v>
      </c>
      <c r="D264" s="249">
        <v>400</v>
      </c>
      <c r="E264" s="232">
        <v>0</v>
      </c>
      <c r="F264" s="245" t="s">
        <v>214</v>
      </c>
      <c r="G264" s="248" t="s">
        <v>10</v>
      </c>
      <c r="H264" s="248" t="s">
        <v>846</v>
      </c>
      <c r="I264" s="233" t="str">
        <f t="shared" si="20"/>
        <v>31745466i</v>
      </c>
      <c r="J264" s="226" t="str">
        <f t="shared" si="21"/>
        <v>31745466026 03</v>
      </c>
      <c r="K264" s="5"/>
      <c r="L264" s="226" t="str">
        <f t="shared" si="22"/>
        <v>31745466026 03B</v>
      </c>
      <c r="M264" s="5" t="str">
        <f t="shared" si="23"/>
        <v>Slovenská triatlonová úniaiBTomáš Jurkovič - 1 x 2. m. MEJ - Bičanová (kros triatlon)</v>
      </c>
      <c r="N264" s="3" t="str">
        <f t="shared" si="24"/>
        <v>31745466iB</v>
      </c>
    </row>
    <row r="265" spans="1:14" ht="22.5">
      <c r="A265" s="225" t="s">
        <v>1630</v>
      </c>
      <c r="B265" s="278" t="str">
        <f>VLOOKUP(A265,Adr!A:B,2,FALSE)</f>
        <v>Slovenská triatlonová únia</v>
      </c>
      <c r="C265" s="263" t="s">
        <v>1781</v>
      </c>
      <c r="D265" s="249">
        <v>500</v>
      </c>
      <c r="E265" s="232">
        <v>0</v>
      </c>
      <c r="F265" s="245" t="s">
        <v>214</v>
      </c>
      <c r="G265" s="248" t="s">
        <v>10</v>
      </c>
      <c r="H265" s="248" t="s">
        <v>846</v>
      </c>
      <c r="I265" s="233" t="str">
        <f t="shared" si="20"/>
        <v>31745466i</v>
      </c>
      <c r="J265" s="226" t="str">
        <f t="shared" si="21"/>
        <v>31745466026 03</v>
      </c>
      <c r="K265" s="5"/>
      <c r="L265" s="226" t="str">
        <f t="shared" si="22"/>
        <v>31745466026 03B</v>
      </c>
      <c r="M265" s="5" t="str">
        <f t="shared" si="23"/>
        <v>Slovenská triatlonová úniaiBZuzana Michaličková za  1. miesto na MEJ v športe (disciplíne) kros triatlon</v>
      </c>
      <c r="N265" s="3" t="str">
        <f t="shared" si="24"/>
        <v>31745466iB</v>
      </c>
    </row>
    <row r="266" spans="1:14">
      <c r="A266" s="225" t="s">
        <v>60</v>
      </c>
      <c r="B266" s="278" t="str">
        <f>VLOOKUP(A266,Adr!A:B,2,FALSE)</f>
        <v>Slovenská volejbalová federácia</v>
      </c>
      <c r="C266" s="263" t="s">
        <v>965</v>
      </c>
      <c r="D266" s="249">
        <v>1854167</v>
      </c>
      <c r="E266" s="232">
        <v>0</v>
      </c>
      <c r="F266" s="225" t="s">
        <v>206</v>
      </c>
      <c r="G266" s="228" t="s">
        <v>6</v>
      </c>
      <c r="H266" s="228" t="s">
        <v>846</v>
      </c>
      <c r="I266" s="256" t="str">
        <f t="shared" si="20"/>
        <v>00688819a</v>
      </c>
      <c r="J266" s="226" t="str">
        <f t="shared" si="21"/>
        <v>00688819026 02</v>
      </c>
      <c r="K266" s="5" t="s">
        <v>62</v>
      </c>
      <c r="L266" s="226" t="str">
        <f t="shared" si="22"/>
        <v>00688819026 02B</v>
      </c>
      <c r="M266" s="5" t="str">
        <f t="shared" si="23"/>
        <v>Slovenská volejbalová federáciaaBvolejbal - bežné transfery</v>
      </c>
      <c r="N266" s="3" t="str">
        <f t="shared" si="24"/>
        <v>00688819aB</v>
      </c>
    </row>
    <row r="267" spans="1:14">
      <c r="A267" s="225" t="s">
        <v>60</v>
      </c>
      <c r="B267" s="278" t="str">
        <f>VLOOKUP(A267,Adr!A:B,2,FALSE)</f>
        <v>Slovenská volejbalová federácia</v>
      </c>
      <c r="C267" s="263" t="s">
        <v>1348</v>
      </c>
      <c r="D267" s="249">
        <v>32400</v>
      </c>
      <c r="E267" s="232">
        <v>0</v>
      </c>
      <c r="F267" s="225" t="s">
        <v>206</v>
      </c>
      <c r="G267" s="228" t="s">
        <v>6</v>
      </c>
      <c r="H267" s="228" t="s">
        <v>847</v>
      </c>
      <c r="I267" s="256" t="str">
        <f t="shared" si="20"/>
        <v>00688819a</v>
      </c>
      <c r="J267" s="226" t="str">
        <f t="shared" si="21"/>
        <v>00688819026 02</v>
      </c>
      <c r="K267" s="5" t="s">
        <v>62</v>
      </c>
      <c r="L267" s="226" t="str">
        <f t="shared" si="22"/>
        <v>00688819026 02K</v>
      </c>
      <c r="M267" s="5" t="str">
        <f t="shared" si="23"/>
        <v>Slovenská volejbalová federáciaaKvolejbal - kapitálové transfery</v>
      </c>
      <c r="N267" s="3" t="str">
        <f t="shared" si="24"/>
        <v>00688819aK</v>
      </c>
    </row>
    <row r="268" spans="1:14" ht="22.5">
      <c r="A268" s="225" t="s">
        <v>60</v>
      </c>
      <c r="B268" s="278" t="str">
        <f>VLOOKUP(A268,Adr!A:B,2,FALSE)</f>
        <v>Slovenská volejbalová federácia</v>
      </c>
      <c r="C268" s="263" t="s">
        <v>1783</v>
      </c>
      <c r="D268" s="249">
        <v>600</v>
      </c>
      <c r="E268" s="232">
        <v>0</v>
      </c>
      <c r="F268" s="245" t="s">
        <v>214</v>
      </c>
      <c r="G268" s="248" t="s">
        <v>10</v>
      </c>
      <c r="H268" s="248" t="s">
        <v>846</v>
      </c>
      <c r="I268" s="233" t="str">
        <f t="shared" si="20"/>
        <v>00688819i</v>
      </c>
      <c r="J268" s="226" t="str">
        <f t="shared" si="21"/>
        <v>00688819026 03</v>
      </c>
      <c r="K268" s="5"/>
      <c r="L268" s="226" t="str">
        <f t="shared" si="22"/>
        <v>00688819026 03B</v>
      </c>
      <c r="M268" s="5" t="str">
        <f t="shared" si="23"/>
        <v>Slovenská volejbalová federáciaiBĽudmila Zapletalová - celoživotná práca s mládežou a životné jubileum - 70 rokov</v>
      </c>
      <c r="N268" s="3" t="str">
        <f t="shared" si="24"/>
        <v>00688819iB</v>
      </c>
    </row>
    <row r="269" spans="1:14">
      <c r="A269" s="245" t="s">
        <v>60</v>
      </c>
      <c r="B269" s="278" t="str">
        <f>VLOOKUP(A269,Adr!A:B,2,FALSE)</f>
        <v>Slovenská volejbalová federácia</v>
      </c>
      <c r="C269" s="248" t="s">
        <v>1950</v>
      </c>
      <c r="D269" s="250">
        <v>21683</v>
      </c>
      <c r="E269" s="321">
        <v>0.51266089312851304</v>
      </c>
      <c r="F269" s="245" t="s">
        <v>222</v>
      </c>
      <c r="G269" s="248" t="s">
        <v>10</v>
      </c>
      <c r="H269" s="248" t="s">
        <v>846</v>
      </c>
      <c r="I269" s="256" t="str">
        <f t="shared" si="20"/>
        <v>00688819q</v>
      </c>
      <c r="J269" s="226" t="str">
        <f t="shared" si="21"/>
        <v>00688819026 03</v>
      </c>
      <c r="K269" s="5"/>
      <c r="L269" s="226" t="str">
        <f t="shared" si="22"/>
        <v>00688819026 03B</v>
      </c>
      <c r="M269" s="5" t="str">
        <f t="shared" si="23"/>
        <v>Slovenská volejbalová federáciaqBCEV Snow Volleyball European Tour (EP), Donovaly, počet krajín: 10, počet športovcov: 110, ročník podujatia: 3, termín: 21.02.2020 - 23.02.2020</v>
      </c>
      <c r="N269" s="3" t="str">
        <f t="shared" si="24"/>
        <v>00688819qB</v>
      </c>
    </row>
    <row r="270" spans="1:14">
      <c r="A270" s="245" t="s">
        <v>60</v>
      </c>
      <c r="B270" s="278" t="str">
        <f>VLOOKUP(A270,Adr!A:B,2,FALSE)</f>
        <v>Slovenská volejbalová federácia</v>
      </c>
      <c r="C270" s="248" t="s">
        <v>1949</v>
      </c>
      <c r="D270" s="250">
        <v>10000</v>
      </c>
      <c r="E270" s="321">
        <v>0</v>
      </c>
      <c r="F270" s="245" t="s">
        <v>223</v>
      </c>
      <c r="G270" s="248" t="s">
        <v>10</v>
      </c>
      <c r="H270" s="248" t="s">
        <v>846</v>
      </c>
      <c r="I270" s="256" t="str">
        <f t="shared" si="20"/>
        <v>00688819r</v>
      </c>
      <c r="J270" s="226" t="str">
        <f t="shared" si="21"/>
        <v>00688819026 03</v>
      </c>
      <c r="K270" s="5"/>
      <c r="L270" s="226" t="str">
        <f t="shared" si="22"/>
        <v>00688819026 03B</v>
      </c>
      <c r="M270" s="5" t="str">
        <f t="shared" si="23"/>
        <v>Slovenská volejbalová federáciarBPohár mládeže SVF, Piešťany, 22.08.2002 - 23.08.2020, 220 športovcov do 20 rokov, 0 športovcov do 15 rokov, 0 športovcov nad 60 rokov</v>
      </c>
      <c r="N270" s="3" t="str">
        <f t="shared" si="24"/>
        <v>00688819rB</v>
      </c>
    </row>
    <row r="271" spans="1:14">
      <c r="A271" s="265" t="s">
        <v>63</v>
      </c>
      <c r="B271" s="278" t="str">
        <f>VLOOKUP(A271,Adr!A:B,2,FALSE)</f>
        <v>Slovenský atletický zväz</v>
      </c>
      <c r="C271" s="228" t="s">
        <v>966</v>
      </c>
      <c r="D271" s="231">
        <v>2538881</v>
      </c>
      <c r="E271" s="232">
        <v>0</v>
      </c>
      <c r="F271" s="225" t="s">
        <v>206</v>
      </c>
      <c r="G271" s="294" t="s">
        <v>6</v>
      </c>
      <c r="H271" s="228" t="s">
        <v>846</v>
      </c>
      <c r="I271" s="256" t="str">
        <f t="shared" si="20"/>
        <v>36063835a</v>
      </c>
      <c r="J271" s="226" t="str">
        <f t="shared" si="21"/>
        <v>36063835026 02</v>
      </c>
      <c r="K271" s="5" t="s">
        <v>8</v>
      </c>
      <c r="L271" s="226" t="str">
        <f t="shared" si="22"/>
        <v>36063835026 02B</v>
      </c>
      <c r="M271" s="5" t="str">
        <f t="shared" si="23"/>
        <v>Slovenský atletický zväzaBatletika - bežné transfery</v>
      </c>
      <c r="N271" s="3" t="str">
        <f t="shared" si="24"/>
        <v>36063835aB</v>
      </c>
    </row>
    <row r="272" spans="1:14">
      <c r="A272" s="265" t="s">
        <v>63</v>
      </c>
      <c r="B272" s="278" t="str">
        <f>VLOOKUP(A272,Adr!A:B,2,FALSE)</f>
        <v>Slovenský atletický zväz</v>
      </c>
      <c r="C272" s="228" t="s">
        <v>1349</v>
      </c>
      <c r="D272" s="231">
        <v>150000</v>
      </c>
      <c r="E272" s="232">
        <v>0</v>
      </c>
      <c r="F272" s="225" t="s">
        <v>206</v>
      </c>
      <c r="G272" s="294" t="s">
        <v>6</v>
      </c>
      <c r="H272" s="228" t="s">
        <v>847</v>
      </c>
      <c r="I272" s="256" t="str">
        <f t="shared" si="20"/>
        <v>36063835a</v>
      </c>
      <c r="J272" s="226" t="str">
        <f t="shared" si="21"/>
        <v>36063835026 02</v>
      </c>
      <c r="K272" s="5" t="s">
        <v>8</v>
      </c>
      <c r="L272" s="226" t="str">
        <f t="shared" si="22"/>
        <v>36063835026 02K</v>
      </c>
      <c r="M272" s="5" t="str">
        <f t="shared" si="23"/>
        <v>Slovenský atletický zväzaKatletika - kapitálové transfery</v>
      </c>
      <c r="N272" s="3" t="str">
        <f t="shared" si="24"/>
        <v>36063835aK</v>
      </c>
    </row>
    <row r="273" spans="1:14">
      <c r="A273" s="225" t="s">
        <v>63</v>
      </c>
      <c r="B273" s="278" t="str">
        <f>VLOOKUP(A273,Adr!A:B,2,FALSE)</f>
        <v>Slovenský atletický zväz</v>
      </c>
      <c r="C273" s="263" t="s">
        <v>1097</v>
      </c>
      <c r="D273" s="249">
        <v>15643</v>
      </c>
      <c r="E273" s="232">
        <v>0</v>
      </c>
      <c r="F273" s="225" t="s">
        <v>209</v>
      </c>
      <c r="G273" s="228" t="s">
        <v>10</v>
      </c>
      <c r="H273" s="228" t="s">
        <v>846</v>
      </c>
      <c r="I273" s="256" t="str">
        <f t="shared" si="20"/>
        <v>36063835d</v>
      </c>
      <c r="J273" s="226" t="str">
        <f t="shared" si="21"/>
        <v>36063835026 03</v>
      </c>
      <c r="K273" s="5"/>
      <c r="L273" s="226" t="str">
        <f t="shared" si="22"/>
        <v>36063835026 03B</v>
      </c>
      <c r="M273" s="5" t="str">
        <f t="shared" si="23"/>
        <v>Slovenský atletický zväzdBAndrej Paulíny</v>
      </c>
      <c r="N273" s="3" t="str">
        <f t="shared" si="24"/>
        <v>36063835dB</v>
      </c>
    </row>
    <row r="274" spans="1:14">
      <c r="A274" s="225" t="s">
        <v>63</v>
      </c>
      <c r="B274" s="278" t="str">
        <f>VLOOKUP(A274,Adr!A:B,2,FALSE)</f>
        <v>Slovenský atletický zväz</v>
      </c>
      <c r="C274" s="263" t="s">
        <v>1098</v>
      </c>
      <c r="D274" s="249">
        <v>5214</v>
      </c>
      <c r="E274" s="232">
        <v>0</v>
      </c>
      <c r="F274" s="225" t="s">
        <v>209</v>
      </c>
      <c r="G274" s="228" t="s">
        <v>10</v>
      </c>
      <c r="H274" s="228" t="s">
        <v>846</v>
      </c>
      <c r="I274" s="256" t="str">
        <f t="shared" si="20"/>
        <v>36063835d</v>
      </c>
      <c r="J274" s="226" t="str">
        <f t="shared" si="21"/>
        <v>36063835026 03</v>
      </c>
      <c r="K274" s="5"/>
      <c r="L274" s="226" t="str">
        <f t="shared" si="22"/>
        <v>36063835026 03B</v>
      </c>
      <c r="M274" s="5" t="str">
        <f t="shared" si="23"/>
        <v>Slovenský atletický zväzdBDaniel Kováč</v>
      </c>
      <c r="N274" s="3" t="str">
        <f t="shared" si="24"/>
        <v>36063835dB</v>
      </c>
    </row>
    <row r="275" spans="1:14">
      <c r="A275" s="225" t="s">
        <v>63</v>
      </c>
      <c r="B275" s="278" t="str">
        <f>VLOOKUP(A275,Adr!A:B,2,FALSE)</f>
        <v>Slovenský atletický zväz</v>
      </c>
      <c r="C275" s="263" t="s">
        <v>1398</v>
      </c>
      <c r="D275" s="249">
        <v>15643</v>
      </c>
      <c r="E275" s="232">
        <v>0</v>
      </c>
      <c r="F275" s="225" t="s">
        <v>209</v>
      </c>
      <c r="G275" s="228" t="s">
        <v>10</v>
      </c>
      <c r="H275" s="228" t="s">
        <v>846</v>
      </c>
      <c r="I275" s="256" t="str">
        <f t="shared" si="20"/>
        <v>36063835d</v>
      </c>
      <c r="J275" s="226" t="str">
        <f t="shared" si="21"/>
        <v>36063835026 03</v>
      </c>
      <c r="K275" s="5"/>
      <c r="L275" s="226" t="str">
        <f t="shared" si="22"/>
        <v>36063835026 03B</v>
      </c>
      <c r="M275" s="5" t="str">
        <f t="shared" si="23"/>
        <v>Slovenský atletický zväzdBEma Zapletalová</v>
      </c>
      <c r="N275" s="3" t="str">
        <f t="shared" si="24"/>
        <v>36063835dB</v>
      </c>
    </row>
    <row r="276" spans="1:14">
      <c r="A276" s="225" t="s">
        <v>63</v>
      </c>
      <c r="B276" s="278" t="str">
        <f>VLOOKUP(A276,Adr!A:B,2,FALSE)</f>
        <v>Slovenský atletický zväz</v>
      </c>
      <c r="C276" s="263" t="s">
        <v>1099</v>
      </c>
      <c r="D276" s="249">
        <v>15643</v>
      </c>
      <c r="E276" s="232">
        <v>0</v>
      </c>
      <c r="F276" s="225" t="s">
        <v>209</v>
      </c>
      <c r="G276" s="228" t="s">
        <v>10</v>
      </c>
      <c r="H276" s="228" t="s">
        <v>846</v>
      </c>
      <c r="I276" s="256" t="str">
        <f t="shared" si="20"/>
        <v>36063835d</v>
      </c>
      <c r="J276" s="226" t="str">
        <f t="shared" si="21"/>
        <v>36063835026 03</v>
      </c>
      <c r="K276" s="5"/>
      <c r="L276" s="226" t="str">
        <f t="shared" si="22"/>
        <v>36063835026 03B</v>
      </c>
      <c r="M276" s="5" t="str">
        <f t="shared" si="23"/>
        <v>Slovenský atletický zväzdBGabriela Gajanová</v>
      </c>
      <c r="N276" s="3" t="str">
        <f t="shared" si="24"/>
        <v>36063835dB</v>
      </c>
    </row>
    <row r="277" spans="1:14">
      <c r="A277" s="225" t="s">
        <v>63</v>
      </c>
      <c r="B277" s="278" t="str">
        <f>VLOOKUP(A277,Adr!A:B,2,FALSE)</f>
        <v>Slovenský atletický zväz</v>
      </c>
      <c r="C277" s="263" t="s">
        <v>1100</v>
      </c>
      <c r="D277" s="249">
        <v>31285</v>
      </c>
      <c r="E277" s="232">
        <v>0</v>
      </c>
      <c r="F277" s="225" t="s">
        <v>209</v>
      </c>
      <c r="G277" s="228" t="s">
        <v>10</v>
      </c>
      <c r="H277" s="228" t="s">
        <v>846</v>
      </c>
      <c r="I277" s="233" t="str">
        <f t="shared" si="20"/>
        <v>36063835d</v>
      </c>
      <c r="J277" s="226" t="str">
        <f t="shared" si="21"/>
        <v>36063835026 03</v>
      </c>
      <c r="K277" s="5"/>
      <c r="L277" s="226" t="str">
        <f t="shared" si="22"/>
        <v>36063835026 03B</v>
      </c>
      <c r="M277" s="5" t="str">
        <f t="shared" si="23"/>
        <v>Slovenský atletický zväzdBJán Volko</v>
      </c>
      <c r="N277" s="3" t="str">
        <f t="shared" si="24"/>
        <v>36063835dB</v>
      </c>
    </row>
    <row r="278" spans="1:14">
      <c r="A278" s="269" t="s">
        <v>63</v>
      </c>
      <c r="B278" s="278" t="str">
        <f>VLOOKUP(A278,Adr!A:B,2,FALSE)</f>
        <v>Slovenský atletický zväz</v>
      </c>
      <c r="C278" s="228" t="s">
        <v>1101</v>
      </c>
      <c r="D278" s="231">
        <v>10429</v>
      </c>
      <c r="E278" s="232">
        <v>0</v>
      </c>
      <c r="F278" s="225" t="s">
        <v>209</v>
      </c>
      <c r="G278" s="294" t="s">
        <v>10</v>
      </c>
      <c r="H278" s="228" t="s">
        <v>846</v>
      </c>
      <c r="I278" s="256" t="str">
        <f t="shared" si="20"/>
        <v>36063835d</v>
      </c>
      <c r="J278" s="226" t="str">
        <f t="shared" si="21"/>
        <v>36063835026 03</v>
      </c>
      <c r="K278" s="5"/>
      <c r="L278" s="226" t="str">
        <f t="shared" si="22"/>
        <v>36063835026 03B</v>
      </c>
      <c r="M278" s="5" t="str">
        <f t="shared" si="23"/>
        <v>Slovenský atletický zväzdBĽubomír Kubiš</v>
      </c>
      <c r="N278" s="3" t="str">
        <f t="shared" si="24"/>
        <v>36063835dB</v>
      </c>
    </row>
    <row r="279" spans="1:14">
      <c r="A279" s="225" t="s">
        <v>63</v>
      </c>
      <c r="B279" s="278" t="str">
        <f>VLOOKUP(A279,Adr!A:B,2,FALSE)</f>
        <v>Slovenský atletický zväz</v>
      </c>
      <c r="C279" s="263" t="s">
        <v>1399</v>
      </c>
      <c r="D279" s="249">
        <v>41714</v>
      </c>
      <c r="E279" s="232">
        <v>0</v>
      </c>
      <c r="F279" s="225" t="s">
        <v>209</v>
      </c>
      <c r="G279" s="228" t="s">
        <v>10</v>
      </c>
      <c r="H279" s="228" t="s">
        <v>846</v>
      </c>
      <c r="I279" s="256" t="str">
        <f t="shared" si="20"/>
        <v>36063835d</v>
      </c>
      <c r="J279" s="226" t="str">
        <f t="shared" si="21"/>
        <v>36063835026 03</v>
      </c>
      <c r="K279" s="5"/>
      <c r="L279" s="226" t="str">
        <f t="shared" si="22"/>
        <v>36063835026 03B</v>
      </c>
      <c r="M279" s="5" t="str">
        <f t="shared" si="23"/>
        <v>Slovenský atletický zväzdBMarcel Lomnický</v>
      </c>
      <c r="N279" s="3" t="str">
        <f t="shared" si="24"/>
        <v>36063835dB</v>
      </c>
    </row>
    <row r="280" spans="1:14">
      <c r="A280" s="269" t="s">
        <v>63</v>
      </c>
      <c r="B280" s="278" t="str">
        <f>VLOOKUP(A280,Adr!A:B,2,FALSE)</f>
        <v>Slovenský atletický zväz</v>
      </c>
      <c r="C280" s="228" t="s">
        <v>1400</v>
      </c>
      <c r="D280" s="231">
        <v>10429</v>
      </c>
      <c r="E280" s="232">
        <v>0</v>
      </c>
      <c r="F280" s="225" t="s">
        <v>209</v>
      </c>
      <c r="G280" s="294" t="s">
        <v>10</v>
      </c>
      <c r="H280" s="228" t="s">
        <v>846</v>
      </c>
      <c r="I280" s="256" t="str">
        <f t="shared" si="20"/>
        <v>36063835d</v>
      </c>
      <c r="J280" s="226" t="str">
        <f t="shared" si="21"/>
        <v>36063835026 03</v>
      </c>
      <c r="K280" s="5"/>
      <c r="L280" s="226" t="str">
        <f t="shared" si="22"/>
        <v>36063835026 03B</v>
      </c>
      <c r="M280" s="5" t="str">
        <f t="shared" si="23"/>
        <v>Slovenský atletický zväzdBMartina Hrašnová</v>
      </c>
      <c r="N280" s="3" t="str">
        <f t="shared" si="24"/>
        <v>36063835dB</v>
      </c>
    </row>
    <row r="281" spans="1:14">
      <c r="A281" s="225" t="s">
        <v>63</v>
      </c>
      <c r="B281" s="278" t="str">
        <f>VLOOKUP(A281,Adr!A:B,2,FALSE)</f>
        <v>Slovenský atletický zväz</v>
      </c>
      <c r="C281" s="263" t="s">
        <v>1401</v>
      </c>
      <c r="D281" s="249">
        <v>15643</v>
      </c>
      <c r="E281" s="232">
        <v>0</v>
      </c>
      <c r="F281" s="225" t="s">
        <v>209</v>
      </c>
      <c r="G281" s="228" t="s">
        <v>10</v>
      </c>
      <c r="H281" s="228" t="s">
        <v>846</v>
      </c>
      <c r="I281" s="233" t="str">
        <f t="shared" si="20"/>
        <v>36063835d</v>
      </c>
      <c r="J281" s="226" t="str">
        <f t="shared" si="21"/>
        <v>36063835026 03</v>
      </c>
      <c r="K281" s="5"/>
      <c r="L281" s="226" t="str">
        <f t="shared" si="22"/>
        <v>36063835026 03B</v>
      </c>
      <c r="M281" s="5" t="str">
        <f t="shared" si="23"/>
        <v xml:space="preserve">Slovenský atletický zväzdBMatej Baluch </v>
      </c>
      <c r="N281" s="3" t="str">
        <f t="shared" si="24"/>
        <v>36063835dB</v>
      </c>
    </row>
    <row r="282" spans="1:14">
      <c r="A282" s="225" t="s">
        <v>63</v>
      </c>
      <c r="B282" s="278" t="str">
        <f>VLOOKUP(A282,Adr!A:B,2,FALSE)</f>
        <v>Slovenský atletický zväz</v>
      </c>
      <c r="C282" s="263" t="s">
        <v>1102</v>
      </c>
      <c r="D282" s="249">
        <v>62571</v>
      </c>
      <c r="E282" s="232">
        <v>0</v>
      </c>
      <c r="F282" s="225" t="s">
        <v>209</v>
      </c>
      <c r="G282" s="228" t="s">
        <v>10</v>
      </c>
      <c r="H282" s="228" t="s">
        <v>846</v>
      </c>
      <c r="I282" s="256" t="str">
        <f t="shared" si="20"/>
        <v>36063835d</v>
      </c>
      <c r="J282" s="226" t="str">
        <f t="shared" si="21"/>
        <v>36063835026 03</v>
      </c>
      <c r="K282" s="5"/>
      <c r="L282" s="226" t="str">
        <f t="shared" si="22"/>
        <v>36063835026 03B</v>
      </c>
      <c r="M282" s="5" t="str">
        <f t="shared" si="23"/>
        <v>Slovenský atletický zväzdBMatej Tóth</v>
      </c>
      <c r="N282" s="3" t="str">
        <f t="shared" si="24"/>
        <v>36063835dB</v>
      </c>
    </row>
    <row r="283" spans="1:14">
      <c r="A283" s="225" t="s">
        <v>63</v>
      </c>
      <c r="B283" s="278" t="str">
        <f>VLOOKUP(A283,Adr!A:B,2,FALSE)</f>
        <v>Slovenský atletický zväz</v>
      </c>
      <c r="C283" s="263" t="s">
        <v>1103</v>
      </c>
      <c r="D283" s="249">
        <v>7821</v>
      </c>
      <c r="E283" s="232">
        <v>0</v>
      </c>
      <c r="F283" s="225" t="s">
        <v>209</v>
      </c>
      <c r="G283" s="228" t="s">
        <v>10</v>
      </c>
      <c r="H283" s="228" t="s">
        <v>846</v>
      </c>
      <c r="I283" s="256" t="str">
        <f t="shared" si="20"/>
        <v>36063835d</v>
      </c>
      <c r="J283" s="226" t="str">
        <f t="shared" si="21"/>
        <v>36063835026 03</v>
      </c>
      <c r="K283" s="5"/>
      <c r="L283" s="226" t="str">
        <f t="shared" si="22"/>
        <v>36063835026 03B</v>
      </c>
      <c r="M283" s="5" t="str">
        <f t="shared" si="23"/>
        <v>Slovenský atletický zväzdBOliver Murcko</v>
      </c>
      <c r="N283" s="3" t="str">
        <f t="shared" si="24"/>
        <v>36063835dB</v>
      </c>
    </row>
    <row r="284" spans="1:14">
      <c r="A284" s="225" t="s">
        <v>63</v>
      </c>
      <c r="B284" s="278" t="str">
        <f>VLOOKUP(A284,Adr!A:B,2,FALSE)</f>
        <v>Slovenský atletický zväz</v>
      </c>
      <c r="C284" s="263" t="s">
        <v>1104</v>
      </c>
      <c r="D284" s="249">
        <v>10429</v>
      </c>
      <c r="E284" s="232">
        <v>0</v>
      </c>
      <c r="F284" s="225" t="s">
        <v>209</v>
      </c>
      <c r="G284" s="228" t="s">
        <v>10</v>
      </c>
      <c r="H284" s="228" t="s">
        <v>846</v>
      </c>
      <c r="I284" s="256" t="str">
        <f t="shared" si="20"/>
        <v>36063835d</v>
      </c>
      <c r="J284" s="226" t="str">
        <f t="shared" si="21"/>
        <v>36063835026 03</v>
      </c>
      <c r="K284" s="5"/>
      <c r="L284" s="226" t="str">
        <f t="shared" si="22"/>
        <v>36063835026 03B</v>
      </c>
      <c r="M284" s="5" t="str">
        <f t="shared" si="23"/>
        <v>Slovenský atletický zväzdBTomáš Veszelka</v>
      </c>
      <c r="N284" s="3" t="str">
        <f t="shared" si="24"/>
        <v>36063835dB</v>
      </c>
    </row>
    <row r="285" spans="1:14">
      <c r="A285" s="225" t="s">
        <v>63</v>
      </c>
      <c r="B285" s="278" t="str">
        <f>VLOOKUP(A285,Adr!A:B,2,FALSE)</f>
        <v>Slovenský atletický zväz</v>
      </c>
      <c r="C285" s="263" t="s">
        <v>1402</v>
      </c>
      <c r="D285" s="249">
        <v>13035</v>
      </c>
      <c r="E285" s="232">
        <v>0</v>
      </c>
      <c r="F285" s="225" t="s">
        <v>209</v>
      </c>
      <c r="G285" s="228" t="s">
        <v>10</v>
      </c>
      <c r="H285" s="228" t="s">
        <v>846</v>
      </c>
      <c r="I285" s="256" t="str">
        <f t="shared" si="20"/>
        <v>36063835d</v>
      </c>
      <c r="J285" s="226" t="str">
        <f t="shared" si="21"/>
        <v>36063835026 03</v>
      </c>
      <c r="K285" s="5"/>
      <c r="L285" s="226" t="str">
        <f t="shared" si="22"/>
        <v>36063835026 03B</v>
      </c>
      <c r="M285" s="5" t="str">
        <f t="shared" si="23"/>
        <v>Slovenský atletický zväzdBzmiešaná štafeta</v>
      </c>
      <c r="N285" s="3" t="str">
        <f t="shared" si="24"/>
        <v>36063835dB</v>
      </c>
    </row>
    <row r="286" spans="1:14" ht="22.5">
      <c r="A286" s="225" t="s">
        <v>63</v>
      </c>
      <c r="B286" s="278" t="str">
        <f>VLOOKUP(A286,Adr!A:B,2,FALSE)</f>
        <v>Slovenský atletický zväz</v>
      </c>
      <c r="C286" s="263" t="s">
        <v>1785</v>
      </c>
      <c r="D286" s="249">
        <v>400</v>
      </c>
      <c r="E286" s="232">
        <v>0</v>
      </c>
      <c r="F286" s="245" t="s">
        <v>214</v>
      </c>
      <c r="G286" s="248" t="s">
        <v>10</v>
      </c>
      <c r="H286" s="248" t="s">
        <v>846</v>
      </c>
      <c r="I286" s="233" t="str">
        <f t="shared" si="20"/>
        <v>36063835i</v>
      </c>
      <c r="J286" s="226" t="str">
        <f t="shared" si="21"/>
        <v>36063835026 03</v>
      </c>
      <c r="K286" s="5"/>
      <c r="L286" s="226" t="str">
        <f t="shared" si="22"/>
        <v>36063835026 03B</v>
      </c>
      <c r="M286" s="5" t="str">
        <f t="shared" si="23"/>
        <v>Slovenský atletický zväziBEdmund Kováč - 1 x 3. m. MEJ - Baluch (400 m prek.)</v>
      </c>
      <c r="N286" s="3" t="str">
        <f t="shared" si="24"/>
        <v>36063835iB</v>
      </c>
    </row>
    <row r="287" spans="1:14" ht="22.5">
      <c r="A287" s="225" t="s">
        <v>63</v>
      </c>
      <c r="B287" s="278" t="str">
        <f>VLOOKUP(A287,Adr!A:B,2,FALSE)</f>
        <v>Slovenský atletický zväz</v>
      </c>
      <c r="C287" s="263" t="s">
        <v>1787</v>
      </c>
      <c r="D287" s="249">
        <v>2000</v>
      </c>
      <c r="E287" s="232">
        <v>0</v>
      </c>
      <c r="F287" s="245" t="s">
        <v>214</v>
      </c>
      <c r="G287" s="248" t="s">
        <v>10</v>
      </c>
      <c r="H287" s="248" t="s">
        <v>846</v>
      </c>
      <c r="I287" s="233" t="str">
        <f t="shared" si="20"/>
        <v>36063835i</v>
      </c>
      <c r="J287" s="226" t="str">
        <f t="shared" si="21"/>
        <v>36063835026 03</v>
      </c>
      <c r="K287" s="5"/>
      <c r="L287" s="226" t="str">
        <f t="shared" si="22"/>
        <v>36063835026 03B</v>
      </c>
      <c r="M287" s="5" t="str">
        <f t="shared" si="23"/>
        <v>Slovenský atletický zväziBJán Volko za  1. miesto na ME v športe (disciplíne) 60 m</v>
      </c>
      <c r="N287" s="3" t="str">
        <f t="shared" si="24"/>
        <v>36063835iB</v>
      </c>
    </row>
    <row r="288" spans="1:14" ht="22.5">
      <c r="A288" s="225" t="s">
        <v>63</v>
      </c>
      <c r="B288" s="278" t="str">
        <f>VLOOKUP(A288,Adr!A:B,2,FALSE)</f>
        <v>Slovenský atletický zväz</v>
      </c>
      <c r="C288" s="263" t="s">
        <v>1784</v>
      </c>
      <c r="D288" s="249">
        <v>200</v>
      </c>
      <c r="E288" s="232">
        <v>0</v>
      </c>
      <c r="F288" s="245" t="s">
        <v>214</v>
      </c>
      <c r="G288" s="248" t="s">
        <v>10</v>
      </c>
      <c r="H288" s="248" t="s">
        <v>846</v>
      </c>
      <c r="I288" s="233" t="str">
        <f t="shared" si="20"/>
        <v>36063835i</v>
      </c>
      <c r="J288" s="226" t="str">
        <f t="shared" si="21"/>
        <v>36063835026 03</v>
      </c>
      <c r="K288" s="5"/>
      <c r="L288" s="226" t="str">
        <f t="shared" si="22"/>
        <v>36063835026 03B</v>
      </c>
      <c r="M288" s="5" t="str">
        <f t="shared" si="23"/>
        <v>Slovenský atletický zväziBMatej Baluch za  3. miesto na MEJ v športe (disciplíne) 400 m prek.</v>
      </c>
      <c r="N288" s="3" t="str">
        <f t="shared" si="24"/>
        <v>36063835iB</v>
      </c>
    </row>
    <row r="289" spans="1:14" ht="22.5">
      <c r="A289" s="225" t="s">
        <v>63</v>
      </c>
      <c r="B289" s="278" t="str">
        <f>VLOOKUP(A289,Adr!A:B,2,FALSE)</f>
        <v>Slovenský atletický zväz</v>
      </c>
      <c r="C289" s="263" t="s">
        <v>1786</v>
      </c>
      <c r="D289" s="249">
        <v>600</v>
      </c>
      <c r="E289" s="232">
        <v>0</v>
      </c>
      <c r="F289" s="245" t="s">
        <v>214</v>
      </c>
      <c r="G289" s="248" t="s">
        <v>10</v>
      </c>
      <c r="H289" s="248" t="s">
        <v>846</v>
      </c>
      <c r="I289" s="233" t="str">
        <f t="shared" si="20"/>
        <v>36063835i</v>
      </c>
      <c r="J289" s="226" t="str">
        <f t="shared" si="21"/>
        <v>36063835026 03</v>
      </c>
      <c r="K289" s="5"/>
      <c r="L289" s="226" t="str">
        <f t="shared" si="22"/>
        <v>36063835026 03B</v>
      </c>
      <c r="M289" s="5" t="str">
        <f t="shared" si="23"/>
        <v>Slovenský atletický zväziBViliam Lendel - celoživotná práca s mládežou a životné jubileum - 80 rokov</v>
      </c>
      <c r="N289" s="3" t="str">
        <f t="shared" si="24"/>
        <v>36063835iB</v>
      </c>
    </row>
    <row r="290" spans="1:14">
      <c r="A290" s="245" t="s">
        <v>63</v>
      </c>
      <c r="B290" s="278" t="str">
        <f>VLOOKUP(A290,Adr!A:B,2,FALSE)</f>
        <v>Slovenský atletický zväz</v>
      </c>
      <c r="C290" s="248" t="s">
        <v>1952</v>
      </c>
      <c r="D290" s="250">
        <v>20649</v>
      </c>
      <c r="E290" s="321">
        <v>0.59760956175298807</v>
      </c>
      <c r="F290" s="245" t="s">
        <v>222</v>
      </c>
      <c r="G290" s="248" t="s">
        <v>10</v>
      </c>
      <c r="H290" s="248" t="s">
        <v>846</v>
      </c>
      <c r="I290" s="256" t="str">
        <f t="shared" si="20"/>
        <v>36063835q</v>
      </c>
      <c r="J290" s="226" t="str">
        <f t="shared" si="21"/>
        <v>36063835026 03</v>
      </c>
      <c r="K290" s="5"/>
      <c r="L290" s="226" t="str">
        <f t="shared" si="22"/>
        <v>36063835026 03B</v>
      </c>
      <c r="M290" s="5" t="str">
        <f t="shared" si="23"/>
        <v>Slovenský atletický zväzqBMíting P-T-S (TŠP), Šamorín, X-Bionic Sphere, počet krajín: 20, počet športovcov: 250, ročník podujatia: 55, termín: 11.09.2020 - 11.09.2020</v>
      </c>
      <c r="N290" s="3" t="str">
        <f t="shared" si="24"/>
        <v>36063835qB</v>
      </c>
    </row>
    <row r="291" spans="1:14">
      <c r="A291" s="245" t="s">
        <v>63</v>
      </c>
      <c r="B291" s="278" t="str">
        <f>VLOOKUP(A291,Adr!A:B,2,FALSE)</f>
        <v>Slovenský atletický zväz</v>
      </c>
      <c r="C291" s="248" t="s">
        <v>1951</v>
      </c>
      <c r="D291" s="250">
        <v>10000</v>
      </c>
      <c r="E291" s="321">
        <v>0</v>
      </c>
      <c r="F291" s="245" t="s">
        <v>223</v>
      </c>
      <c r="G291" s="248" t="s">
        <v>10</v>
      </c>
      <c r="H291" s="248" t="s">
        <v>846</v>
      </c>
      <c r="I291" s="256" t="str">
        <f t="shared" si="20"/>
        <v>36063835r</v>
      </c>
      <c r="J291" s="226" t="str">
        <f t="shared" si="21"/>
        <v>36063835026 03</v>
      </c>
      <c r="K291" s="5"/>
      <c r="L291" s="226" t="str">
        <f t="shared" si="22"/>
        <v>36063835026 03B</v>
      </c>
      <c r="M291" s="5" t="str">
        <f t="shared" si="23"/>
        <v>Slovenský atletický zväzrBDetská P-T-S, Šamorín, X-Bionic Sphere, 11.09.2020, 200 športovcov do 20 rokov, 0 športovcov do 15 rokov, 0 športovcov nad 60 rokov</v>
      </c>
      <c r="N291" s="3" t="str">
        <f t="shared" si="24"/>
        <v>36063835rB</v>
      </c>
    </row>
    <row r="292" spans="1:14">
      <c r="A292" s="245" t="s">
        <v>1666</v>
      </c>
      <c r="B292" s="278" t="str">
        <f>VLOOKUP(A292,Adr!A:B,2,FALSE)</f>
        <v>Slovenský bežecký spolok</v>
      </c>
      <c r="C292" s="248" t="s">
        <v>1953</v>
      </c>
      <c r="D292" s="250">
        <v>5000</v>
      </c>
      <c r="E292" s="321">
        <v>0</v>
      </c>
      <c r="F292" s="245" t="s">
        <v>223</v>
      </c>
      <c r="G292" s="248" t="s">
        <v>10</v>
      </c>
      <c r="H292" s="248" t="s">
        <v>846</v>
      </c>
      <c r="I292" s="256" t="str">
        <f t="shared" si="20"/>
        <v>30845688r</v>
      </c>
      <c r="J292" s="226" t="str">
        <f t="shared" si="21"/>
        <v>30845688026 03</v>
      </c>
      <c r="K292" s="5"/>
      <c r="L292" s="226" t="str">
        <f t="shared" si="22"/>
        <v>30845688026 03B</v>
      </c>
      <c r="M292" s="5" t="str">
        <f t="shared" si="23"/>
        <v>Slovenský bežecký spolokrBMajstrovstvá SR SBS v behu na ceste a M-SR SBS v krose Račiansky kros, Bratislava, 25.10.2020, 320 športovcov do 20 rokov, 150 športovcov do 15 rokov, 360 športovcov nad 60 rokov</v>
      </c>
      <c r="N292" s="3" t="str">
        <f t="shared" si="24"/>
        <v>30845688rB</v>
      </c>
    </row>
    <row r="293" spans="1:14">
      <c r="A293" s="265" t="s">
        <v>1980</v>
      </c>
      <c r="B293" s="278" t="str">
        <f>VLOOKUP(A293,Adr!A:B,2,FALSE)</f>
        <v>Slovenský biliardový zväz</v>
      </c>
      <c r="C293" s="228" t="s">
        <v>967</v>
      </c>
      <c r="D293" s="231">
        <v>30594</v>
      </c>
      <c r="E293" s="232">
        <v>0</v>
      </c>
      <c r="F293" s="225" t="s">
        <v>206</v>
      </c>
      <c r="G293" s="294" t="s">
        <v>6</v>
      </c>
      <c r="H293" s="228" t="s">
        <v>846</v>
      </c>
      <c r="I293" s="256" t="str">
        <f t="shared" si="20"/>
        <v>31753825a</v>
      </c>
      <c r="J293" s="226" t="str">
        <f t="shared" si="21"/>
        <v>31753825026 02</v>
      </c>
      <c r="K293" s="5" t="s">
        <v>66</v>
      </c>
      <c r="L293" s="226" t="str">
        <f t="shared" si="22"/>
        <v>31753825026 02B</v>
      </c>
      <c r="M293" s="5" t="str">
        <f t="shared" si="23"/>
        <v>Slovenský biliardový zväzaBbiliard - bežné transfery</v>
      </c>
      <c r="N293" s="3" t="str">
        <f t="shared" si="24"/>
        <v>31753825aB</v>
      </c>
    </row>
    <row r="294" spans="1:14">
      <c r="A294" s="265" t="s">
        <v>67</v>
      </c>
      <c r="B294" s="278" t="str">
        <f>VLOOKUP(A294,Adr!A:B,2,FALSE)</f>
        <v>Slovenský bowlingový zväz</v>
      </c>
      <c r="C294" s="228" t="s">
        <v>968</v>
      </c>
      <c r="D294" s="231">
        <v>30000</v>
      </c>
      <c r="E294" s="232">
        <v>0</v>
      </c>
      <c r="F294" s="225" t="s">
        <v>206</v>
      </c>
      <c r="G294" s="294" t="s">
        <v>6</v>
      </c>
      <c r="H294" s="228" t="s">
        <v>846</v>
      </c>
      <c r="I294" s="256" t="str">
        <f t="shared" si="20"/>
        <v>36128147a</v>
      </c>
      <c r="J294" s="226" t="str">
        <f t="shared" si="21"/>
        <v>36128147026 02</v>
      </c>
      <c r="K294" s="5" t="s">
        <v>164</v>
      </c>
      <c r="L294" s="226" t="str">
        <f t="shared" si="22"/>
        <v>36128147026 02B</v>
      </c>
      <c r="M294" s="5" t="str">
        <f t="shared" si="23"/>
        <v>Slovenský bowlingový zväzaBbowling - bežné transfery</v>
      </c>
      <c r="N294" s="3" t="str">
        <f t="shared" si="24"/>
        <v>36128147aB</v>
      </c>
    </row>
    <row r="295" spans="1:14">
      <c r="A295" s="245" t="s">
        <v>67</v>
      </c>
      <c r="B295" s="278" t="str">
        <f>VLOOKUP(A295,Adr!A:B,2,FALSE)</f>
        <v>Slovenský bowlingový zväz</v>
      </c>
      <c r="C295" s="248" t="s">
        <v>1954</v>
      </c>
      <c r="D295" s="250">
        <v>10000</v>
      </c>
      <c r="E295" s="321">
        <v>0</v>
      </c>
      <c r="F295" s="245" t="s">
        <v>223</v>
      </c>
      <c r="G295" s="248" t="s">
        <v>10</v>
      </c>
      <c r="H295" s="248" t="s">
        <v>846</v>
      </c>
      <c r="I295" s="256" t="str">
        <f t="shared" si="20"/>
        <v>36128147r</v>
      </c>
      <c r="J295" s="226" t="str">
        <f t="shared" si="21"/>
        <v>36128147026 03</v>
      </c>
      <c r="K295" s="5"/>
      <c r="L295" s="226" t="str">
        <f t="shared" si="22"/>
        <v>36128147026 03B</v>
      </c>
      <c r="M295" s="5" t="str">
        <f t="shared" si="23"/>
        <v>Slovenský bowlingový zväzrBSlovensko žije bowlingom , Bratislava, Žilina, Košice, 09.11.2020 - 19.11.2020, 300 športovcov do 20 rokov, 150 športovcov do 15 rokov, 0 športovcov nad 60 rokov</v>
      </c>
      <c r="N295" s="3" t="str">
        <f t="shared" si="24"/>
        <v>36128147rB</v>
      </c>
    </row>
    <row r="296" spans="1:14">
      <c r="A296" s="265" t="s">
        <v>1631</v>
      </c>
      <c r="B296" s="278" t="str">
        <f>VLOOKUP(A296,Adr!A:B,2,FALSE)</f>
        <v>Slovenský bridžový zväz</v>
      </c>
      <c r="C296" s="228" t="s">
        <v>969</v>
      </c>
      <c r="D296" s="231">
        <v>30000</v>
      </c>
      <c r="E296" s="232">
        <v>0</v>
      </c>
      <c r="F296" s="225" t="s">
        <v>206</v>
      </c>
      <c r="G296" s="294" t="s">
        <v>6</v>
      </c>
      <c r="H296" s="228" t="s">
        <v>846</v>
      </c>
      <c r="I296" s="256" t="str">
        <f t="shared" si="20"/>
        <v>31770908a</v>
      </c>
      <c r="J296" s="226" t="str">
        <f t="shared" si="21"/>
        <v>31770908026 02</v>
      </c>
      <c r="K296" s="5" t="s">
        <v>70</v>
      </c>
      <c r="L296" s="226" t="str">
        <f t="shared" si="22"/>
        <v>31770908026 02B</v>
      </c>
      <c r="M296" s="5" t="str">
        <f t="shared" si="23"/>
        <v>Slovenský bridžový zväzaBbridž - bežné transfery</v>
      </c>
      <c r="N296" s="3" t="str">
        <f t="shared" si="24"/>
        <v>31770908aB</v>
      </c>
    </row>
    <row r="297" spans="1:14">
      <c r="A297" s="245" t="s">
        <v>1631</v>
      </c>
      <c r="B297" s="278" t="str">
        <f>VLOOKUP(A297,Adr!A:B,2,FALSE)</f>
        <v>Slovenský bridžový zväz</v>
      </c>
      <c r="C297" s="248" t="s">
        <v>1955</v>
      </c>
      <c r="D297" s="250">
        <v>19960</v>
      </c>
      <c r="E297" s="321">
        <v>0.54595086442220198</v>
      </c>
      <c r="F297" s="245" t="s">
        <v>222</v>
      </c>
      <c r="G297" s="248" t="s">
        <v>10</v>
      </c>
      <c r="H297" s="248" t="s">
        <v>846</v>
      </c>
      <c r="I297" s="256" t="str">
        <f t="shared" si="20"/>
        <v>31770908q</v>
      </c>
      <c r="J297" s="226" t="str">
        <f t="shared" si="21"/>
        <v>31770908026 03</v>
      </c>
      <c r="K297" s="5"/>
      <c r="L297" s="226" t="str">
        <f t="shared" si="22"/>
        <v>31770908026 03B</v>
      </c>
      <c r="M297" s="5" t="str">
        <f t="shared" si="23"/>
        <v>Slovenský bridžový zväzqBPohár majstrov (TŠP), Pezinok, počet krajín: 11, počet športovcov: 66, ročník podujatia: 19, termín: 12.11.2020 - 14.11.2020</v>
      </c>
      <c r="N297" s="3" t="str">
        <f t="shared" si="24"/>
        <v>31770908qB</v>
      </c>
    </row>
    <row r="298" spans="1:14">
      <c r="A298" s="225" t="s">
        <v>1632</v>
      </c>
      <c r="B298" s="278" t="str">
        <f>VLOOKUP(A298,Adr!A:B,2,FALSE)</f>
        <v>Slovenský curlingový zväz</v>
      </c>
      <c r="C298" s="263" t="s">
        <v>970</v>
      </c>
      <c r="D298" s="249">
        <v>46500</v>
      </c>
      <c r="E298" s="232">
        <v>0</v>
      </c>
      <c r="F298" s="225" t="s">
        <v>206</v>
      </c>
      <c r="G298" s="228" t="s">
        <v>6</v>
      </c>
      <c r="H298" s="228" t="s">
        <v>846</v>
      </c>
      <c r="I298" s="256" t="str">
        <f t="shared" si="20"/>
        <v>37841866a</v>
      </c>
      <c r="J298" s="226" t="str">
        <f t="shared" si="21"/>
        <v>37841866026 02</v>
      </c>
      <c r="K298" s="5" t="s">
        <v>72</v>
      </c>
      <c r="L298" s="226" t="str">
        <f t="shared" si="22"/>
        <v>37841866026 02B</v>
      </c>
      <c r="M298" s="5" t="str">
        <f t="shared" si="23"/>
        <v>Slovenský curlingový zväzaBcurling - bežné transfery</v>
      </c>
      <c r="N298" s="3" t="str">
        <f t="shared" si="24"/>
        <v>37841866aB</v>
      </c>
    </row>
    <row r="299" spans="1:14">
      <c r="A299" s="225" t="s">
        <v>1651</v>
      </c>
      <c r="B299" s="278" t="str">
        <f>VLOOKUP(A299,Adr!A:B,2,FALSE)</f>
        <v>Slovenský cykloklub</v>
      </c>
      <c r="C299" s="263" t="s">
        <v>1681</v>
      </c>
      <c r="D299" s="249">
        <v>110500</v>
      </c>
      <c r="E299" s="232">
        <v>0</v>
      </c>
      <c r="F299" s="245" t="s">
        <v>213</v>
      </c>
      <c r="G299" s="248" t="s">
        <v>10</v>
      </c>
      <c r="H299" s="248" t="s">
        <v>846</v>
      </c>
      <c r="I299" s="233" t="str">
        <f t="shared" si="20"/>
        <v>34009388h</v>
      </c>
      <c r="J299" s="226" t="str">
        <f t="shared" si="21"/>
        <v>34009388026 03</v>
      </c>
      <c r="K299" s="5"/>
      <c r="L299" s="226" t="str">
        <f t="shared" si="22"/>
        <v>34009388026 03B</v>
      </c>
      <c r="M299" s="5" t="str">
        <f t="shared" si="23"/>
        <v>Slovenský cykloklubhBznačenie turistických a cykloturistických trás</v>
      </c>
      <c r="N299" s="3" t="str">
        <f t="shared" si="24"/>
        <v>34009388hB</v>
      </c>
    </row>
    <row r="300" spans="1:14">
      <c r="A300" s="225" t="s">
        <v>73</v>
      </c>
      <c r="B300" s="278" t="str">
        <f>VLOOKUP(A300,Adr!A:B,2,FALSE)</f>
        <v>Slovenský futbalový zväz</v>
      </c>
      <c r="C300" s="263" t="s">
        <v>971</v>
      </c>
      <c r="D300" s="249">
        <v>11262474</v>
      </c>
      <c r="E300" s="232">
        <v>0</v>
      </c>
      <c r="F300" s="225" t="s">
        <v>206</v>
      </c>
      <c r="G300" s="228" t="s">
        <v>6</v>
      </c>
      <c r="H300" s="228" t="s">
        <v>846</v>
      </c>
      <c r="I300" s="256" t="str">
        <f t="shared" si="20"/>
        <v>00687308a</v>
      </c>
      <c r="J300" s="226" t="str">
        <f t="shared" si="21"/>
        <v>00687308026 02</v>
      </c>
      <c r="K300" s="5" t="s">
        <v>13</v>
      </c>
      <c r="L300" s="226" t="str">
        <f t="shared" si="22"/>
        <v>00687308026 02B</v>
      </c>
      <c r="M300" s="5" t="str">
        <f t="shared" si="23"/>
        <v>Slovenský futbalový zväzaBfutbal - bežné transfery</v>
      </c>
      <c r="N300" s="3" t="str">
        <f t="shared" si="24"/>
        <v>00687308aB</v>
      </c>
    </row>
    <row r="301" spans="1:14">
      <c r="A301" s="245" t="s">
        <v>73</v>
      </c>
      <c r="B301" s="278" t="str">
        <f>VLOOKUP(A301,Adr!A:B,2,FALSE)</f>
        <v>Slovenský futbalový zväz</v>
      </c>
      <c r="C301" s="248" t="s">
        <v>1956</v>
      </c>
      <c r="D301" s="250">
        <v>10000</v>
      </c>
      <c r="E301" s="321">
        <v>0</v>
      </c>
      <c r="F301" s="245" t="s">
        <v>223</v>
      </c>
      <c r="G301" s="248" t="s">
        <v>10</v>
      </c>
      <c r="H301" s="248" t="s">
        <v>846</v>
      </c>
      <c r="I301" s="256" t="str">
        <f t="shared" si="20"/>
        <v>00687308r</v>
      </c>
      <c r="J301" s="226" t="str">
        <f t="shared" si="21"/>
        <v>00687308026 03</v>
      </c>
      <c r="K301" s="5"/>
      <c r="L301" s="226" t="str">
        <f t="shared" si="22"/>
        <v>00687308026 03B</v>
      </c>
      <c r="M301" s="5" t="str">
        <f t="shared" si="23"/>
        <v>Slovenský futbalový zväzrBMini Champions Liga  Slovensko 2020, Púchov, 20.10.2020 - 21.10.2020, 0 športovcov do 20 rokov, 190 športovcov do 15 rokov, 0 športovcov nad 60 rokov</v>
      </c>
      <c r="N301" s="3" t="str">
        <f t="shared" si="24"/>
        <v>00687308rB</v>
      </c>
    </row>
    <row r="302" spans="1:14">
      <c r="A302" s="225" t="s">
        <v>805</v>
      </c>
      <c r="B302" s="278" t="str">
        <f>VLOOKUP(A302,Adr!A:B,2,FALSE)</f>
        <v>Slovenský horolezecký spolok JAMES</v>
      </c>
      <c r="C302" s="263" t="s">
        <v>972</v>
      </c>
      <c r="D302" s="249">
        <v>52213</v>
      </c>
      <c r="E302" s="232">
        <v>0</v>
      </c>
      <c r="F302" s="225" t="s">
        <v>206</v>
      </c>
      <c r="G302" s="228" t="s">
        <v>6</v>
      </c>
      <c r="H302" s="228" t="s">
        <v>846</v>
      </c>
      <c r="I302" s="256" t="str">
        <f t="shared" si="20"/>
        <v>00586455a</v>
      </c>
      <c r="J302" s="226" t="str">
        <f t="shared" si="21"/>
        <v>00586455026 02</v>
      </c>
      <c r="K302" s="5" t="s">
        <v>75</v>
      </c>
      <c r="L302" s="226" t="str">
        <f t="shared" si="22"/>
        <v>00586455026 02B</v>
      </c>
      <c r="M302" s="5" t="str">
        <f t="shared" si="23"/>
        <v>Slovenský horolezecký spolok JAMESaBhorolezectvo - bežné transfery</v>
      </c>
      <c r="N302" s="3" t="str">
        <f t="shared" si="24"/>
        <v>00586455aB</v>
      </c>
    </row>
    <row r="303" spans="1:14">
      <c r="A303" s="225" t="s">
        <v>805</v>
      </c>
      <c r="B303" s="278" t="str">
        <f>VLOOKUP(A303,Adr!A:B,2,FALSE)</f>
        <v>Slovenský horolezecký spolok JAMES</v>
      </c>
      <c r="C303" s="263" t="s">
        <v>973</v>
      </c>
      <c r="D303" s="249">
        <v>42308</v>
      </c>
      <c r="E303" s="232">
        <v>0</v>
      </c>
      <c r="F303" s="225" t="s">
        <v>206</v>
      </c>
      <c r="G303" s="228" t="s">
        <v>6</v>
      </c>
      <c r="H303" s="228" t="s">
        <v>846</v>
      </c>
      <c r="I303" s="233" t="str">
        <f t="shared" si="20"/>
        <v>00586455a</v>
      </c>
      <c r="J303" s="226" t="str">
        <f t="shared" si="21"/>
        <v>00586455026 02</v>
      </c>
      <c r="K303" s="5" t="s">
        <v>1043</v>
      </c>
      <c r="L303" s="226" t="str">
        <f t="shared" si="22"/>
        <v>00586455026 02B</v>
      </c>
      <c r="M303" s="5" t="str">
        <f t="shared" si="23"/>
        <v>Slovenský horolezecký spolok JAMESaBšportové lezenie - bežné transfery</v>
      </c>
      <c r="N303" s="3" t="str">
        <f t="shared" si="24"/>
        <v>00586455aB</v>
      </c>
    </row>
    <row r="304" spans="1:14">
      <c r="A304" s="225" t="s">
        <v>805</v>
      </c>
      <c r="B304" s="278" t="str">
        <f>VLOOKUP(A304,Adr!A:B,2,FALSE)</f>
        <v>Slovenský horolezecký spolok JAMES</v>
      </c>
      <c r="C304" s="263" t="s">
        <v>1105</v>
      </c>
      <c r="D304" s="249">
        <v>10429</v>
      </c>
      <c r="E304" s="232">
        <v>0</v>
      </c>
      <c r="F304" s="225" t="s">
        <v>209</v>
      </c>
      <c r="G304" s="228" t="s">
        <v>10</v>
      </c>
      <c r="H304" s="228" t="s">
        <v>846</v>
      </c>
      <c r="I304" s="256" t="str">
        <f t="shared" si="20"/>
        <v>00586455d</v>
      </c>
      <c r="J304" s="226" t="str">
        <f t="shared" si="21"/>
        <v>00586455026 03</v>
      </c>
      <c r="K304" s="5"/>
      <c r="L304" s="226" t="str">
        <f t="shared" si="22"/>
        <v>00586455026 03B</v>
      </c>
      <c r="M304" s="5" t="str">
        <f t="shared" si="23"/>
        <v>Slovenský horolezecký spolok JAMESdBPeter Kuric</v>
      </c>
      <c r="N304" s="3" t="str">
        <f t="shared" si="24"/>
        <v>00586455dB</v>
      </c>
    </row>
    <row r="305" spans="1:14">
      <c r="A305" s="269" t="s">
        <v>805</v>
      </c>
      <c r="B305" s="278" t="str">
        <f>VLOOKUP(A305,Adr!A:B,2,FALSE)</f>
        <v>Slovenský horolezecký spolok JAMES</v>
      </c>
      <c r="C305" s="228" t="s">
        <v>1106</v>
      </c>
      <c r="D305" s="231">
        <v>20857</v>
      </c>
      <c r="E305" s="232">
        <v>0</v>
      </c>
      <c r="F305" s="225" t="s">
        <v>209</v>
      </c>
      <c r="G305" s="294" t="s">
        <v>10</v>
      </c>
      <c r="H305" s="228" t="s">
        <v>846</v>
      </c>
      <c r="I305" s="256" t="str">
        <f t="shared" si="20"/>
        <v>00586455d</v>
      </c>
      <c r="J305" s="226" t="str">
        <f t="shared" si="21"/>
        <v>00586455026 03</v>
      </c>
      <c r="K305" s="5"/>
      <c r="L305" s="226" t="str">
        <f t="shared" si="22"/>
        <v>00586455026 03B</v>
      </c>
      <c r="M305" s="5" t="str">
        <f t="shared" si="23"/>
        <v>Slovenský horolezecký spolok JAMESdBVanda Michalková</v>
      </c>
      <c r="N305" s="3" t="str">
        <f t="shared" si="24"/>
        <v>00586455dB</v>
      </c>
    </row>
    <row r="306" spans="1:14">
      <c r="A306" s="225" t="s">
        <v>805</v>
      </c>
      <c r="B306" s="278" t="str">
        <f>VLOOKUP(A306,Adr!A:B,2,FALSE)</f>
        <v>Slovenský horolezecký spolok JAMES</v>
      </c>
      <c r="C306" s="263" t="s">
        <v>1790</v>
      </c>
      <c r="D306" s="249">
        <v>400</v>
      </c>
      <c r="E306" s="232">
        <v>0</v>
      </c>
      <c r="F306" s="245" t="s">
        <v>214</v>
      </c>
      <c r="G306" s="248" t="s">
        <v>10</v>
      </c>
      <c r="H306" s="248" t="s">
        <v>846</v>
      </c>
      <c r="I306" s="233" t="str">
        <f t="shared" si="20"/>
        <v>00586455i</v>
      </c>
      <c r="J306" s="226" t="str">
        <f t="shared" si="21"/>
        <v>00586455026 03</v>
      </c>
      <c r="K306" s="5"/>
      <c r="L306" s="226" t="str">
        <f t="shared" si="22"/>
        <v>00586455026 03B</v>
      </c>
      <c r="M306" s="5" t="str">
        <f t="shared" si="23"/>
        <v>Slovenský horolezecký spolok JAMESiBIgor Kollár - 1 x 3. m. MEJ - Kuric (combined)</v>
      </c>
      <c r="N306" s="3" t="str">
        <f t="shared" si="24"/>
        <v>00586455iB</v>
      </c>
    </row>
    <row r="307" spans="1:14" ht="22.5">
      <c r="A307" s="225" t="s">
        <v>805</v>
      </c>
      <c r="B307" s="278" t="str">
        <f>VLOOKUP(A307,Adr!A:B,2,FALSE)</f>
        <v>Slovenský horolezecký spolok JAMES</v>
      </c>
      <c r="C307" s="263" t="s">
        <v>1789</v>
      </c>
      <c r="D307" s="249">
        <v>400</v>
      </c>
      <c r="E307" s="232">
        <v>0</v>
      </c>
      <c r="F307" s="245" t="s">
        <v>214</v>
      </c>
      <c r="G307" s="248" t="s">
        <v>10</v>
      </c>
      <c r="H307" s="248" t="s">
        <v>846</v>
      </c>
      <c r="I307" s="233" t="str">
        <f t="shared" si="20"/>
        <v>00586455i</v>
      </c>
      <c r="J307" s="226" t="str">
        <f t="shared" si="21"/>
        <v>00586455026 03</v>
      </c>
      <c r="K307" s="5"/>
      <c r="L307" s="226" t="str">
        <f t="shared" si="22"/>
        <v>00586455026 03B</v>
      </c>
      <c r="M307" s="5" t="str">
        <f t="shared" si="23"/>
        <v>Slovenský horolezecký spolok JAMESiBJuraj Michalka - 1 x 3. m MEJ - Michalková (bouldering)</v>
      </c>
      <c r="N307" s="3" t="str">
        <f t="shared" si="24"/>
        <v>00586455iB</v>
      </c>
    </row>
    <row r="308" spans="1:14" ht="22.5">
      <c r="A308" s="225" t="s">
        <v>805</v>
      </c>
      <c r="B308" s="278" t="str">
        <f>VLOOKUP(A308,Adr!A:B,2,FALSE)</f>
        <v>Slovenský horolezecký spolok JAMES</v>
      </c>
      <c r="C308" s="263" t="s">
        <v>1788</v>
      </c>
      <c r="D308" s="249">
        <v>200</v>
      </c>
      <c r="E308" s="232">
        <v>0</v>
      </c>
      <c r="F308" s="245" t="s">
        <v>214</v>
      </c>
      <c r="G308" s="248" t="s">
        <v>10</v>
      </c>
      <c r="H308" s="248" t="s">
        <v>846</v>
      </c>
      <c r="I308" s="233" t="str">
        <f t="shared" si="20"/>
        <v>00586455i</v>
      </c>
      <c r="J308" s="226" t="str">
        <f t="shared" si="21"/>
        <v>00586455026 03</v>
      </c>
      <c r="K308" s="5"/>
      <c r="L308" s="226" t="str">
        <f t="shared" si="22"/>
        <v>00586455026 03B</v>
      </c>
      <c r="M308" s="5" t="str">
        <f t="shared" si="23"/>
        <v>Slovenský horolezecký spolok JAMESiBVanda Michalková za  3. miesto na MEJ v športe (disciplíne) bouldering</v>
      </c>
      <c r="N308" s="3" t="str">
        <f t="shared" si="24"/>
        <v>00586455iB</v>
      </c>
    </row>
    <row r="309" spans="1:14">
      <c r="A309" s="245" t="s">
        <v>805</v>
      </c>
      <c r="B309" s="278" t="str">
        <f>VLOOKUP(A309,Adr!A:B,2,FALSE)</f>
        <v>Slovenský horolezecký spolok JAMES</v>
      </c>
      <c r="C309" s="248" t="s">
        <v>1957</v>
      </c>
      <c r="D309" s="322">
        <v>7500</v>
      </c>
      <c r="E309" s="321">
        <v>0.5</v>
      </c>
      <c r="F309" s="245" t="s">
        <v>222</v>
      </c>
      <c r="G309" s="248" t="s">
        <v>10</v>
      </c>
      <c r="H309" s="248" t="s">
        <v>846</v>
      </c>
      <c r="I309" s="256" t="str">
        <f t="shared" si="20"/>
        <v>00586455q</v>
      </c>
      <c r="J309" s="226" t="str">
        <f t="shared" si="21"/>
        <v>00586455026 03</v>
      </c>
      <c r="K309" s="5"/>
      <c r="L309" s="226" t="str">
        <f t="shared" si="22"/>
        <v>00586455026 03B</v>
      </c>
      <c r="M309" s="5" t="str">
        <f t="shared" si="23"/>
        <v>Slovenský horolezecký spolok JAMESqBEurópsky pohár v drytoolingu (EP), Žilina, počet krajín: 15, počet športovcov: 100, ročník podujatia: 6, termín: 05.12.2020 - 05.12.2020</v>
      </c>
      <c r="N309" s="3" t="str">
        <f t="shared" si="24"/>
        <v>00586455qB</v>
      </c>
    </row>
    <row r="310" spans="1:14">
      <c r="A310" s="245" t="s">
        <v>805</v>
      </c>
      <c r="B310" s="278" t="str">
        <f>VLOOKUP(A310,Adr!A:B,2,FALSE)</f>
        <v>Slovenský horolezecký spolok JAMES</v>
      </c>
      <c r="C310" s="248" t="s">
        <v>1958</v>
      </c>
      <c r="D310" s="250">
        <v>10000</v>
      </c>
      <c r="E310" s="321">
        <v>0</v>
      </c>
      <c r="F310" s="245" t="s">
        <v>223</v>
      </c>
      <c r="G310" s="248" t="s">
        <v>10</v>
      </c>
      <c r="H310" s="248" t="s">
        <v>846</v>
      </c>
      <c r="I310" s="256" t="str">
        <f t="shared" si="20"/>
        <v>00586455r</v>
      </c>
      <c r="J310" s="226" t="str">
        <f t="shared" si="21"/>
        <v>00586455026 03</v>
      </c>
      <c r="K310" s="5"/>
      <c r="L310" s="226" t="str">
        <f t="shared" si="22"/>
        <v>00586455026 03B</v>
      </c>
      <c r="M310" s="5" t="str">
        <f t="shared" si="23"/>
        <v>Slovenský horolezecký spolok JAMESrBMajstrovstvá Slovenska v športovom lezení detí, mládeže a dospelých, LA SKALA lezecké centrum, Žilina, 25.09.2020 - 04.10.2020, 300 športovcov do 20 rokov, 200 športovcov do 15 rokov, 30 športovcov nad 60 rokov</v>
      </c>
      <c r="N310" s="3" t="str">
        <f t="shared" si="24"/>
        <v>00586455rB</v>
      </c>
    </row>
    <row r="311" spans="1:14">
      <c r="A311" s="225" t="s">
        <v>1652</v>
      </c>
      <c r="B311" s="278" t="str">
        <f>VLOOKUP(A311,Adr!A:B,2,FALSE)</f>
        <v>Slovenský kolkársky zväz</v>
      </c>
      <c r="C311" s="248" t="s">
        <v>1022</v>
      </c>
      <c r="D311" s="250">
        <v>50040</v>
      </c>
      <c r="E311" s="232">
        <v>0</v>
      </c>
      <c r="F311" s="245" t="s">
        <v>210</v>
      </c>
      <c r="G311" s="248" t="s">
        <v>10</v>
      </c>
      <c r="H311" s="248" t="s">
        <v>846</v>
      </c>
      <c r="I311" s="256" t="str">
        <f t="shared" si="20"/>
        <v>31771688e</v>
      </c>
      <c r="J311" s="226" t="str">
        <f t="shared" si="21"/>
        <v>31771688026 03</v>
      </c>
      <c r="K311" s="5"/>
      <c r="L311" s="226" t="str">
        <f t="shared" si="22"/>
        <v>31771688026 03B</v>
      </c>
      <c r="M311" s="5" t="str">
        <f t="shared" si="23"/>
        <v>Slovenský kolkársky zväzeBrozvoj športov, ktoré nie sú uznanými podľa zákona č. 440/2015 Z. z.</v>
      </c>
      <c r="N311" s="3" t="str">
        <f t="shared" si="24"/>
        <v>31771688eB</v>
      </c>
    </row>
    <row r="312" spans="1:14">
      <c r="A312" s="225" t="s">
        <v>1652</v>
      </c>
      <c r="B312" s="278" t="str">
        <f>VLOOKUP(A312,Adr!A:B,2,FALSE)</f>
        <v>Slovenský kolkársky zväz</v>
      </c>
      <c r="C312" s="263" t="s">
        <v>1791</v>
      </c>
      <c r="D312" s="249">
        <v>400</v>
      </c>
      <c r="E312" s="232">
        <v>0</v>
      </c>
      <c r="F312" s="245" t="s">
        <v>214</v>
      </c>
      <c r="G312" s="248" t="s">
        <v>10</v>
      </c>
      <c r="H312" s="248" t="s">
        <v>846</v>
      </c>
      <c r="I312" s="233" t="str">
        <f t="shared" si="20"/>
        <v>31771688i</v>
      </c>
      <c r="J312" s="226" t="str">
        <f t="shared" si="21"/>
        <v>31771688026 03</v>
      </c>
      <c r="K312" s="5"/>
      <c r="L312" s="226" t="str">
        <f t="shared" si="22"/>
        <v>31771688026 03B</v>
      </c>
      <c r="M312" s="5" t="str">
        <f t="shared" si="23"/>
        <v>Slovenský kolkársky zväziBBystrík Vadovič - 1 x 1. m. MSJ - Gallo (jednotlivci)</v>
      </c>
      <c r="N312" s="3" t="str">
        <f t="shared" si="24"/>
        <v>31771688iB</v>
      </c>
    </row>
    <row r="313" spans="1:14">
      <c r="A313" s="225" t="s">
        <v>1652</v>
      </c>
      <c r="B313" s="278" t="str">
        <f>VLOOKUP(A313,Adr!A:B,2,FALSE)</f>
        <v>Slovenský kolkársky zväz</v>
      </c>
      <c r="C313" s="263" t="s">
        <v>1792</v>
      </c>
      <c r="D313" s="249">
        <v>400</v>
      </c>
      <c r="E313" s="232">
        <v>0</v>
      </c>
      <c r="F313" s="245" t="s">
        <v>214</v>
      </c>
      <c r="G313" s="248" t="s">
        <v>10</v>
      </c>
      <c r="H313" s="248" t="s">
        <v>846</v>
      </c>
      <c r="I313" s="233" t="str">
        <f t="shared" si="20"/>
        <v>31771688i</v>
      </c>
      <c r="J313" s="226" t="str">
        <f t="shared" si="21"/>
        <v>31771688026 03</v>
      </c>
      <c r="K313" s="5"/>
      <c r="L313" s="226" t="str">
        <f t="shared" si="22"/>
        <v>31771688026 03B</v>
      </c>
      <c r="M313" s="5" t="str">
        <f t="shared" si="23"/>
        <v>Slovenský kolkársky zväziBDaniel Móc - 1 x 2. m. MSJ - Vávrová (kombinácia)</v>
      </c>
      <c r="N313" s="3" t="str">
        <f t="shared" si="24"/>
        <v>31771688iB</v>
      </c>
    </row>
    <row r="314" spans="1:14">
      <c r="A314" s="225" t="s">
        <v>1652</v>
      </c>
      <c r="B314" s="278" t="str">
        <f>VLOOKUP(A314,Adr!A:B,2,FALSE)</f>
        <v>Slovenský kolkársky zväz</v>
      </c>
      <c r="C314" s="248" t="s">
        <v>1797</v>
      </c>
      <c r="D314" s="250">
        <v>1000</v>
      </c>
      <c r="E314" s="232">
        <v>0</v>
      </c>
      <c r="F314" s="245" t="s">
        <v>214</v>
      </c>
      <c r="G314" s="248" t="s">
        <v>10</v>
      </c>
      <c r="H314" s="248" t="s">
        <v>846</v>
      </c>
      <c r="I314" s="256" t="str">
        <f t="shared" si="20"/>
        <v>31771688i</v>
      </c>
      <c r="J314" s="226" t="str">
        <f t="shared" si="21"/>
        <v>31771688026 03</v>
      </c>
      <c r="K314" s="5"/>
      <c r="L314" s="226" t="str">
        <f t="shared" si="22"/>
        <v>31771688026 03B</v>
      </c>
      <c r="M314" s="5" t="str">
        <f t="shared" si="23"/>
        <v>Slovenský kolkársky zväziBErik Gallo za  1. miesto na MSJ v športe (disciplíne) jednotlivci</v>
      </c>
      <c r="N314" s="3" t="str">
        <f t="shared" si="24"/>
        <v>31771688iB</v>
      </c>
    </row>
    <row r="315" spans="1:14">
      <c r="A315" s="225" t="s">
        <v>1652</v>
      </c>
      <c r="B315" s="278" t="str">
        <f>VLOOKUP(A315,Adr!A:B,2,FALSE)</f>
        <v>Slovenský kolkársky zväz</v>
      </c>
      <c r="C315" s="248" t="s">
        <v>1795</v>
      </c>
      <c r="D315" s="249">
        <v>750</v>
      </c>
      <c r="E315" s="232">
        <v>0</v>
      </c>
      <c r="F315" s="245" t="s">
        <v>214</v>
      </c>
      <c r="G315" s="248" t="s">
        <v>10</v>
      </c>
      <c r="H315" s="248" t="s">
        <v>846</v>
      </c>
      <c r="I315" s="256" t="str">
        <f t="shared" si="20"/>
        <v>31771688i</v>
      </c>
      <c r="J315" s="226" t="str">
        <f t="shared" si="21"/>
        <v>31771688026 03</v>
      </c>
      <c r="K315" s="5"/>
      <c r="L315" s="226" t="str">
        <f t="shared" si="22"/>
        <v>31771688026 03B</v>
      </c>
      <c r="M315" s="5" t="str">
        <f t="shared" si="23"/>
        <v>Slovenský kolkársky zväziBFilip Bánik  za  2. miesto na MSJ v športe (disciplíne) šprint</v>
      </c>
      <c r="N315" s="3" t="str">
        <f t="shared" si="24"/>
        <v>31771688iB</v>
      </c>
    </row>
    <row r="316" spans="1:14" ht="22.5">
      <c r="A316" s="225" t="s">
        <v>1652</v>
      </c>
      <c r="B316" s="278" t="str">
        <f>VLOOKUP(A316,Adr!A:B,2,FALSE)</f>
        <v>Slovenský kolkársky zväz</v>
      </c>
      <c r="C316" s="264" t="s">
        <v>1794</v>
      </c>
      <c r="D316" s="255">
        <v>600</v>
      </c>
      <c r="E316" s="232">
        <v>0</v>
      </c>
      <c r="F316" s="245" t="s">
        <v>214</v>
      </c>
      <c r="G316" s="248" t="s">
        <v>10</v>
      </c>
      <c r="H316" s="248" t="s">
        <v>846</v>
      </c>
      <c r="I316" s="233" t="str">
        <f t="shared" si="20"/>
        <v>31771688i</v>
      </c>
      <c r="J316" s="226" t="str">
        <f t="shared" si="21"/>
        <v>31771688026 03</v>
      </c>
      <c r="K316" s="5"/>
      <c r="L316" s="226" t="str">
        <f t="shared" si="22"/>
        <v>31771688026 03B</v>
      </c>
      <c r="M316" s="5" t="str">
        <f t="shared" si="23"/>
        <v>Slovenský kolkársky zväziBJán Hochel - celoživotná práca s mládežou a životné jubileum - 60 rokov</v>
      </c>
      <c r="N316" s="3" t="str">
        <f t="shared" si="24"/>
        <v>31771688iB</v>
      </c>
    </row>
    <row r="317" spans="1:14">
      <c r="A317" s="225" t="s">
        <v>1652</v>
      </c>
      <c r="B317" s="278" t="str">
        <f>VLOOKUP(A317,Adr!A:B,2,FALSE)</f>
        <v>Slovenský kolkársky zväz</v>
      </c>
      <c r="C317" s="248" t="s">
        <v>1796</v>
      </c>
      <c r="D317" s="250">
        <v>900</v>
      </c>
      <c r="E317" s="232">
        <v>0</v>
      </c>
      <c r="F317" s="245" t="s">
        <v>214</v>
      </c>
      <c r="G317" s="248" t="s">
        <v>10</v>
      </c>
      <c r="H317" s="248" t="s">
        <v>846</v>
      </c>
      <c r="I317" s="256" t="str">
        <f t="shared" si="20"/>
        <v>31771688i</v>
      </c>
      <c r="J317" s="226" t="str">
        <f t="shared" si="21"/>
        <v>31771688026 03</v>
      </c>
      <c r="K317" s="5"/>
      <c r="L317" s="226" t="str">
        <f t="shared" si="22"/>
        <v>31771688026 03B</v>
      </c>
      <c r="M317" s="5" t="str">
        <f t="shared" si="23"/>
        <v>Slovenský kolkársky zväziBLukáš Nesteš, Matúš Kotula, Richard Kucko za  3. miesto na MSJ v športe (disciplíne) družstvo</v>
      </c>
      <c r="N317" s="3" t="str">
        <f t="shared" si="24"/>
        <v>31771688iB</v>
      </c>
    </row>
    <row r="318" spans="1:14" ht="22.5">
      <c r="A318" s="225" t="s">
        <v>1652</v>
      </c>
      <c r="B318" s="278" t="str">
        <f>VLOOKUP(A318,Adr!A:B,2,FALSE)</f>
        <v>Slovenský kolkársky zväz</v>
      </c>
      <c r="C318" s="264" t="s">
        <v>1793</v>
      </c>
      <c r="D318" s="255">
        <v>563</v>
      </c>
      <c r="E318" s="232">
        <v>0</v>
      </c>
      <c r="F318" s="245" t="s">
        <v>214</v>
      </c>
      <c r="G318" s="248" t="s">
        <v>10</v>
      </c>
      <c r="H318" s="248" t="s">
        <v>846</v>
      </c>
      <c r="I318" s="233" t="str">
        <f t="shared" si="20"/>
        <v>31771688i</v>
      </c>
      <c r="J318" s="226" t="str">
        <f t="shared" si="21"/>
        <v>31771688026 03</v>
      </c>
      <c r="K318" s="5"/>
      <c r="L318" s="226" t="str">
        <f t="shared" si="22"/>
        <v>31771688026 03B</v>
      </c>
      <c r="M318" s="5" t="str">
        <f t="shared" si="23"/>
        <v>Slovenský kolkársky zväziBVladimíra Vávrová  za  2. miesto na MSJ v športe (disciplíne) kombinácia</v>
      </c>
      <c r="N318" s="3" t="str">
        <f t="shared" si="24"/>
        <v>31771688iB</v>
      </c>
    </row>
    <row r="319" spans="1:14">
      <c r="A319" s="269" t="s">
        <v>76</v>
      </c>
      <c r="B319" s="278" t="str">
        <f>VLOOKUP(A319,Adr!A:B,2,FALSE)</f>
        <v>Slovenský krasokorčuliarsky zväz</v>
      </c>
      <c r="C319" s="263" t="s">
        <v>974</v>
      </c>
      <c r="D319" s="231">
        <v>243558</v>
      </c>
      <c r="E319" s="232">
        <v>0</v>
      </c>
      <c r="F319" s="225" t="s">
        <v>206</v>
      </c>
      <c r="G319" s="228" t="s">
        <v>6</v>
      </c>
      <c r="H319" s="228" t="s">
        <v>846</v>
      </c>
      <c r="I319" s="256" t="str">
        <f t="shared" si="20"/>
        <v>31805540a</v>
      </c>
      <c r="J319" s="226" t="str">
        <f t="shared" si="21"/>
        <v>31805540026 02</v>
      </c>
      <c r="K319" s="5" t="s">
        <v>172</v>
      </c>
      <c r="L319" s="226" t="str">
        <f t="shared" si="22"/>
        <v>31805540026 02B</v>
      </c>
      <c r="M319" s="5" t="str">
        <f t="shared" si="23"/>
        <v>Slovenský krasokorčuliarsky zväzaBkrasokorčuľovanie - bežné transfery</v>
      </c>
      <c r="N319" s="3" t="str">
        <f t="shared" si="24"/>
        <v>31805540aB</v>
      </c>
    </row>
    <row r="320" spans="1:14">
      <c r="A320" s="269" t="s">
        <v>76</v>
      </c>
      <c r="B320" s="278" t="str">
        <f>VLOOKUP(A320,Adr!A:B,2,FALSE)</f>
        <v>Slovenský krasokorčuliarsky zväz</v>
      </c>
      <c r="C320" s="228" t="s">
        <v>1107</v>
      </c>
      <c r="D320" s="231">
        <v>10429</v>
      </c>
      <c r="E320" s="232">
        <v>0</v>
      </c>
      <c r="F320" s="225" t="s">
        <v>209</v>
      </c>
      <c r="G320" s="294" t="s">
        <v>10</v>
      </c>
      <c r="H320" s="228" t="s">
        <v>846</v>
      </c>
      <c r="I320" s="256" t="str">
        <f t="shared" si="20"/>
        <v>31805540d</v>
      </c>
      <c r="J320" s="226" t="str">
        <f t="shared" si="21"/>
        <v>31805540026 03</v>
      </c>
      <c r="K320" s="5"/>
      <c r="L320" s="226" t="str">
        <f t="shared" si="22"/>
        <v>31805540026 03B</v>
      </c>
      <c r="M320" s="5" t="str">
        <f t="shared" si="23"/>
        <v>Slovenský krasokorčuliarsky zväzdBNicole Rajičová</v>
      </c>
      <c r="N320" s="3" t="str">
        <f t="shared" si="24"/>
        <v>31805540dB</v>
      </c>
    </row>
    <row r="321" spans="1:14">
      <c r="A321" s="265" t="s">
        <v>1981</v>
      </c>
      <c r="B321" s="278" t="str">
        <f>VLOOKUP(A321,Adr!A:B,2,FALSE)</f>
        <v>Slovenský lukostrelecký zväz</v>
      </c>
      <c r="C321" s="228" t="s">
        <v>975</v>
      </c>
      <c r="D321" s="231">
        <v>80399</v>
      </c>
      <c r="E321" s="232">
        <v>0</v>
      </c>
      <c r="F321" s="225" t="s">
        <v>206</v>
      </c>
      <c r="G321" s="294" t="s">
        <v>6</v>
      </c>
      <c r="H321" s="228" t="s">
        <v>846</v>
      </c>
      <c r="I321" s="256" t="str">
        <f t="shared" ref="I321:I384" si="25">A321&amp;F321</f>
        <v>30793009a</v>
      </c>
      <c r="J321" s="226" t="str">
        <f t="shared" ref="J321:J384" si="26">A321&amp;G321</f>
        <v>30793009026 02</v>
      </c>
      <c r="K321" s="5" t="s">
        <v>79</v>
      </c>
      <c r="L321" s="226" t="str">
        <f t="shared" ref="L321:L384" si="27">A321&amp;G321&amp;H321</f>
        <v>30793009026 02B</v>
      </c>
      <c r="M321" s="5" t="str">
        <f t="shared" ref="M321:M384" si="28">B321&amp;F321&amp;H321&amp;C321</f>
        <v>Slovenský lukostrelecký zväzaBlukostreľba - bežné transfery</v>
      </c>
      <c r="N321" s="3" t="str">
        <f t="shared" ref="N321:N384" si="29">+I321&amp;H321</f>
        <v>30793009aB</v>
      </c>
    </row>
    <row r="322" spans="1:14">
      <c r="A322" s="225" t="s">
        <v>80</v>
      </c>
      <c r="B322" s="278" t="str">
        <f>VLOOKUP(A322,Adr!A:B,2,FALSE)</f>
        <v>Slovenský národný aeroklub gen. Milana Rastislava Štefánika</v>
      </c>
      <c r="C322" s="263" t="s">
        <v>976</v>
      </c>
      <c r="D322" s="250">
        <v>170099</v>
      </c>
      <c r="E322" s="232">
        <v>0</v>
      </c>
      <c r="F322" s="225" t="s">
        <v>206</v>
      </c>
      <c r="G322" s="228" t="s">
        <v>6</v>
      </c>
      <c r="H322" s="228" t="s">
        <v>846</v>
      </c>
      <c r="I322" s="256" t="str">
        <f t="shared" si="25"/>
        <v>00677604a</v>
      </c>
      <c r="J322" s="226" t="str">
        <f t="shared" si="26"/>
        <v>00677604026 02</v>
      </c>
      <c r="K322" s="5" t="s">
        <v>81</v>
      </c>
      <c r="L322" s="226" t="str">
        <f t="shared" si="27"/>
        <v>00677604026 02B</v>
      </c>
      <c r="M322" s="5" t="str">
        <f t="shared" si="28"/>
        <v>Slovenský národný aeroklub gen. Milana Rastislava ŠtefánikaaBletecké športy - bežné transfery</v>
      </c>
      <c r="N322" s="3" t="str">
        <f t="shared" si="29"/>
        <v>00677604aB</v>
      </c>
    </row>
    <row r="323" spans="1:14">
      <c r="A323" s="265" t="s">
        <v>80</v>
      </c>
      <c r="B323" s="278" t="str">
        <f>VLOOKUP(A323,Adr!A:B,2,FALSE)</f>
        <v>Slovenský národný aeroklub gen. Milana Rastislava Štefánika</v>
      </c>
      <c r="C323" s="228" t="s">
        <v>1403</v>
      </c>
      <c r="D323" s="231">
        <v>12514</v>
      </c>
      <c r="E323" s="232">
        <v>0</v>
      </c>
      <c r="F323" s="225" t="s">
        <v>209</v>
      </c>
      <c r="G323" s="294" t="s">
        <v>10</v>
      </c>
      <c r="H323" s="228" t="s">
        <v>846</v>
      </c>
      <c r="I323" s="256" t="str">
        <f t="shared" si="25"/>
        <v>00677604d</v>
      </c>
      <c r="J323" s="226" t="str">
        <f t="shared" si="26"/>
        <v>00677604026 03</v>
      </c>
      <c r="K323" s="5"/>
      <c r="L323" s="226" t="str">
        <f t="shared" si="27"/>
        <v>00677604026 03B</v>
      </c>
      <c r="M323" s="5" t="str">
        <f t="shared" si="28"/>
        <v>Slovenský národný aeroklub gen. Milana Rastislava ŠtefánikadBair navigation race - dvojica</v>
      </c>
      <c r="N323" s="3" t="str">
        <f t="shared" si="29"/>
        <v>00677604dB</v>
      </c>
    </row>
    <row r="324" spans="1:14">
      <c r="A324" s="265" t="s">
        <v>80</v>
      </c>
      <c r="B324" s="278" t="str">
        <f>VLOOKUP(A324,Adr!A:B,2,FALSE)</f>
        <v>Slovenský národný aeroklub gen. Milana Rastislava Štefánika</v>
      </c>
      <c r="C324" s="228" t="s">
        <v>1108</v>
      </c>
      <c r="D324" s="231">
        <v>5214</v>
      </c>
      <c r="E324" s="232">
        <v>0</v>
      </c>
      <c r="F324" s="225" t="s">
        <v>209</v>
      </c>
      <c r="G324" s="294" t="s">
        <v>10</v>
      </c>
      <c r="H324" s="228" t="s">
        <v>846</v>
      </c>
      <c r="I324" s="256" t="str">
        <f t="shared" si="25"/>
        <v>00677604d</v>
      </c>
      <c r="J324" s="226" t="str">
        <f t="shared" si="26"/>
        <v>00677604026 03</v>
      </c>
      <c r="K324" s="5"/>
      <c r="L324" s="226" t="str">
        <f t="shared" si="27"/>
        <v>00677604026 03B</v>
      </c>
      <c r="M324" s="5" t="str">
        <f t="shared" si="28"/>
        <v>Slovenský národný aeroklub gen. Milana Rastislava ŠtefánikadBIgor Burger</v>
      </c>
      <c r="N324" s="3" t="str">
        <f t="shared" si="29"/>
        <v>00677604dB</v>
      </c>
    </row>
    <row r="325" spans="1:14">
      <c r="A325" s="225" t="s">
        <v>80</v>
      </c>
      <c r="B325" s="278" t="str">
        <f>VLOOKUP(A325,Adr!A:B,2,FALSE)</f>
        <v>Slovenský národný aeroklub gen. Milana Rastislava Štefánika</v>
      </c>
      <c r="C325" s="263" t="s">
        <v>1109</v>
      </c>
      <c r="D325" s="249">
        <v>8343</v>
      </c>
      <c r="E325" s="232">
        <v>0</v>
      </c>
      <c r="F325" s="225" t="s">
        <v>209</v>
      </c>
      <c r="G325" s="228" t="s">
        <v>10</v>
      </c>
      <c r="H325" s="228" t="s">
        <v>846</v>
      </c>
      <c r="I325" s="256" t="str">
        <f t="shared" si="25"/>
        <v>00677604d</v>
      </c>
      <c r="J325" s="226" t="str">
        <f t="shared" si="26"/>
        <v>00677604026 03</v>
      </c>
      <c r="K325" s="5"/>
      <c r="L325" s="226" t="str">
        <f t="shared" si="27"/>
        <v>00677604026 03B</v>
      </c>
      <c r="M325" s="5" t="str">
        <f t="shared" si="28"/>
        <v>Slovenský národný aeroklub gen. Milana Rastislava ŠtefánikadBJán Koťuha</v>
      </c>
      <c r="N325" s="3" t="str">
        <f t="shared" si="29"/>
        <v>00677604dB</v>
      </c>
    </row>
    <row r="326" spans="1:14">
      <c r="A326" s="225" t="s">
        <v>80</v>
      </c>
      <c r="B326" s="278" t="str">
        <f>VLOOKUP(A326,Adr!A:B,2,FALSE)</f>
        <v>Slovenský národný aeroklub gen. Milana Rastislava Štefánika</v>
      </c>
      <c r="C326" s="263" t="s">
        <v>1404</v>
      </c>
      <c r="D326" s="249">
        <v>8343</v>
      </c>
      <c r="E326" s="232">
        <v>0</v>
      </c>
      <c r="F326" s="225" t="s">
        <v>209</v>
      </c>
      <c r="G326" s="228" t="s">
        <v>10</v>
      </c>
      <c r="H326" s="228" t="s">
        <v>846</v>
      </c>
      <c r="I326" s="256" t="str">
        <f t="shared" si="25"/>
        <v>00677604d</v>
      </c>
      <c r="J326" s="226" t="str">
        <f t="shared" si="26"/>
        <v>00677604026 03</v>
      </c>
      <c r="K326" s="5"/>
      <c r="L326" s="226" t="str">
        <f t="shared" si="27"/>
        <v>00677604026 03B</v>
      </c>
      <c r="M326" s="5" t="str">
        <f t="shared" si="28"/>
        <v>Slovenský národný aeroklub gen. Milana Rastislava ŠtefánikadBJán Šabľa jr.</v>
      </c>
      <c r="N326" s="3" t="str">
        <f t="shared" si="29"/>
        <v>00677604dB</v>
      </c>
    </row>
    <row r="327" spans="1:14">
      <c r="A327" s="265" t="s">
        <v>80</v>
      </c>
      <c r="B327" s="278" t="str">
        <f>VLOOKUP(A327,Adr!A:B,2,FALSE)</f>
        <v>Slovenský národný aeroklub gen. Milana Rastislava Štefánika</v>
      </c>
      <c r="C327" s="228" t="s">
        <v>1110</v>
      </c>
      <c r="D327" s="231">
        <v>10429</v>
      </c>
      <c r="E327" s="232">
        <v>0</v>
      </c>
      <c r="F327" s="225" t="s">
        <v>209</v>
      </c>
      <c r="G327" s="294" t="s">
        <v>10</v>
      </c>
      <c r="H327" s="228" t="s">
        <v>846</v>
      </c>
      <c r="I327" s="256" t="str">
        <f t="shared" si="25"/>
        <v>00677604d</v>
      </c>
      <c r="J327" s="226" t="str">
        <f t="shared" si="26"/>
        <v>00677604026 03</v>
      </c>
      <c r="K327" s="5"/>
      <c r="L327" s="226" t="str">
        <f t="shared" si="27"/>
        <v>00677604026 03B</v>
      </c>
      <c r="M327" s="5" t="str">
        <f t="shared" si="28"/>
        <v>Slovenský národný aeroklub gen. Milana Rastislava ŠtefánikadBMarián Greš</v>
      </c>
      <c r="N327" s="3" t="str">
        <f t="shared" si="29"/>
        <v>00677604dB</v>
      </c>
    </row>
    <row r="328" spans="1:14">
      <c r="A328" s="265" t="s">
        <v>80</v>
      </c>
      <c r="B328" s="278" t="str">
        <f>VLOOKUP(A328,Adr!A:B,2,FALSE)</f>
        <v>Slovenský národný aeroklub gen. Milana Rastislava Štefánika</v>
      </c>
      <c r="C328" s="228" t="s">
        <v>1111</v>
      </c>
      <c r="D328" s="231">
        <v>10429</v>
      </c>
      <c r="E328" s="232">
        <v>0</v>
      </c>
      <c r="F328" s="225" t="s">
        <v>209</v>
      </c>
      <c r="G328" s="294" t="s">
        <v>10</v>
      </c>
      <c r="H328" s="228" t="s">
        <v>846</v>
      </c>
      <c r="I328" s="256" t="str">
        <f t="shared" si="25"/>
        <v>00677604d</v>
      </c>
      <c r="J328" s="226" t="str">
        <f t="shared" si="26"/>
        <v>00677604026 03</v>
      </c>
      <c r="K328" s="5"/>
      <c r="L328" s="226" t="str">
        <f t="shared" si="27"/>
        <v>00677604026 03B</v>
      </c>
      <c r="M328" s="5" t="str">
        <f t="shared" si="28"/>
        <v>Slovenský národný aeroklub gen. Milana Rastislava ŠtefánikadBMichal Žitňan st.</v>
      </c>
      <c r="N328" s="3" t="str">
        <f t="shared" si="29"/>
        <v>00677604dB</v>
      </c>
    </row>
    <row r="329" spans="1:14">
      <c r="A329" s="245" t="s">
        <v>80</v>
      </c>
      <c r="B329" s="278" t="str">
        <f>VLOOKUP(A329,Adr!A:B,2,FALSE)</f>
        <v>Slovenský národný aeroklub gen. Milana Rastislava Štefánika</v>
      </c>
      <c r="C329" s="248" t="s">
        <v>1806</v>
      </c>
      <c r="D329" s="250">
        <v>2000</v>
      </c>
      <c r="E329" s="232">
        <v>0</v>
      </c>
      <c r="F329" s="245" t="s">
        <v>214</v>
      </c>
      <c r="G329" s="248" t="s">
        <v>10</v>
      </c>
      <c r="H329" s="248" t="s">
        <v>846</v>
      </c>
      <c r="I329" s="256" t="str">
        <f t="shared" si="25"/>
        <v>00677604i</v>
      </c>
      <c r="J329" s="226" t="str">
        <f t="shared" si="26"/>
        <v>00677604026 03</v>
      </c>
      <c r="K329" s="5"/>
      <c r="L329" s="226" t="str">
        <f t="shared" si="27"/>
        <v>00677604026 03B</v>
      </c>
      <c r="M329" s="5" t="str">
        <f t="shared" si="28"/>
        <v>Slovenský národný aeroklub gen. Milana Rastislava ŠtefánikaiBAlexander Schrek, Patrik Dolobáč za  2. miesto na ME v športe (disciplíne) F 2B - družstvo</v>
      </c>
      <c r="N329" s="3" t="str">
        <f t="shared" si="29"/>
        <v>00677604iB</v>
      </c>
    </row>
    <row r="330" spans="1:14">
      <c r="A330" s="225" t="s">
        <v>80</v>
      </c>
      <c r="B330" s="278" t="str">
        <f>VLOOKUP(A330,Adr!A:B,2,FALSE)</f>
        <v>Slovenský národný aeroklub gen. Milana Rastislava Štefánika</v>
      </c>
      <c r="C330" s="248" t="s">
        <v>1805</v>
      </c>
      <c r="D330" s="250">
        <v>2000</v>
      </c>
      <c r="E330" s="232">
        <v>0</v>
      </c>
      <c r="F330" s="245" t="s">
        <v>214</v>
      </c>
      <c r="G330" s="248" t="s">
        <v>10</v>
      </c>
      <c r="H330" s="248" t="s">
        <v>846</v>
      </c>
      <c r="I330" s="256" t="str">
        <f t="shared" si="25"/>
        <v>00677604i</v>
      </c>
      <c r="J330" s="226" t="str">
        <f t="shared" si="26"/>
        <v>00677604026 03</v>
      </c>
      <c r="K330" s="5"/>
      <c r="L330" s="226" t="str">
        <f t="shared" si="27"/>
        <v>00677604026 03B</v>
      </c>
      <c r="M330" s="5" t="str">
        <f t="shared" si="28"/>
        <v>Slovenský národný aeroklub gen. Milana Rastislava ŠtefánikaiBIgor Burger za  1. miesto na ME v športe (disciplíne) F 2B</v>
      </c>
      <c r="N330" s="3" t="str">
        <f t="shared" si="29"/>
        <v>00677604iB</v>
      </c>
    </row>
    <row r="331" spans="1:14">
      <c r="A331" s="225" t="s">
        <v>80</v>
      </c>
      <c r="B331" s="278" t="str">
        <f>VLOOKUP(A331,Adr!A:B,2,FALSE)</f>
        <v>Slovenský národný aeroklub gen. Milana Rastislava Štefánika</v>
      </c>
      <c r="C331" s="248" t="s">
        <v>1803</v>
      </c>
      <c r="D331" s="250">
        <v>2000</v>
      </c>
      <c r="E331" s="232">
        <v>0</v>
      </c>
      <c r="F331" s="245" t="s">
        <v>214</v>
      </c>
      <c r="G331" s="248" t="s">
        <v>10</v>
      </c>
      <c r="H331" s="248" t="s">
        <v>846</v>
      </c>
      <c r="I331" s="256" t="str">
        <f t="shared" si="25"/>
        <v>00677604i</v>
      </c>
      <c r="J331" s="226" t="str">
        <f t="shared" si="26"/>
        <v>00677604026 03</v>
      </c>
      <c r="K331" s="5"/>
      <c r="L331" s="226" t="str">
        <f t="shared" si="27"/>
        <v>00677604026 03B</v>
      </c>
      <c r="M331" s="5" t="str">
        <f t="shared" si="28"/>
        <v>Slovenský národný aeroklub gen. Milana Rastislava ŠtefánikaiBIvan Tréger za  1. miesto na ME v športe (disciplíne) F 1D</v>
      </c>
      <c r="N331" s="3" t="str">
        <f t="shared" si="29"/>
        <v>00677604iB</v>
      </c>
    </row>
    <row r="332" spans="1:14">
      <c r="A332" s="225" t="s">
        <v>80</v>
      </c>
      <c r="B332" s="278" t="str">
        <f>VLOOKUP(A332,Adr!A:B,2,FALSE)</f>
        <v>Slovenský národný aeroklub gen. Milana Rastislava Štefánika</v>
      </c>
      <c r="C332" s="248" t="s">
        <v>1799</v>
      </c>
      <c r="D332" s="250">
        <v>400</v>
      </c>
      <c r="E332" s="232">
        <v>0</v>
      </c>
      <c r="F332" s="245" t="s">
        <v>214</v>
      </c>
      <c r="G332" s="248" t="s">
        <v>10</v>
      </c>
      <c r="H332" s="248" t="s">
        <v>846</v>
      </c>
      <c r="I332" s="256" t="str">
        <f t="shared" si="25"/>
        <v>00677604i</v>
      </c>
      <c r="J332" s="226" t="str">
        <f t="shared" si="26"/>
        <v>00677604026 03</v>
      </c>
      <c r="K332" s="5"/>
      <c r="L332" s="226" t="str">
        <f t="shared" si="27"/>
        <v>00677604026 03B</v>
      </c>
      <c r="M332" s="5" t="str">
        <f t="shared" si="28"/>
        <v>Slovenský národný aeroklub gen. Milana Rastislava ŠtefánikaiBJán Gašpar - 1 x 2. m. MEJ - Dolobáč (F 2B)</v>
      </c>
      <c r="N332" s="3" t="str">
        <f t="shared" si="29"/>
        <v>00677604iB</v>
      </c>
    </row>
    <row r="333" spans="1:14" ht="22.5">
      <c r="A333" s="225" t="s">
        <v>80</v>
      </c>
      <c r="B333" s="278" t="str">
        <f>VLOOKUP(A333,Adr!A:B,2,FALSE)</f>
        <v>Slovenský národný aeroklub gen. Milana Rastislava Štefánika</v>
      </c>
      <c r="C333" s="264" t="s">
        <v>1807</v>
      </c>
      <c r="D333" s="255">
        <v>2000</v>
      </c>
      <c r="E333" s="232">
        <v>0</v>
      </c>
      <c r="F333" s="245" t="s">
        <v>214</v>
      </c>
      <c r="G333" s="248" t="s">
        <v>10</v>
      </c>
      <c r="H333" s="248" t="s">
        <v>846</v>
      </c>
      <c r="I333" s="233" t="str">
        <f t="shared" si="25"/>
        <v>00677604i</v>
      </c>
      <c r="J333" s="226" t="str">
        <f t="shared" si="26"/>
        <v>00677604026 03</v>
      </c>
      <c r="K333" s="5"/>
      <c r="L333" s="226" t="str">
        <f t="shared" si="27"/>
        <v>00677604026 03B</v>
      </c>
      <c r="M333" s="5" t="str">
        <f t="shared" si="28"/>
        <v>Slovenský národný aeroklub gen. Milana Rastislava ŠtefánikaiBJán Koťuha za  1. miesto na ME v športe (disciplíne) S 5C</v>
      </c>
      <c r="N333" s="3" t="str">
        <f t="shared" si="29"/>
        <v>00677604iB</v>
      </c>
    </row>
    <row r="334" spans="1:14" ht="22.5">
      <c r="A334" s="225" t="s">
        <v>80</v>
      </c>
      <c r="B334" s="278" t="str">
        <f>VLOOKUP(A334,Adr!A:B,2,FALSE)</f>
        <v>Slovenský národný aeroklub gen. Milana Rastislava Štefánika</v>
      </c>
      <c r="C334" s="264" t="s">
        <v>1810</v>
      </c>
      <c r="D334" s="255">
        <v>2500</v>
      </c>
      <c r="E334" s="232">
        <v>0</v>
      </c>
      <c r="F334" s="245" t="s">
        <v>214</v>
      </c>
      <c r="G334" s="248" t="s">
        <v>10</v>
      </c>
      <c r="H334" s="248" t="s">
        <v>846</v>
      </c>
      <c r="I334" s="233" t="str">
        <f t="shared" si="25"/>
        <v>00677604i</v>
      </c>
      <c r="J334" s="226" t="str">
        <f t="shared" si="26"/>
        <v>00677604026 03</v>
      </c>
      <c r="K334" s="5"/>
      <c r="L334" s="226" t="str">
        <f t="shared" si="27"/>
        <v>00677604026 03B</v>
      </c>
      <c r="M334" s="5" t="str">
        <f t="shared" si="28"/>
        <v>Slovenský národný aeroklub gen. Milana Rastislava ŠtefánikaiBJán Šabľa, ml. za  2. miesto na MS v športe (disciplíne) Presné lietanie</v>
      </c>
      <c r="N334" s="3" t="str">
        <f t="shared" si="29"/>
        <v>00677604iB</v>
      </c>
    </row>
    <row r="335" spans="1:14" ht="22.5">
      <c r="A335" s="225" t="s">
        <v>80</v>
      </c>
      <c r="B335" s="278" t="str">
        <f>VLOOKUP(A335,Adr!A:B,2,FALSE)</f>
        <v>Slovenský národný aeroklub gen. Milana Rastislava Štefánika</v>
      </c>
      <c r="C335" s="264" t="s">
        <v>1811</v>
      </c>
      <c r="D335" s="255">
        <v>3750</v>
      </c>
      <c r="E335" s="232">
        <v>0</v>
      </c>
      <c r="F335" s="245" t="s">
        <v>214</v>
      </c>
      <c r="G335" s="248" t="s">
        <v>10</v>
      </c>
      <c r="H335" s="248" t="s">
        <v>846</v>
      </c>
      <c r="I335" s="233" t="str">
        <f t="shared" si="25"/>
        <v>00677604i</v>
      </c>
      <c r="J335" s="226" t="str">
        <f t="shared" si="26"/>
        <v>00677604026 03</v>
      </c>
      <c r="K335" s="5"/>
      <c r="L335" s="226" t="str">
        <f t="shared" si="27"/>
        <v>00677604026 03B</v>
      </c>
      <c r="M335" s="5" t="str">
        <f t="shared" si="28"/>
        <v>Slovenský národný aeroklub gen. Milana Rastislava ŠtefánikaiBMartin Nevidzan, Milan Mrázik za  2. miesto na MS v športe (disciplíne) Air Navigation Race</v>
      </c>
      <c r="N335" s="3" t="str">
        <f t="shared" si="29"/>
        <v>00677604iB</v>
      </c>
    </row>
    <row r="336" spans="1:14" ht="22.5">
      <c r="A336" s="225" t="s">
        <v>80</v>
      </c>
      <c r="B336" s="278" t="str">
        <f>VLOOKUP(A336,Adr!A:B,2,FALSE)</f>
        <v>Slovenský národný aeroklub gen. Milana Rastislava Štefánika</v>
      </c>
      <c r="C336" s="264" t="s">
        <v>1808</v>
      </c>
      <c r="D336" s="255">
        <v>2000</v>
      </c>
      <c r="E336" s="232">
        <v>0</v>
      </c>
      <c r="F336" s="245" t="s">
        <v>214</v>
      </c>
      <c r="G336" s="248" t="s">
        <v>10</v>
      </c>
      <c r="H336" s="248" t="s">
        <v>846</v>
      </c>
      <c r="I336" s="233" t="str">
        <f t="shared" si="25"/>
        <v>00677604i</v>
      </c>
      <c r="J336" s="226" t="str">
        <f t="shared" si="26"/>
        <v>00677604026 03</v>
      </c>
      <c r="K336" s="5"/>
      <c r="L336" s="226" t="str">
        <f t="shared" si="27"/>
        <v>00677604026 03B</v>
      </c>
      <c r="M336" s="5" t="str">
        <f t="shared" si="28"/>
        <v>Slovenský národný aeroklub gen. Milana Rastislava ŠtefánikaiBMichal Žitňan, ml. za  1. miesto na ME v športe (disciplíne) S 9A</v>
      </c>
      <c r="N336" s="3" t="str">
        <f t="shared" si="29"/>
        <v>00677604iB</v>
      </c>
    </row>
    <row r="337" spans="1:14">
      <c r="A337" s="225" t="s">
        <v>80</v>
      </c>
      <c r="B337" s="278" t="str">
        <f>VLOOKUP(A337,Adr!A:B,2,FALSE)</f>
        <v>Slovenský národný aeroklub gen. Milana Rastislava Štefánika</v>
      </c>
      <c r="C337" s="248" t="s">
        <v>1800</v>
      </c>
      <c r="D337" s="250">
        <v>400</v>
      </c>
      <c r="E337" s="232">
        <v>0</v>
      </c>
      <c r="F337" s="245" t="s">
        <v>214</v>
      </c>
      <c r="G337" s="248" t="s">
        <v>10</v>
      </c>
      <c r="H337" s="248" t="s">
        <v>846</v>
      </c>
      <c r="I337" s="256" t="str">
        <f t="shared" si="25"/>
        <v>00677604i</v>
      </c>
      <c r="J337" s="226" t="str">
        <f t="shared" si="26"/>
        <v>00677604026 03</v>
      </c>
      <c r="K337" s="5"/>
      <c r="L337" s="226" t="str">
        <f t="shared" si="27"/>
        <v>00677604026 03B</v>
      </c>
      <c r="M337" s="5" t="str">
        <f t="shared" si="28"/>
        <v>Slovenský národný aeroklub gen. Milana Rastislava ŠtefánikaiBPavol Polonec - 1 x 2. m. a 1 x 3. m. MEJ - Ema a Laura Kožuchová (F 1E), 1 x 1. m. MEJ - družstvo (F 1E)</v>
      </c>
      <c r="N337" s="3" t="str">
        <f t="shared" si="29"/>
        <v>00677604iB</v>
      </c>
    </row>
    <row r="338" spans="1:14">
      <c r="A338" s="225" t="s">
        <v>80</v>
      </c>
      <c r="B338" s="278" t="str">
        <f>VLOOKUP(A338,Adr!A:B,2,FALSE)</f>
        <v>Slovenský národný aeroklub gen. Milana Rastislava Štefánika</v>
      </c>
      <c r="C338" s="248" t="s">
        <v>1804</v>
      </c>
      <c r="D338" s="250">
        <v>2000</v>
      </c>
      <c r="E338" s="232">
        <v>0</v>
      </c>
      <c r="F338" s="245" t="s">
        <v>214</v>
      </c>
      <c r="G338" s="248" t="s">
        <v>10</v>
      </c>
      <c r="H338" s="248" t="s">
        <v>846</v>
      </c>
      <c r="I338" s="256" t="str">
        <f t="shared" si="25"/>
        <v>00677604i</v>
      </c>
      <c r="J338" s="226" t="str">
        <f t="shared" si="26"/>
        <v>00677604026 03</v>
      </c>
      <c r="K338" s="5"/>
      <c r="L338" s="226" t="str">
        <f t="shared" si="27"/>
        <v>00677604026 03B</v>
      </c>
      <c r="M338" s="5" t="str">
        <f t="shared" si="28"/>
        <v>Slovenský národný aeroklub gen. Milana Rastislava ŠtefánikaiBPavol Polonec, Milan Polonec za  2. miesto na ME v športe (disciplíne) F 1 D - družstvo</v>
      </c>
      <c r="N338" s="3" t="str">
        <f t="shared" si="29"/>
        <v>00677604iB</v>
      </c>
    </row>
    <row r="339" spans="1:14">
      <c r="A339" s="225" t="s">
        <v>80</v>
      </c>
      <c r="B339" s="278" t="str">
        <f>VLOOKUP(A339,Adr!A:B,2,FALSE)</f>
        <v>Slovenský národný aeroklub gen. Milana Rastislava Štefánika</v>
      </c>
      <c r="C339" s="248" t="s">
        <v>1801</v>
      </c>
      <c r="D339" s="250">
        <v>1000</v>
      </c>
      <c r="E339" s="232">
        <v>0</v>
      </c>
      <c r="F339" s="245" t="s">
        <v>214</v>
      </c>
      <c r="G339" s="248" t="s">
        <v>10</v>
      </c>
      <c r="H339" s="248" t="s">
        <v>846</v>
      </c>
      <c r="I339" s="256" t="str">
        <f t="shared" si="25"/>
        <v>00677604i</v>
      </c>
      <c r="J339" s="226" t="str">
        <f t="shared" si="26"/>
        <v>00677604026 03</v>
      </c>
      <c r="K339" s="5"/>
      <c r="L339" s="226" t="str">
        <f t="shared" si="27"/>
        <v>00677604026 03B</v>
      </c>
      <c r="M339" s="5" t="str">
        <f t="shared" si="28"/>
        <v>Slovenský národný aeroklub gen. Milana Rastislava ŠtefánikaiBRoland Ševce, Maroš Fecek, Marek Brezáni za  2. miesto na MEJ v športe (disciplíne) S 3A - družstvo</v>
      </c>
      <c r="N339" s="3" t="str">
        <f t="shared" si="29"/>
        <v>00677604iB</v>
      </c>
    </row>
    <row r="340" spans="1:14">
      <c r="A340" s="225" t="s">
        <v>80</v>
      </c>
      <c r="B340" s="278" t="str">
        <f>VLOOKUP(A340,Adr!A:B,2,FALSE)</f>
        <v>Slovenský národný aeroklub gen. Milana Rastislava Štefánika</v>
      </c>
      <c r="C340" s="248" t="s">
        <v>1802</v>
      </c>
      <c r="D340" s="250">
        <v>1333</v>
      </c>
      <c r="E340" s="232">
        <v>0</v>
      </c>
      <c r="F340" s="245" t="s">
        <v>214</v>
      </c>
      <c r="G340" s="248" t="s">
        <v>10</v>
      </c>
      <c r="H340" s="248" t="s">
        <v>846</v>
      </c>
      <c r="I340" s="256" t="str">
        <f t="shared" si="25"/>
        <v>00677604i</v>
      </c>
      <c r="J340" s="226" t="str">
        <f t="shared" si="26"/>
        <v>00677604026 03</v>
      </c>
      <c r="K340" s="5"/>
      <c r="L340" s="226" t="str">
        <f t="shared" si="27"/>
        <v>00677604026 03B</v>
      </c>
      <c r="M340" s="5" t="str">
        <f t="shared" si="28"/>
        <v>Slovenský národný aeroklub gen. Milana Rastislava ŠtefánikaiBŠtefan Buraj za  3. miesto na ME v športe (disciplíne) S 6A - družstvo</v>
      </c>
      <c r="N340" s="3" t="str">
        <f t="shared" si="29"/>
        <v>00677604iB</v>
      </c>
    </row>
    <row r="341" spans="1:14">
      <c r="A341" s="225" t="s">
        <v>80</v>
      </c>
      <c r="B341" s="278" t="str">
        <f>VLOOKUP(A341,Adr!A:B,2,FALSE)</f>
        <v>Slovenský národný aeroklub gen. Milana Rastislava Štefánika</v>
      </c>
      <c r="C341" s="248" t="s">
        <v>1798</v>
      </c>
      <c r="D341" s="250">
        <v>400</v>
      </c>
      <c r="E341" s="232">
        <v>0</v>
      </c>
      <c r="F341" s="245" t="s">
        <v>214</v>
      </c>
      <c r="G341" s="248" t="s">
        <v>10</v>
      </c>
      <c r="H341" s="248" t="s">
        <v>846</v>
      </c>
      <c r="I341" s="256" t="str">
        <f t="shared" si="25"/>
        <v>00677604i</v>
      </c>
      <c r="J341" s="226" t="str">
        <f t="shared" si="26"/>
        <v>00677604026 03</v>
      </c>
      <c r="K341" s="5"/>
      <c r="L341" s="226" t="str">
        <f t="shared" si="27"/>
        <v>00677604026 03B</v>
      </c>
      <c r="M341" s="5" t="str">
        <f t="shared" si="28"/>
        <v>Slovenský národný aeroklub gen. Milana Rastislava ŠtefánikaiBVasil Pavljuk - 2 x 1. m. MEJ - Fecek (S 8D), Galko (S 5B), 1 x 2. m a 1 x 3. m. MEJ - družstvá (S 36A + S 5B)</v>
      </c>
      <c r="N341" s="3" t="str">
        <f t="shared" si="29"/>
        <v>00677604iB</v>
      </c>
    </row>
    <row r="342" spans="1:14" ht="22.5">
      <c r="A342" s="225" t="s">
        <v>80</v>
      </c>
      <c r="B342" s="278" t="str">
        <f>VLOOKUP(A342,Adr!A:B,2,FALSE)</f>
        <v>Slovenský národný aeroklub gen. Milana Rastislava Štefánika</v>
      </c>
      <c r="C342" s="264" t="s">
        <v>1809</v>
      </c>
      <c r="D342" s="255">
        <v>2000</v>
      </c>
      <c r="E342" s="232">
        <v>0</v>
      </c>
      <c r="F342" s="245" t="s">
        <v>214</v>
      </c>
      <c r="G342" s="248" t="s">
        <v>10</v>
      </c>
      <c r="H342" s="248" t="s">
        <v>846</v>
      </c>
      <c r="I342" s="233" t="str">
        <f t="shared" si="25"/>
        <v>00677604i</v>
      </c>
      <c r="J342" s="226" t="str">
        <f t="shared" si="26"/>
        <v>00677604026 03</v>
      </c>
      <c r="K342" s="5"/>
      <c r="L342" s="226" t="str">
        <f t="shared" si="27"/>
        <v>00677604026 03B</v>
      </c>
      <c r="M342" s="5" t="str">
        <f t="shared" si="28"/>
        <v>Slovenský národný aeroklub gen. Milana Rastislava ŠtefánikaiBVasil Pavljuk, Michal Žitňan, st. za  2. miesto na ME v športe (disciplíne) S 9A - družstvo</v>
      </c>
      <c r="N342" s="3" t="str">
        <f t="shared" si="29"/>
        <v>00677604iB</v>
      </c>
    </row>
    <row r="343" spans="1:14">
      <c r="A343" s="225" t="s">
        <v>82</v>
      </c>
      <c r="B343" s="278" t="str">
        <f>VLOOKUP(A343,Adr!A:B,2,FALSE)</f>
        <v>Slovenský olympijský a športový výbor</v>
      </c>
      <c r="C343" s="263" t="s">
        <v>1010</v>
      </c>
      <c r="D343" s="249">
        <v>1433495</v>
      </c>
      <c r="E343" s="232">
        <v>0</v>
      </c>
      <c r="F343" s="225" t="s">
        <v>207</v>
      </c>
      <c r="G343" s="228" t="s">
        <v>10</v>
      </c>
      <c r="H343" s="228" t="s">
        <v>846</v>
      </c>
      <c r="I343" s="233" t="str">
        <f t="shared" si="25"/>
        <v>30811082b</v>
      </c>
      <c r="J343" s="226" t="str">
        <f t="shared" si="26"/>
        <v>30811082026 03</v>
      </c>
      <c r="K343" s="5"/>
      <c r="L343" s="226" t="str">
        <f t="shared" si="27"/>
        <v>30811082026 03B</v>
      </c>
      <c r="M343" s="5" t="str">
        <f t="shared" si="28"/>
        <v>Slovenský olympijský a športový výborbBčinnosť Slovenského olympijského výboru</v>
      </c>
      <c r="N343" s="3" t="str">
        <f t="shared" si="29"/>
        <v>30811082bB</v>
      </c>
    </row>
    <row r="344" spans="1:14">
      <c r="A344" s="245" t="s">
        <v>82</v>
      </c>
      <c r="B344" s="278" t="str">
        <f>VLOOKUP(A344,Adr!A:B,2,FALSE)</f>
        <v>Slovenský olympijský a športový výbor</v>
      </c>
      <c r="C344" s="248" t="s">
        <v>1973</v>
      </c>
      <c r="D344" s="250">
        <v>65000</v>
      </c>
      <c r="E344" s="321">
        <v>0</v>
      </c>
      <c r="F344" s="245" t="s">
        <v>218</v>
      </c>
      <c r="G344" s="248" t="s">
        <v>10</v>
      </c>
      <c r="H344" s="248" t="s">
        <v>846</v>
      </c>
      <c r="I344" s="256" t="str">
        <f t="shared" si="25"/>
        <v>30811082m</v>
      </c>
      <c r="J344" s="226" t="str">
        <f t="shared" si="26"/>
        <v>30811082026 03</v>
      </c>
      <c r="K344" s="5"/>
      <c r="L344" s="226" t="str">
        <f t="shared" si="27"/>
        <v>30811082026 03B</v>
      </c>
      <c r="M344" s="5" t="str">
        <f t="shared" si="28"/>
        <v>Slovenský olympijský a športový výbormBOlympijský odznak všestrannosti 2020</v>
      </c>
      <c r="N344" s="3" t="str">
        <f t="shared" si="29"/>
        <v>30811082mB</v>
      </c>
    </row>
    <row r="345" spans="1:14" ht="33.75">
      <c r="A345" s="225" t="s">
        <v>82</v>
      </c>
      <c r="B345" s="278" t="str">
        <f>VLOOKUP(A345,Adr!A:B,2,FALSE)</f>
        <v>Slovenský olympijský a športový výbor</v>
      </c>
      <c r="C345" s="263" t="s">
        <v>1241</v>
      </c>
      <c r="D345" s="249">
        <v>1552000</v>
      </c>
      <c r="E345" s="232">
        <v>0</v>
      </c>
      <c r="F345" s="225" t="s">
        <v>221</v>
      </c>
      <c r="G345" s="228" t="s">
        <v>10</v>
      </c>
      <c r="H345" s="228" t="s">
        <v>846</v>
      </c>
      <c r="I345" s="233" t="str">
        <f t="shared" si="25"/>
        <v>30811082p</v>
      </c>
      <c r="J345" s="226" t="str">
        <f t="shared" si="26"/>
        <v>30811082026 03</v>
      </c>
      <c r="K345" s="5"/>
      <c r="L345" s="226" t="str">
        <f t="shared" si="27"/>
        <v>30811082026 03B</v>
      </c>
      <c r="M345" s="5" t="str">
        <f t="shared" si="28"/>
        <v>Slovenský olympijský a športový výborpBzabezpečenie prípravy a účasti športovej reprezentácie na Hrách XXXII. olympiády v Tokiu 2020</v>
      </c>
      <c r="N345" s="3" t="str">
        <f t="shared" si="29"/>
        <v>30811082pB</v>
      </c>
    </row>
    <row r="346" spans="1:14">
      <c r="A346" s="225" t="s">
        <v>83</v>
      </c>
      <c r="B346" s="278" t="str">
        <f>VLOOKUP(A346,Adr!A:B,2,FALSE)</f>
        <v>Slovenský paralympijský výbor</v>
      </c>
      <c r="C346" s="263" t="s">
        <v>1011</v>
      </c>
      <c r="D346" s="249">
        <v>153528</v>
      </c>
      <c r="E346" s="232">
        <v>0</v>
      </c>
      <c r="F346" s="225" t="s">
        <v>208</v>
      </c>
      <c r="G346" s="228" t="s">
        <v>10</v>
      </c>
      <c r="H346" s="228" t="s">
        <v>846</v>
      </c>
      <c r="I346" s="233" t="str">
        <f t="shared" si="25"/>
        <v>31745661c</v>
      </c>
      <c r="J346" s="226" t="str">
        <f t="shared" si="26"/>
        <v>31745661026 03</v>
      </c>
      <c r="K346" s="5"/>
      <c r="L346" s="226" t="str">
        <f t="shared" si="27"/>
        <v>31745661026 03B</v>
      </c>
      <c r="M346" s="5" t="str">
        <f t="shared" si="28"/>
        <v>Slovenský paralympijský výborcBčinnosť Deaflympijského výboru Slovenska</v>
      </c>
      <c r="N346" s="3" t="str">
        <f t="shared" si="29"/>
        <v>31745661cB</v>
      </c>
    </row>
    <row r="347" spans="1:14">
      <c r="A347" s="225" t="s">
        <v>83</v>
      </c>
      <c r="B347" s="278" t="str">
        <f>VLOOKUP(A347,Adr!A:B,2,FALSE)</f>
        <v>Slovenský paralympijský výbor</v>
      </c>
      <c r="C347" s="263" t="s">
        <v>1012</v>
      </c>
      <c r="D347" s="249">
        <v>1327309</v>
      </c>
      <c r="E347" s="232">
        <v>0</v>
      </c>
      <c r="F347" s="225" t="s">
        <v>208</v>
      </c>
      <c r="G347" s="228" t="s">
        <v>10</v>
      </c>
      <c r="H347" s="228" t="s">
        <v>846</v>
      </c>
      <c r="I347" s="233" t="str">
        <f t="shared" si="25"/>
        <v>31745661c</v>
      </c>
      <c r="J347" s="226" t="str">
        <f t="shared" si="26"/>
        <v>31745661026 03</v>
      </c>
      <c r="K347" s="5"/>
      <c r="L347" s="226" t="str">
        <f t="shared" si="27"/>
        <v>31745661026 03B</v>
      </c>
      <c r="M347" s="5" t="str">
        <f t="shared" si="28"/>
        <v>Slovenský paralympijský výborcBčinnosť Slovenského paralympijského výboru</v>
      </c>
      <c r="N347" s="3" t="str">
        <f t="shared" si="29"/>
        <v>31745661cB</v>
      </c>
    </row>
    <row r="348" spans="1:14" ht="22.5">
      <c r="A348" s="225" t="s">
        <v>83</v>
      </c>
      <c r="B348" s="278" t="str">
        <f>VLOOKUP(A348,Adr!A:B,2,FALSE)</f>
        <v>Slovenský paralympijský výbor</v>
      </c>
      <c r="C348" s="263" t="s">
        <v>1013</v>
      </c>
      <c r="D348" s="249">
        <v>598305</v>
      </c>
      <c r="E348" s="232">
        <v>0</v>
      </c>
      <c r="F348" s="225" t="s">
        <v>208</v>
      </c>
      <c r="G348" s="228" t="s">
        <v>10</v>
      </c>
      <c r="H348" s="228" t="s">
        <v>846</v>
      </c>
      <c r="I348" s="233" t="str">
        <f t="shared" si="25"/>
        <v>31745661c</v>
      </c>
      <c r="J348" s="226" t="str">
        <f t="shared" si="26"/>
        <v>31745661026 03</v>
      </c>
      <c r="K348" s="5"/>
      <c r="L348" s="226" t="str">
        <f t="shared" si="27"/>
        <v>31745661026 03B</v>
      </c>
      <c r="M348" s="5" t="str">
        <f t="shared" si="28"/>
        <v>Slovenský paralympijský výborcBčinnosť Slovenského zväzu telesne postihnutých športovcov</v>
      </c>
      <c r="N348" s="3" t="str">
        <f t="shared" si="29"/>
        <v>31745661cB</v>
      </c>
    </row>
    <row r="349" spans="1:14" ht="22.5">
      <c r="A349" s="225" t="s">
        <v>83</v>
      </c>
      <c r="B349" s="278" t="str">
        <f>VLOOKUP(A349,Adr!A:B,2,FALSE)</f>
        <v>Slovenský paralympijský výbor</v>
      </c>
      <c r="C349" s="263" t="s">
        <v>1014</v>
      </c>
      <c r="D349" s="249">
        <v>50172</v>
      </c>
      <c r="E349" s="232">
        <v>0</v>
      </c>
      <c r="F349" s="225" t="s">
        <v>208</v>
      </c>
      <c r="G349" s="228" t="s">
        <v>10</v>
      </c>
      <c r="H349" s="228" t="s">
        <v>846</v>
      </c>
      <c r="I349" s="233" t="str">
        <f t="shared" si="25"/>
        <v>31745661c</v>
      </c>
      <c r="J349" s="226" t="str">
        <f t="shared" si="26"/>
        <v>31745661026 03</v>
      </c>
      <c r="K349" s="5"/>
      <c r="L349" s="226" t="str">
        <f t="shared" si="27"/>
        <v>31745661026 03B</v>
      </c>
      <c r="M349" s="5" t="str">
        <f t="shared" si="28"/>
        <v>Slovenský paralympijský výborcBčinnosť Slovenskej asociácie zrakovo postihnutých športovcov</v>
      </c>
      <c r="N349" s="3" t="str">
        <f t="shared" si="29"/>
        <v>31745661cB</v>
      </c>
    </row>
    <row r="350" spans="1:14">
      <c r="A350" s="225" t="s">
        <v>83</v>
      </c>
      <c r="B350" s="278" t="str">
        <f>VLOOKUP(A350,Adr!A:B,2,FALSE)</f>
        <v>Slovenský paralympijský výbor</v>
      </c>
      <c r="C350" s="263" t="s">
        <v>1015</v>
      </c>
      <c r="D350" s="249">
        <v>379303</v>
      </c>
      <c r="E350" s="232">
        <v>0</v>
      </c>
      <c r="F350" s="225" t="s">
        <v>208</v>
      </c>
      <c r="G350" s="228" t="s">
        <v>10</v>
      </c>
      <c r="H350" s="228" t="s">
        <v>846</v>
      </c>
      <c r="I350" s="233" t="str">
        <f t="shared" si="25"/>
        <v>31745661c</v>
      </c>
      <c r="J350" s="226" t="str">
        <f t="shared" si="26"/>
        <v>31745661026 03</v>
      </c>
      <c r="K350" s="5"/>
      <c r="L350" s="226" t="str">
        <f t="shared" si="27"/>
        <v>31745661026 03B</v>
      </c>
      <c r="M350" s="5" t="str">
        <f t="shared" si="28"/>
        <v>Slovenský paralympijský výborcBčinnosť Špeciálnych olympiád Slovensko</v>
      </c>
      <c r="N350" s="3" t="str">
        <f t="shared" si="29"/>
        <v>31745661cB</v>
      </c>
    </row>
    <row r="351" spans="1:14">
      <c r="A351" s="225" t="s">
        <v>83</v>
      </c>
      <c r="B351" s="278" t="str">
        <f>VLOOKUP(A351,Adr!A:B,2,FALSE)</f>
        <v>Slovenský paralympijský výbor</v>
      </c>
      <c r="C351" s="263" t="s">
        <v>1234</v>
      </c>
      <c r="D351" s="249">
        <v>31285</v>
      </c>
      <c r="E351" s="232">
        <v>0</v>
      </c>
      <c r="F351" s="225" t="s">
        <v>209</v>
      </c>
      <c r="G351" s="228" t="s">
        <v>10</v>
      </c>
      <c r="H351" s="228" t="s">
        <v>846</v>
      </c>
      <c r="I351" s="256" t="str">
        <f t="shared" si="25"/>
        <v>31745661d</v>
      </c>
      <c r="J351" s="226" t="str">
        <f t="shared" si="26"/>
        <v>31745661026 03</v>
      </c>
      <c r="K351" s="5"/>
      <c r="L351" s="226" t="str">
        <f t="shared" si="27"/>
        <v>31745661026 03B</v>
      </c>
      <c r="M351" s="5" t="str">
        <f t="shared" si="28"/>
        <v>Slovenský paralympijský výbordBAdrián Matušík</v>
      </c>
      <c r="N351" s="3" t="str">
        <f t="shared" si="29"/>
        <v>31745661dB</v>
      </c>
    </row>
    <row r="352" spans="1:14">
      <c r="A352" s="265" t="s">
        <v>83</v>
      </c>
      <c r="B352" s="278" t="str">
        <f>VLOOKUP(A352,Adr!A:B,2,FALSE)</f>
        <v>Slovenský paralympijský výbor</v>
      </c>
      <c r="C352" s="228" t="s">
        <v>1405</v>
      </c>
      <c r="D352" s="231">
        <v>75085</v>
      </c>
      <c r="E352" s="232">
        <v>0</v>
      </c>
      <c r="F352" s="225" t="s">
        <v>209</v>
      </c>
      <c r="G352" s="294" t="s">
        <v>10</v>
      </c>
      <c r="H352" s="228" t="s">
        <v>846</v>
      </c>
      <c r="I352" s="256" t="str">
        <f t="shared" si="25"/>
        <v>31745661d</v>
      </c>
      <c r="J352" s="226" t="str">
        <f t="shared" si="26"/>
        <v>31745661026 03</v>
      </c>
      <c r="K352" s="5"/>
      <c r="L352" s="226" t="str">
        <f t="shared" si="27"/>
        <v>31745661026 03B</v>
      </c>
      <c r="M352" s="5" t="str">
        <f t="shared" si="28"/>
        <v>Slovenský paralympijský výbordBHenrieta Farkašová + 1 os.</v>
      </c>
      <c r="N352" s="3" t="str">
        <f t="shared" si="29"/>
        <v>31745661dB</v>
      </c>
    </row>
    <row r="353" spans="1:14">
      <c r="A353" s="225" t="s">
        <v>83</v>
      </c>
      <c r="B353" s="278" t="str">
        <f>VLOOKUP(A353,Adr!A:B,2,FALSE)</f>
        <v>Slovenský paralympijský výbor</v>
      </c>
      <c r="C353" s="264" t="s">
        <v>1406</v>
      </c>
      <c r="D353" s="255">
        <v>75085</v>
      </c>
      <c r="E353" s="232">
        <v>0</v>
      </c>
      <c r="F353" s="225" t="s">
        <v>209</v>
      </c>
      <c r="G353" s="228" t="s">
        <v>10</v>
      </c>
      <c r="H353" s="228" t="s">
        <v>846</v>
      </c>
      <c r="I353" s="256" t="str">
        <f t="shared" si="25"/>
        <v>31745661d</v>
      </c>
      <c r="J353" s="226" t="str">
        <f t="shared" si="26"/>
        <v>31745661026 03</v>
      </c>
      <c r="K353" s="5"/>
      <c r="L353" s="226" t="str">
        <f t="shared" si="27"/>
        <v>31745661026 03B</v>
      </c>
      <c r="M353" s="5" t="str">
        <f t="shared" si="28"/>
        <v>Slovenský paralympijský výbordBJakub Krako + 1 os.</v>
      </c>
      <c r="N353" s="3" t="str">
        <f t="shared" si="29"/>
        <v>31745661dB</v>
      </c>
    </row>
    <row r="354" spans="1:14">
      <c r="A354" s="225" t="s">
        <v>83</v>
      </c>
      <c r="B354" s="278" t="str">
        <f>VLOOKUP(A354,Adr!A:B,2,FALSE)</f>
        <v>Slovenský paralympijský výbor</v>
      </c>
      <c r="C354" s="263" t="s">
        <v>1235</v>
      </c>
      <c r="D354" s="249">
        <v>31285</v>
      </c>
      <c r="E354" s="232">
        <v>0</v>
      </c>
      <c r="F354" s="225" t="s">
        <v>209</v>
      </c>
      <c r="G354" s="228" t="s">
        <v>10</v>
      </c>
      <c r="H354" s="228" t="s">
        <v>846</v>
      </c>
      <c r="I354" s="256" t="str">
        <f t="shared" si="25"/>
        <v>31745661d</v>
      </c>
      <c r="J354" s="226" t="str">
        <f t="shared" si="26"/>
        <v>31745661026 03</v>
      </c>
      <c r="K354" s="5"/>
      <c r="L354" s="226" t="str">
        <f t="shared" si="27"/>
        <v>31745661026 03B</v>
      </c>
      <c r="M354" s="5" t="str">
        <f t="shared" si="28"/>
        <v>Slovenský paralympijský výbordBJúlius Hutka</v>
      </c>
      <c r="N354" s="3" t="str">
        <f t="shared" si="29"/>
        <v>31745661dB</v>
      </c>
    </row>
    <row r="355" spans="1:14">
      <c r="A355" s="225" t="s">
        <v>83</v>
      </c>
      <c r="B355" s="278" t="str">
        <f>VLOOKUP(A355,Adr!A:B,2,FALSE)</f>
        <v>Slovenský paralympijský výbor</v>
      </c>
      <c r="C355" s="263" t="s">
        <v>1236</v>
      </c>
      <c r="D355" s="249">
        <v>52142</v>
      </c>
      <c r="E355" s="232">
        <v>0</v>
      </c>
      <c r="F355" s="225" t="s">
        <v>209</v>
      </c>
      <c r="G355" s="228" t="s">
        <v>10</v>
      </c>
      <c r="H355" s="228" t="s">
        <v>846</v>
      </c>
      <c r="I355" s="256" t="str">
        <f t="shared" si="25"/>
        <v>31745661d</v>
      </c>
      <c r="J355" s="226" t="str">
        <f t="shared" si="26"/>
        <v>31745661026 03</v>
      </c>
      <c r="K355" s="5"/>
      <c r="L355" s="226" t="str">
        <f t="shared" si="27"/>
        <v>31745661026 03B</v>
      </c>
      <c r="M355" s="5" t="str">
        <f t="shared" si="28"/>
        <v>Slovenský paralympijský výbordBKristína Funková</v>
      </c>
      <c r="N355" s="3" t="str">
        <f t="shared" si="29"/>
        <v>31745661dB</v>
      </c>
    </row>
    <row r="356" spans="1:14">
      <c r="A356" s="225" t="s">
        <v>83</v>
      </c>
      <c r="B356" s="278" t="str">
        <f>VLOOKUP(A356,Adr!A:B,2,FALSE)</f>
        <v>Slovenský paralympijský výbor</v>
      </c>
      <c r="C356" s="263" t="s">
        <v>1237</v>
      </c>
      <c r="D356" s="249">
        <v>20857</v>
      </c>
      <c r="E356" s="232">
        <v>0</v>
      </c>
      <c r="F356" s="225" t="s">
        <v>209</v>
      </c>
      <c r="G356" s="228" t="s">
        <v>10</v>
      </c>
      <c r="H356" s="228" t="s">
        <v>846</v>
      </c>
      <c r="I356" s="256" t="str">
        <f t="shared" si="25"/>
        <v>31745661d</v>
      </c>
      <c r="J356" s="226" t="str">
        <f t="shared" si="26"/>
        <v>31745661026 03</v>
      </c>
      <c r="K356" s="5"/>
      <c r="L356" s="226" t="str">
        <f t="shared" si="27"/>
        <v>31745661026 03B</v>
      </c>
      <c r="M356" s="5" t="str">
        <f t="shared" si="28"/>
        <v>Slovenský paralympijský výbordBMarek Kamzík</v>
      </c>
      <c r="N356" s="3" t="str">
        <f t="shared" si="29"/>
        <v>31745661dB</v>
      </c>
    </row>
    <row r="357" spans="1:14">
      <c r="A357" s="265" t="s">
        <v>83</v>
      </c>
      <c r="B357" s="278" t="str">
        <f>VLOOKUP(A357,Adr!A:B,2,FALSE)</f>
        <v>Slovenský paralympijský výbor</v>
      </c>
      <c r="C357" s="228" t="s">
        <v>1407</v>
      </c>
      <c r="D357" s="231">
        <v>62571</v>
      </c>
      <c r="E357" s="232">
        <v>0</v>
      </c>
      <c r="F357" s="225" t="s">
        <v>209</v>
      </c>
      <c r="G357" s="294" t="s">
        <v>10</v>
      </c>
      <c r="H357" s="228" t="s">
        <v>846</v>
      </c>
      <c r="I357" s="256" t="str">
        <f t="shared" si="25"/>
        <v>31745661d</v>
      </c>
      <c r="J357" s="226" t="str">
        <f t="shared" si="26"/>
        <v>31745661026 03</v>
      </c>
      <c r="K357" s="5"/>
      <c r="L357" s="226" t="str">
        <f t="shared" si="27"/>
        <v>31745661026 03B</v>
      </c>
      <c r="M357" s="5" t="str">
        <f t="shared" si="28"/>
        <v>Slovenský paralympijský výbordBMarek Kubačka + 1 os.</v>
      </c>
      <c r="N357" s="3" t="str">
        <f t="shared" si="29"/>
        <v>31745661dB</v>
      </c>
    </row>
    <row r="358" spans="1:14">
      <c r="A358" s="225" t="s">
        <v>83</v>
      </c>
      <c r="B358" s="278" t="str">
        <f>VLOOKUP(A358,Adr!A:B,2,FALSE)</f>
        <v>Slovenský paralympijský výbor</v>
      </c>
      <c r="C358" s="263" t="s">
        <v>1408</v>
      </c>
      <c r="D358" s="255">
        <v>52142</v>
      </c>
      <c r="E358" s="232">
        <v>0</v>
      </c>
      <c r="F358" s="225" t="s">
        <v>209</v>
      </c>
      <c r="G358" s="228" t="s">
        <v>10</v>
      </c>
      <c r="H358" s="228" t="s">
        <v>846</v>
      </c>
      <c r="I358" s="256" t="str">
        <f t="shared" si="25"/>
        <v>31745661d</v>
      </c>
      <c r="J358" s="226" t="str">
        <f t="shared" si="26"/>
        <v>31745661026 03</v>
      </c>
      <c r="K358" s="5"/>
      <c r="L358" s="226" t="str">
        <f t="shared" si="27"/>
        <v>31745661026 03B</v>
      </c>
      <c r="M358" s="5" t="str">
        <f t="shared" si="28"/>
        <v>Slovenský paralympijský výbordBMarián Kuřeja</v>
      </c>
      <c r="N358" s="3" t="str">
        <f t="shared" si="29"/>
        <v>31745661dB</v>
      </c>
    </row>
    <row r="359" spans="1:14">
      <c r="A359" s="225" t="s">
        <v>83</v>
      </c>
      <c r="B359" s="278" t="str">
        <f>VLOOKUP(A359,Adr!A:B,2,FALSE)</f>
        <v>Slovenský paralympijský výbor</v>
      </c>
      <c r="C359" s="263" t="s">
        <v>1238</v>
      </c>
      <c r="D359" s="249">
        <v>41714</v>
      </c>
      <c r="E359" s="232">
        <v>0</v>
      </c>
      <c r="F359" s="225" t="s">
        <v>209</v>
      </c>
      <c r="G359" s="228" t="s">
        <v>10</v>
      </c>
      <c r="H359" s="228" t="s">
        <v>846</v>
      </c>
      <c r="I359" s="256" t="str">
        <f t="shared" si="25"/>
        <v>31745661d</v>
      </c>
      <c r="J359" s="226" t="str">
        <f t="shared" si="26"/>
        <v>31745661026 03</v>
      </c>
      <c r="K359" s="5"/>
      <c r="L359" s="226" t="str">
        <f t="shared" si="27"/>
        <v>31745661026 03B</v>
      </c>
      <c r="M359" s="5" t="str">
        <f t="shared" si="28"/>
        <v>Slovenský paralympijský výbordBMartin France</v>
      </c>
      <c r="N359" s="3" t="str">
        <f t="shared" si="29"/>
        <v>31745661dB</v>
      </c>
    </row>
    <row r="360" spans="1:14">
      <c r="A360" s="225" t="s">
        <v>83</v>
      </c>
      <c r="B360" s="278" t="str">
        <f>VLOOKUP(A360,Adr!A:B,2,FALSE)</f>
        <v>Slovenský paralympijský výbor</v>
      </c>
      <c r="C360" s="264" t="s">
        <v>1409</v>
      </c>
      <c r="D360" s="255">
        <v>75085</v>
      </c>
      <c r="E360" s="232">
        <v>0</v>
      </c>
      <c r="F360" s="225" t="s">
        <v>209</v>
      </c>
      <c r="G360" s="228" t="s">
        <v>10</v>
      </c>
      <c r="H360" s="228" t="s">
        <v>846</v>
      </c>
      <c r="I360" s="256" t="str">
        <f t="shared" si="25"/>
        <v>31745661d</v>
      </c>
      <c r="J360" s="226" t="str">
        <f t="shared" si="26"/>
        <v>31745661026 03</v>
      </c>
      <c r="K360" s="5"/>
      <c r="L360" s="226" t="str">
        <f t="shared" si="27"/>
        <v>31745661026 03B</v>
      </c>
      <c r="M360" s="5" t="str">
        <f t="shared" si="28"/>
        <v>Slovenský paralympijský výbordBMiroslav Haraus + 1 os.</v>
      </c>
      <c r="N360" s="3" t="str">
        <f t="shared" si="29"/>
        <v>31745661dB</v>
      </c>
    </row>
    <row r="361" spans="1:14">
      <c r="A361" s="225" t="s">
        <v>83</v>
      </c>
      <c r="B361" s="278" t="str">
        <f>VLOOKUP(A361,Adr!A:B,2,FALSE)</f>
        <v>Slovenský paralympijský výbor</v>
      </c>
      <c r="C361" s="263" t="s">
        <v>1410</v>
      </c>
      <c r="D361" s="249">
        <v>41714</v>
      </c>
      <c r="E361" s="232">
        <v>0</v>
      </c>
      <c r="F361" s="225" t="s">
        <v>209</v>
      </c>
      <c r="G361" s="228" t="s">
        <v>10</v>
      </c>
      <c r="H361" s="228" t="s">
        <v>846</v>
      </c>
      <c r="I361" s="256" t="str">
        <f t="shared" si="25"/>
        <v>31745661d</v>
      </c>
      <c r="J361" s="226" t="str">
        <f t="shared" si="26"/>
        <v>31745661026 03</v>
      </c>
      <c r="K361" s="5"/>
      <c r="L361" s="226" t="str">
        <f t="shared" si="27"/>
        <v>31745661026 03B</v>
      </c>
      <c r="M361" s="5" t="str">
        <f t="shared" si="28"/>
        <v>Slovenský paralympijský výbordBPetra Smaržová</v>
      </c>
      <c r="N361" s="3" t="str">
        <f t="shared" si="29"/>
        <v>31745661dB</v>
      </c>
    </row>
    <row r="362" spans="1:14">
      <c r="A362" s="225" t="s">
        <v>83</v>
      </c>
      <c r="B362" s="278" t="str">
        <f>VLOOKUP(A362,Adr!A:B,2,FALSE)</f>
        <v>Slovenský paralympijský výbor</v>
      </c>
      <c r="C362" s="264" t="s">
        <v>1411</v>
      </c>
      <c r="D362" s="255">
        <v>52142</v>
      </c>
      <c r="E362" s="232">
        <v>0</v>
      </c>
      <c r="F362" s="225" t="s">
        <v>209</v>
      </c>
      <c r="G362" s="228" t="s">
        <v>10</v>
      </c>
      <c r="H362" s="228" t="s">
        <v>846</v>
      </c>
      <c r="I362" s="256" t="str">
        <f t="shared" si="25"/>
        <v>31745661d</v>
      </c>
      <c r="J362" s="226" t="str">
        <f t="shared" si="26"/>
        <v>31745661026 03</v>
      </c>
      <c r="K362" s="5"/>
      <c r="L362" s="226" t="str">
        <f t="shared" si="27"/>
        <v>31745661026 03B</v>
      </c>
      <c r="M362" s="5" t="str">
        <f t="shared" si="28"/>
        <v>Slovenský paralympijský výbordBRadoslav Malenovský</v>
      </c>
      <c r="N362" s="3" t="str">
        <f t="shared" si="29"/>
        <v>31745661dB</v>
      </c>
    </row>
    <row r="363" spans="1:14">
      <c r="A363" s="225" t="s">
        <v>83</v>
      </c>
      <c r="B363" s="278" t="str">
        <f>VLOOKUP(A363,Adr!A:B,2,FALSE)</f>
        <v>Slovenský paralympijský výbor</v>
      </c>
      <c r="C363" s="263" t="s">
        <v>1239</v>
      </c>
      <c r="D363" s="249">
        <v>10429</v>
      </c>
      <c r="E363" s="232">
        <v>0</v>
      </c>
      <c r="F363" s="225" t="s">
        <v>209</v>
      </c>
      <c r="G363" s="228" t="s">
        <v>10</v>
      </c>
      <c r="H363" s="228" t="s">
        <v>846</v>
      </c>
      <c r="I363" s="256" t="str">
        <f t="shared" si="25"/>
        <v>31745661d</v>
      </c>
      <c r="J363" s="226" t="str">
        <f t="shared" si="26"/>
        <v>31745661026 03</v>
      </c>
      <c r="K363" s="5"/>
      <c r="L363" s="226" t="str">
        <f t="shared" si="27"/>
        <v>31745661026 03B</v>
      </c>
      <c r="M363" s="5" t="str">
        <f t="shared" si="28"/>
        <v>Slovenský paralympijský výbordBTatiana Blattnerová</v>
      </c>
      <c r="N363" s="3" t="str">
        <f t="shared" si="29"/>
        <v>31745661dB</v>
      </c>
    </row>
    <row r="364" spans="1:14">
      <c r="A364" s="265" t="s">
        <v>83</v>
      </c>
      <c r="B364" s="278" t="str">
        <f>VLOOKUP(A364,Adr!A:B,2,FALSE)</f>
        <v>Slovenský paralympijský výbor</v>
      </c>
      <c r="C364" s="228" t="s">
        <v>1412</v>
      </c>
      <c r="D364" s="231">
        <v>62571</v>
      </c>
      <c r="E364" s="232">
        <v>0</v>
      </c>
      <c r="F364" s="225" t="s">
        <v>209</v>
      </c>
      <c r="G364" s="294" t="s">
        <v>10</v>
      </c>
      <c r="H364" s="228" t="s">
        <v>846</v>
      </c>
      <c r="I364" s="256" t="str">
        <f t="shared" si="25"/>
        <v>31745661d</v>
      </c>
      <c r="J364" s="226" t="str">
        <f t="shared" si="26"/>
        <v>31745661026 03</v>
      </c>
      <c r="K364" s="5"/>
      <c r="L364" s="226" t="str">
        <f t="shared" si="27"/>
        <v>31745661026 03B</v>
      </c>
      <c r="M364" s="5" t="str">
        <f t="shared" si="28"/>
        <v>Slovenský paralympijský výbordBVeronika Vadovičová</v>
      </c>
      <c r="N364" s="3" t="str">
        <f t="shared" si="29"/>
        <v>31745661dB</v>
      </c>
    </row>
    <row r="365" spans="1:14" ht="22.5">
      <c r="A365" s="225" t="s">
        <v>83</v>
      </c>
      <c r="B365" s="278" t="str">
        <f>VLOOKUP(A365,Adr!A:B,2,FALSE)</f>
        <v>Slovenský paralympijský výbor</v>
      </c>
      <c r="C365" s="264" t="s">
        <v>1812</v>
      </c>
      <c r="D365" s="255">
        <v>1875</v>
      </c>
      <c r="E365" s="232">
        <v>0</v>
      </c>
      <c r="F365" s="245" t="s">
        <v>214</v>
      </c>
      <c r="G365" s="248" t="s">
        <v>10</v>
      </c>
      <c r="H365" s="248" t="s">
        <v>846</v>
      </c>
      <c r="I365" s="233" t="str">
        <f t="shared" si="25"/>
        <v>31745661i</v>
      </c>
      <c r="J365" s="226" t="str">
        <f t="shared" si="26"/>
        <v>31745661026 03</v>
      </c>
      <c r="K365" s="5"/>
      <c r="L365" s="226" t="str">
        <f t="shared" si="27"/>
        <v>31745661026 03B</v>
      </c>
      <c r="M365" s="5" t="str">
        <f t="shared" si="28"/>
        <v>Slovenský paralympijský výboriBRadoslav Malenovský za  2. miesto na MS v športe (disciplíne) športová streľba - dr.</v>
      </c>
      <c r="N365" s="3" t="str">
        <f t="shared" si="29"/>
        <v>31745661iB</v>
      </c>
    </row>
    <row r="366" spans="1:14" ht="22.5">
      <c r="A366" s="225" t="s">
        <v>83</v>
      </c>
      <c r="B366" s="278" t="str">
        <f>VLOOKUP(A366,Adr!A:B,2,FALSE)</f>
        <v>Slovenský paralympijský výbor</v>
      </c>
      <c r="C366" s="264" t="s">
        <v>1813</v>
      </c>
      <c r="D366" s="255">
        <v>3000</v>
      </c>
      <c r="E366" s="232">
        <v>0</v>
      </c>
      <c r="F366" s="245" t="s">
        <v>214</v>
      </c>
      <c r="G366" s="248" t="s">
        <v>10</v>
      </c>
      <c r="H366" s="248" t="s">
        <v>846</v>
      </c>
      <c r="I366" s="233" t="str">
        <f t="shared" si="25"/>
        <v>31745661i</v>
      </c>
      <c r="J366" s="226" t="str">
        <f t="shared" si="26"/>
        <v>31745661026 03</v>
      </c>
      <c r="K366" s="5"/>
      <c r="L366" s="226" t="str">
        <f t="shared" si="27"/>
        <v>31745661026 03B</v>
      </c>
      <c r="M366" s="5" t="str">
        <f t="shared" si="28"/>
        <v>Slovenský paralympijský výboriBVeronika Vadovičová za  1. miesto na MS v športe (disciplíne) športová streľba</v>
      </c>
      <c r="N366" s="3" t="str">
        <f t="shared" si="29"/>
        <v>31745661iB</v>
      </c>
    </row>
    <row r="367" spans="1:14">
      <c r="A367" s="269" t="s">
        <v>83</v>
      </c>
      <c r="B367" s="278" t="str">
        <f>VLOOKUP(A367,Adr!A:B,2,FALSE)</f>
        <v>Slovenský paralympijský výbor</v>
      </c>
      <c r="C367" s="228" t="s">
        <v>1242</v>
      </c>
      <c r="D367" s="231">
        <v>868000</v>
      </c>
      <c r="E367" s="232">
        <v>0</v>
      </c>
      <c r="F367" s="225" t="s">
        <v>221</v>
      </c>
      <c r="G367" s="294" t="s">
        <v>10</v>
      </c>
      <c r="H367" s="228" t="s">
        <v>846</v>
      </c>
      <c r="I367" s="256" t="str">
        <f t="shared" si="25"/>
        <v>31745661p</v>
      </c>
      <c r="J367" s="226" t="str">
        <f t="shared" si="26"/>
        <v>31745661026 03</v>
      </c>
      <c r="K367" s="5"/>
      <c r="L367" s="226" t="str">
        <f t="shared" si="27"/>
        <v>31745661026 03B</v>
      </c>
      <c r="M367" s="5" t="str">
        <f t="shared" si="28"/>
        <v>Slovenský paralympijský výborpBzabezpečenie prípravy a účasti športovej reprezentácie XVI. paralympijských hrách v Tokiu 2020</v>
      </c>
      <c r="N367" s="3" t="str">
        <f t="shared" si="29"/>
        <v>31745661pB</v>
      </c>
    </row>
    <row r="368" spans="1:14">
      <c r="A368" s="269" t="s">
        <v>85</v>
      </c>
      <c r="B368" s="278" t="str">
        <f>VLOOKUP(A368,Adr!A:B,2,FALSE)</f>
        <v>Slovenský rýchlokorčuliarsky zväz</v>
      </c>
      <c r="C368" s="263" t="s">
        <v>977</v>
      </c>
      <c r="D368" s="231">
        <v>55460</v>
      </c>
      <c r="E368" s="232">
        <v>0</v>
      </c>
      <c r="F368" s="225" t="s">
        <v>206</v>
      </c>
      <c r="G368" s="228" t="s">
        <v>6</v>
      </c>
      <c r="H368" s="228" t="s">
        <v>846</v>
      </c>
      <c r="I368" s="256" t="str">
        <f t="shared" si="25"/>
        <v>30688060a</v>
      </c>
      <c r="J368" s="226" t="str">
        <f t="shared" si="26"/>
        <v>30688060026 02</v>
      </c>
      <c r="K368" s="5" t="s">
        <v>171</v>
      </c>
      <c r="L368" s="226" t="str">
        <f t="shared" si="27"/>
        <v>30688060026 02B</v>
      </c>
      <c r="M368" s="5" t="str">
        <f t="shared" si="28"/>
        <v>Slovenský rýchlokorčuliarsky zväzaBkolieskové korčuľovanie - bežné transfery</v>
      </c>
      <c r="N368" s="3" t="str">
        <f t="shared" si="29"/>
        <v>30688060aB</v>
      </c>
    </row>
    <row r="369" spans="1:14">
      <c r="A369" s="225" t="s">
        <v>85</v>
      </c>
      <c r="B369" s="278" t="str">
        <f>VLOOKUP(A369,Adr!A:B,2,FALSE)</f>
        <v>Slovenský rýchlokorčuliarsky zväz</v>
      </c>
      <c r="C369" s="263" t="s">
        <v>978</v>
      </c>
      <c r="D369" s="249">
        <v>79666</v>
      </c>
      <c r="E369" s="232">
        <v>0</v>
      </c>
      <c r="F369" s="225" t="s">
        <v>206</v>
      </c>
      <c r="G369" s="228" t="s">
        <v>6</v>
      </c>
      <c r="H369" s="228" t="s">
        <v>846</v>
      </c>
      <c r="I369" s="233" t="str">
        <f t="shared" si="25"/>
        <v>30688060a</v>
      </c>
      <c r="J369" s="226" t="str">
        <f t="shared" si="26"/>
        <v>30688060026 02</v>
      </c>
      <c r="K369" s="5" t="s">
        <v>185</v>
      </c>
      <c r="L369" s="226" t="str">
        <f t="shared" si="27"/>
        <v>30688060026 02B</v>
      </c>
      <c r="M369" s="5" t="str">
        <f t="shared" si="28"/>
        <v>Slovenský rýchlokorčuliarsky zväzaBrýchlokorčuľovanie - bežné transfery</v>
      </c>
      <c r="N369" s="3" t="str">
        <f t="shared" si="29"/>
        <v>30688060aB</v>
      </c>
    </row>
    <row r="370" spans="1:14">
      <c r="A370" s="225" t="s">
        <v>85</v>
      </c>
      <c r="B370" s="278" t="str">
        <f>VLOOKUP(A370,Adr!A:B,2,FALSE)</f>
        <v>Slovenský rýchlokorčuliarsky zväz</v>
      </c>
      <c r="C370" s="264" t="s">
        <v>1112</v>
      </c>
      <c r="D370" s="255">
        <v>31285</v>
      </c>
      <c r="E370" s="232">
        <v>0</v>
      </c>
      <c r="F370" s="225" t="s">
        <v>209</v>
      </c>
      <c r="G370" s="228" t="s">
        <v>10</v>
      </c>
      <c r="H370" s="228" t="s">
        <v>846</v>
      </c>
      <c r="I370" s="256" t="str">
        <f t="shared" si="25"/>
        <v>30688060d</v>
      </c>
      <c r="J370" s="226" t="str">
        <f t="shared" si="26"/>
        <v>30688060026 03</v>
      </c>
      <c r="K370" s="5"/>
      <c r="L370" s="226" t="str">
        <f t="shared" si="27"/>
        <v>30688060026 03B</v>
      </c>
      <c r="M370" s="5" t="str">
        <f t="shared" si="28"/>
        <v>Slovenský rýchlokorčuliarsky zväzdBDominika Králiková</v>
      </c>
      <c r="N370" s="3" t="str">
        <f t="shared" si="29"/>
        <v>30688060dB</v>
      </c>
    </row>
    <row r="371" spans="1:14">
      <c r="A371" s="225" t="s">
        <v>85</v>
      </c>
      <c r="B371" s="278" t="str">
        <f>VLOOKUP(A371,Adr!A:B,2,FALSE)</f>
        <v>Slovenský rýchlokorčuliarsky zväz</v>
      </c>
      <c r="C371" s="264" t="s">
        <v>1672</v>
      </c>
      <c r="D371" s="255">
        <v>13035</v>
      </c>
      <c r="E371" s="232">
        <v>0</v>
      </c>
      <c r="F371" s="225" t="s">
        <v>209</v>
      </c>
      <c r="G371" s="228" t="s">
        <v>10</v>
      </c>
      <c r="H371" s="228" t="s">
        <v>846</v>
      </c>
      <c r="I371" s="256" t="str">
        <f t="shared" si="25"/>
        <v>30688060d</v>
      </c>
      <c r="J371" s="226" t="str">
        <f t="shared" si="26"/>
        <v>30688060026 03</v>
      </c>
      <c r="K371" s="5"/>
      <c r="L371" s="226" t="str">
        <f t="shared" si="27"/>
        <v>30688060026 03B</v>
      </c>
      <c r="M371" s="5" t="str">
        <f t="shared" si="28"/>
        <v>Slovenský rýchlokorčuliarsky zväzdBin line zjazd družstvo</v>
      </c>
      <c r="N371" s="3" t="str">
        <f t="shared" si="29"/>
        <v>30688060dB</v>
      </c>
    </row>
    <row r="372" spans="1:14">
      <c r="A372" s="225" t="s">
        <v>85</v>
      </c>
      <c r="B372" s="278" t="str">
        <f>VLOOKUP(A372,Adr!A:B,2,FALSE)</f>
        <v>Slovenský rýchlokorčuliarsky zväz</v>
      </c>
      <c r="C372" s="264" t="s">
        <v>1113</v>
      </c>
      <c r="D372" s="255">
        <v>31285</v>
      </c>
      <c r="E372" s="232">
        <v>0</v>
      </c>
      <c r="F372" s="225" t="s">
        <v>209</v>
      </c>
      <c r="G372" s="228" t="s">
        <v>10</v>
      </c>
      <c r="H372" s="228" t="s">
        <v>846</v>
      </c>
      <c r="I372" s="256" t="str">
        <f t="shared" si="25"/>
        <v>30688060d</v>
      </c>
      <c r="J372" s="226" t="str">
        <f t="shared" si="26"/>
        <v>30688060026 03</v>
      </c>
      <c r="K372" s="5"/>
      <c r="L372" s="226" t="str">
        <f t="shared" si="27"/>
        <v>30688060026 03B</v>
      </c>
      <c r="M372" s="5" t="str">
        <f t="shared" si="28"/>
        <v>Slovenský rýchlokorčuliarsky zväzdBRichard Tury</v>
      </c>
      <c r="N372" s="3" t="str">
        <f t="shared" si="29"/>
        <v>30688060dB</v>
      </c>
    </row>
    <row r="373" spans="1:14">
      <c r="A373" s="265" t="s">
        <v>87</v>
      </c>
      <c r="B373" s="278" t="str">
        <f>VLOOKUP(A373,Adr!A:B,2,FALSE)</f>
        <v>Slovenský stolnotenisový zväz</v>
      </c>
      <c r="C373" s="228" t="s">
        <v>979</v>
      </c>
      <c r="D373" s="231">
        <v>1528012</v>
      </c>
      <c r="E373" s="232">
        <v>0</v>
      </c>
      <c r="F373" s="225" t="s">
        <v>206</v>
      </c>
      <c r="G373" s="294" t="s">
        <v>6</v>
      </c>
      <c r="H373" s="228" t="s">
        <v>846</v>
      </c>
      <c r="I373" s="256" t="str">
        <f t="shared" si="25"/>
        <v>30806836a</v>
      </c>
      <c r="J373" s="226" t="str">
        <f t="shared" si="26"/>
        <v>30806836026 02</v>
      </c>
      <c r="K373" s="5" t="s">
        <v>89</v>
      </c>
      <c r="L373" s="226" t="str">
        <f t="shared" si="27"/>
        <v>30806836026 02B</v>
      </c>
      <c r="M373" s="5" t="str">
        <f t="shared" si="28"/>
        <v>Slovenský stolnotenisový zväzaBstolný tenis - bežné transfery</v>
      </c>
      <c r="N373" s="3" t="str">
        <f t="shared" si="29"/>
        <v>30806836aB</v>
      </c>
    </row>
    <row r="374" spans="1:14">
      <c r="A374" s="265" t="s">
        <v>87</v>
      </c>
      <c r="B374" s="278" t="str">
        <f>VLOOKUP(A374,Adr!A:B,2,FALSE)</f>
        <v>Slovenský stolnotenisový zväz</v>
      </c>
      <c r="C374" s="228" t="s">
        <v>1350</v>
      </c>
      <c r="D374" s="231">
        <v>108406</v>
      </c>
      <c r="E374" s="232">
        <v>0</v>
      </c>
      <c r="F374" s="225" t="s">
        <v>206</v>
      </c>
      <c r="G374" s="294" t="s">
        <v>6</v>
      </c>
      <c r="H374" s="228" t="s">
        <v>847</v>
      </c>
      <c r="I374" s="256" t="str">
        <f t="shared" si="25"/>
        <v>30806836a</v>
      </c>
      <c r="J374" s="226" t="str">
        <f t="shared" si="26"/>
        <v>30806836026 02</v>
      </c>
      <c r="K374" s="5" t="s">
        <v>89</v>
      </c>
      <c r="L374" s="226" t="str">
        <f t="shared" si="27"/>
        <v>30806836026 02K</v>
      </c>
      <c r="M374" s="5" t="str">
        <f t="shared" si="28"/>
        <v>Slovenský stolnotenisový zväzaKstolný tenis - kapitálové transfery</v>
      </c>
      <c r="N374" s="3" t="str">
        <f t="shared" si="29"/>
        <v>30806836aK</v>
      </c>
    </row>
    <row r="375" spans="1:14">
      <c r="A375" s="225" t="s">
        <v>87</v>
      </c>
      <c r="B375" s="278" t="str">
        <f>VLOOKUP(A375,Adr!A:B,2,FALSE)</f>
        <v>Slovenský stolnotenisový zväz</v>
      </c>
      <c r="C375" s="264" t="s">
        <v>1413</v>
      </c>
      <c r="D375" s="255">
        <v>5214</v>
      </c>
      <c r="E375" s="232">
        <v>0</v>
      </c>
      <c r="F375" s="225" t="s">
        <v>209</v>
      </c>
      <c r="G375" s="228" t="s">
        <v>10</v>
      </c>
      <c r="H375" s="228" t="s">
        <v>846</v>
      </c>
      <c r="I375" s="256" t="str">
        <f t="shared" si="25"/>
        <v>30806836d</v>
      </c>
      <c r="J375" s="226" t="str">
        <f t="shared" si="26"/>
        <v>30806836026 03</v>
      </c>
      <c r="K375" s="5"/>
      <c r="L375" s="226" t="str">
        <f t="shared" si="27"/>
        <v>30806836026 03B</v>
      </c>
      <c r="M375" s="5" t="str">
        <f t="shared" si="28"/>
        <v>Slovenský stolnotenisový zväzdBEma Labošová</v>
      </c>
      <c r="N375" s="3" t="str">
        <f t="shared" si="29"/>
        <v>30806836dB</v>
      </c>
    </row>
    <row r="376" spans="1:14">
      <c r="A376" s="225" t="s">
        <v>87</v>
      </c>
      <c r="B376" s="278" t="str">
        <f>VLOOKUP(A376,Adr!A:B,2,FALSE)</f>
        <v>Slovenský stolnotenisový zväz</v>
      </c>
      <c r="C376" s="264" t="s">
        <v>1414</v>
      </c>
      <c r="D376" s="255">
        <v>5214</v>
      </c>
      <c r="E376" s="232">
        <v>0</v>
      </c>
      <c r="F376" s="225" t="s">
        <v>209</v>
      </c>
      <c r="G376" s="228" t="s">
        <v>10</v>
      </c>
      <c r="H376" s="228" t="s">
        <v>846</v>
      </c>
      <c r="I376" s="233" t="str">
        <f t="shared" si="25"/>
        <v>30806836d</v>
      </c>
      <c r="J376" s="226" t="str">
        <f t="shared" si="26"/>
        <v>30806836026 03</v>
      </c>
      <c r="K376" s="5"/>
      <c r="L376" s="226" t="str">
        <f t="shared" si="27"/>
        <v>30806836026 03B</v>
      </c>
      <c r="M376" s="5" t="str">
        <f t="shared" si="28"/>
        <v>Slovenský stolnotenisový zväzdBYang Wang</v>
      </c>
      <c r="N376" s="3" t="str">
        <f t="shared" si="29"/>
        <v>30806836dB</v>
      </c>
    </row>
    <row r="377" spans="1:14">
      <c r="A377" s="265" t="s">
        <v>87</v>
      </c>
      <c r="B377" s="278" t="str">
        <f>VLOOKUP(A377,Adr!A:B,2,FALSE)</f>
        <v>Slovenský stolnotenisový zväz</v>
      </c>
      <c r="C377" s="228" t="s">
        <v>1415</v>
      </c>
      <c r="D377" s="231">
        <v>31285</v>
      </c>
      <c r="E377" s="232">
        <v>0</v>
      </c>
      <c r="F377" s="225" t="s">
        <v>209</v>
      </c>
      <c r="G377" s="294" t="s">
        <v>10</v>
      </c>
      <c r="H377" s="228" t="s">
        <v>846</v>
      </c>
      <c r="I377" s="256" t="str">
        <f t="shared" si="25"/>
        <v>30806836d</v>
      </c>
      <c r="J377" s="226" t="str">
        <f t="shared" si="26"/>
        <v>30806836026 03</v>
      </c>
      <c r="K377" s="5"/>
      <c r="L377" s="226" t="str">
        <f t="shared" si="27"/>
        <v>30806836026 03B</v>
      </c>
      <c r="M377" s="5" t="str">
        <f t="shared" si="28"/>
        <v>Slovenský stolnotenisový zväzdBzmiešaná štvorhra</v>
      </c>
      <c r="N377" s="3" t="str">
        <f t="shared" si="29"/>
        <v>30806836dB</v>
      </c>
    </row>
    <row r="378" spans="1:14" ht="22.5">
      <c r="A378" s="225" t="s">
        <v>87</v>
      </c>
      <c r="B378" s="278" t="str">
        <f>VLOOKUP(A378,Adr!A:B,2,FALSE)</f>
        <v>Slovenský stolnotenisový zväz</v>
      </c>
      <c r="C378" s="264" t="s">
        <v>1814</v>
      </c>
      <c r="D378" s="255">
        <v>400</v>
      </c>
      <c r="E378" s="232">
        <v>0</v>
      </c>
      <c r="F378" s="245" t="s">
        <v>214</v>
      </c>
      <c r="G378" s="248" t="s">
        <v>10</v>
      </c>
      <c r="H378" s="248" t="s">
        <v>846</v>
      </c>
      <c r="I378" s="233" t="str">
        <f t="shared" si="25"/>
        <v>30806836i</v>
      </c>
      <c r="J378" s="226" t="str">
        <f t="shared" si="26"/>
        <v>30806836026 03</v>
      </c>
      <c r="K378" s="5"/>
      <c r="L378" s="226" t="str">
        <f t="shared" si="27"/>
        <v>30806836026 03B</v>
      </c>
      <c r="M378" s="5" t="str">
        <f t="shared" si="28"/>
        <v>Slovenský stolnotenisový zväziBJaromír Truksa - 1 x 2. m. MEUmax - Špánik + Brat (štvorhra)</v>
      </c>
      <c r="N378" s="3" t="str">
        <f t="shared" si="29"/>
        <v>30806836iB</v>
      </c>
    </row>
    <row r="379" spans="1:14">
      <c r="A379" s="225" t="s">
        <v>87</v>
      </c>
      <c r="B379" s="278" t="str">
        <f>VLOOKUP(A379,Adr!A:B,2,FALSE)</f>
        <v>Slovenský stolnotenisový zväz</v>
      </c>
      <c r="C379" s="248" t="s">
        <v>1815</v>
      </c>
      <c r="D379" s="249">
        <v>450</v>
      </c>
      <c r="E379" s="232">
        <v>0</v>
      </c>
      <c r="F379" s="245" t="s">
        <v>214</v>
      </c>
      <c r="G379" s="248" t="s">
        <v>10</v>
      </c>
      <c r="H379" s="248" t="s">
        <v>846</v>
      </c>
      <c r="I379" s="256" t="str">
        <f t="shared" si="25"/>
        <v>30806836i</v>
      </c>
      <c r="J379" s="226" t="str">
        <f t="shared" si="26"/>
        <v>30806836026 03</v>
      </c>
      <c r="K379" s="5"/>
      <c r="L379" s="226" t="str">
        <f t="shared" si="27"/>
        <v>30806836026 03B</v>
      </c>
      <c r="M379" s="5" t="str">
        <f t="shared" si="28"/>
        <v>Slovenský stolnotenisový zväziBTibor Špánik, Adam Brat za  2. miesto na MEUmax v športe (disciplíne) štvorhra</v>
      </c>
      <c r="N379" s="3" t="str">
        <f t="shared" si="29"/>
        <v>30806836iB</v>
      </c>
    </row>
    <row r="380" spans="1:14">
      <c r="A380" s="245" t="s">
        <v>87</v>
      </c>
      <c r="B380" s="278" t="str">
        <f>VLOOKUP(A380,Adr!A:B,2,FALSE)</f>
        <v>Slovenský stolnotenisový zväz</v>
      </c>
      <c r="C380" s="248" t="s">
        <v>1959</v>
      </c>
      <c r="D380" s="250">
        <v>27000</v>
      </c>
      <c r="E380" s="321">
        <v>0.52631578947368429</v>
      </c>
      <c r="F380" s="245" t="s">
        <v>222</v>
      </c>
      <c r="G380" s="248" t="s">
        <v>10</v>
      </c>
      <c r="H380" s="248" t="s">
        <v>846</v>
      </c>
      <c r="I380" s="256" t="str">
        <f t="shared" si="25"/>
        <v>30806836q</v>
      </c>
      <c r="J380" s="226" t="str">
        <f t="shared" si="26"/>
        <v>30806836026 03</v>
      </c>
      <c r="K380" s="5"/>
      <c r="L380" s="226" t="str">
        <f t="shared" si="27"/>
        <v>30806836026 03B</v>
      </c>
      <c r="M380" s="5" t="str">
        <f t="shared" si="28"/>
        <v>Slovenský stolnotenisový zväzqBSlovak Junior &amp; Cadet Open 2020 (SPJ), Senec, počet krajín: 20, počet športovcov: 170, ročník podujatia: 24, termín: 11.11.2020 - 15.11.2020</v>
      </c>
      <c r="N380" s="3" t="str">
        <f t="shared" si="29"/>
        <v>30806836qB</v>
      </c>
    </row>
    <row r="381" spans="1:14">
      <c r="A381" s="225" t="s">
        <v>90</v>
      </c>
      <c r="B381" s="278" t="str">
        <f>VLOOKUP(A381,Adr!A:B,2,FALSE)</f>
        <v>Slovenský strelecký zväz (SSZ)</v>
      </c>
      <c r="C381" s="263" t="s">
        <v>980</v>
      </c>
      <c r="D381" s="249">
        <v>1050000</v>
      </c>
      <c r="E381" s="232">
        <v>0</v>
      </c>
      <c r="F381" s="225" t="s">
        <v>206</v>
      </c>
      <c r="G381" s="228" t="s">
        <v>6</v>
      </c>
      <c r="H381" s="228" t="s">
        <v>846</v>
      </c>
      <c r="I381" s="256" t="str">
        <f t="shared" si="25"/>
        <v>00603341a</v>
      </c>
      <c r="J381" s="226" t="str">
        <f t="shared" si="26"/>
        <v>00603341026 02</v>
      </c>
      <c r="K381" s="5" t="s">
        <v>91</v>
      </c>
      <c r="L381" s="226" t="str">
        <f t="shared" si="27"/>
        <v>00603341026 02B</v>
      </c>
      <c r="M381" s="5" t="str">
        <f t="shared" si="28"/>
        <v>Slovenský strelecký zväz (SSZ)aBstreľba - bežné transfery</v>
      </c>
      <c r="N381" s="3" t="str">
        <f t="shared" si="29"/>
        <v>00603341aB</v>
      </c>
    </row>
    <row r="382" spans="1:14">
      <c r="A382" s="269" t="s">
        <v>90</v>
      </c>
      <c r="B382" s="278" t="str">
        <f>VLOOKUP(A382,Adr!A:B,2,FALSE)</f>
        <v>Slovenský strelecký zväz (SSZ)</v>
      </c>
      <c r="C382" s="228" t="s">
        <v>1351</v>
      </c>
      <c r="D382" s="231">
        <v>45000</v>
      </c>
      <c r="E382" s="232">
        <v>0</v>
      </c>
      <c r="F382" s="225" t="s">
        <v>206</v>
      </c>
      <c r="G382" s="294" t="s">
        <v>6</v>
      </c>
      <c r="H382" s="228" t="s">
        <v>847</v>
      </c>
      <c r="I382" s="256" t="str">
        <f t="shared" si="25"/>
        <v>00603341a</v>
      </c>
      <c r="J382" s="226" t="str">
        <f t="shared" si="26"/>
        <v>00603341026 02</v>
      </c>
      <c r="K382" s="5" t="s">
        <v>91</v>
      </c>
      <c r="L382" s="226" t="str">
        <f t="shared" si="27"/>
        <v>00603341026 02K</v>
      </c>
      <c r="M382" s="5" t="str">
        <f t="shared" si="28"/>
        <v>Slovenský strelecký zväz (SSZ)aKstreľba - kapitálové transfery</v>
      </c>
      <c r="N382" s="3" t="str">
        <f t="shared" si="29"/>
        <v>00603341aK</v>
      </c>
    </row>
    <row r="383" spans="1:14">
      <c r="A383" s="265" t="s">
        <v>90</v>
      </c>
      <c r="B383" s="278" t="str">
        <f>VLOOKUP(A383,Adr!A:B,2,FALSE)</f>
        <v>Slovenský strelecký zväz (SSZ)</v>
      </c>
      <c r="C383" s="228" t="s">
        <v>1114</v>
      </c>
      <c r="D383" s="231">
        <v>41714</v>
      </c>
      <c r="E383" s="232">
        <v>0</v>
      </c>
      <c r="F383" s="225" t="s">
        <v>209</v>
      </c>
      <c r="G383" s="294" t="s">
        <v>10</v>
      </c>
      <c r="H383" s="228" t="s">
        <v>846</v>
      </c>
      <c r="I383" s="256" t="str">
        <f t="shared" si="25"/>
        <v>00603341d</v>
      </c>
      <c r="J383" s="226" t="str">
        <f t="shared" si="26"/>
        <v>00603341026 03</v>
      </c>
      <c r="K383" s="5"/>
      <c r="L383" s="226" t="str">
        <f t="shared" si="27"/>
        <v>00603341026 03B</v>
      </c>
      <c r="M383" s="5" t="str">
        <f t="shared" si="28"/>
        <v>Slovenský strelecký zväz (SSZ)dBDanka Barteková</v>
      </c>
      <c r="N383" s="3" t="str">
        <f t="shared" si="29"/>
        <v>00603341dB</v>
      </c>
    </row>
    <row r="384" spans="1:14">
      <c r="A384" s="265" t="s">
        <v>90</v>
      </c>
      <c r="B384" s="278" t="str">
        <f>VLOOKUP(A384,Adr!A:B,2,FALSE)</f>
        <v>Slovenský strelecký zväz (SSZ)</v>
      </c>
      <c r="C384" s="228" t="s">
        <v>1115</v>
      </c>
      <c r="D384" s="231">
        <v>41714</v>
      </c>
      <c r="E384" s="232">
        <v>0</v>
      </c>
      <c r="F384" s="225" t="s">
        <v>209</v>
      </c>
      <c r="G384" s="294" t="s">
        <v>10</v>
      </c>
      <c r="H384" s="228" t="s">
        <v>846</v>
      </c>
      <c r="I384" s="256" t="str">
        <f t="shared" si="25"/>
        <v>00603341d</v>
      </c>
      <c r="J384" s="226" t="str">
        <f t="shared" si="26"/>
        <v>00603341026 03</v>
      </c>
      <c r="K384" s="5"/>
      <c r="L384" s="226" t="str">
        <f t="shared" si="27"/>
        <v>00603341026 03B</v>
      </c>
      <c r="M384" s="5" t="str">
        <f t="shared" si="28"/>
        <v>Slovenský strelecký zväz (SSZ)dBErik Varga</v>
      </c>
      <c r="N384" s="3" t="str">
        <f t="shared" si="29"/>
        <v>00603341dB</v>
      </c>
    </row>
    <row r="385" spans="1:14">
      <c r="A385" s="265" t="s">
        <v>90</v>
      </c>
      <c r="B385" s="278" t="str">
        <f>VLOOKUP(A385,Adr!A:B,2,FALSE)</f>
        <v>Slovenský strelecký zväz (SSZ)</v>
      </c>
      <c r="C385" s="228" t="s">
        <v>1116</v>
      </c>
      <c r="D385" s="231">
        <v>41714</v>
      </c>
      <c r="E385" s="232">
        <v>0</v>
      </c>
      <c r="F385" s="225" t="s">
        <v>209</v>
      </c>
      <c r="G385" s="294" t="s">
        <v>10</v>
      </c>
      <c r="H385" s="228" t="s">
        <v>846</v>
      </c>
      <c r="I385" s="256" t="str">
        <f t="shared" ref="I385:I447" si="30">A385&amp;F385</f>
        <v>00603341d</v>
      </c>
      <c r="J385" s="226" t="str">
        <f t="shared" ref="J385:J397" si="31">A385&amp;G385</f>
        <v>00603341026 03</v>
      </c>
      <c r="K385" s="5"/>
      <c r="L385" s="226" t="str">
        <f t="shared" ref="L385:L447" si="32">A385&amp;G385&amp;H385</f>
        <v>00603341026 03B</v>
      </c>
      <c r="M385" s="5" t="str">
        <f t="shared" ref="M385:M447" si="33">B385&amp;F385&amp;H385&amp;C385</f>
        <v>Slovenský strelecký zväz (SSZ)dBJuraj Tužinský</v>
      </c>
      <c r="N385" s="3" t="str">
        <f t="shared" ref="N385:N422" si="34">+I385&amp;H385</f>
        <v>00603341dB</v>
      </c>
    </row>
    <row r="386" spans="1:14">
      <c r="A386" s="265" t="s">
        <v>90</v>
      </c>
      <c r="B386" s="278" t="str">
        <f>VLOOKUP(A386,Adr!A:B,2,FALSE)</f>
        <v>Slovenský strelecký zväz (SSZ)</v>
      </c>
      <c r="C386" s="228" t="s">
        <v>1416</v>
      </c>
      <c r="D386" s="231">
        <v>20857</v>
      </c>
      <c r="E386" s="232">
        <v>0</v>
      </c>
      <c r="F386" s="225" t="s">
        <v>209</v>
      </c>
      <c r="G386" s="294" t="s">
        <v>10</v>
      </c>
      <c r="H386" s="228" t="s">
        <v>846</v>
      </c>
      <c r="I386" s="256" t="str">
        <f t="shared" si="30"/>
        <v>00603341d</v>
      </c>
      <c r="J386" s="226" t="str">
        <f t="shared" si="31"/>
        <v>00603341026 03</v>
      </c>
      <c r="K386" s="5"/>
      <c r="L386" s="226" t="str">
        <f t="shared" si="32"/>
        <v>00603341026 03B</v>
      </c>
      <c r="M386" s="5" t="str">
        <f t="shared" si="33"/>
        <v>Slovenský strelecký zväz (SSZ)dBMarián Kovačócy</v>
      </c>
      <c r="N386" s="3" t="str">
        <f t="shared" si="34"/>
        <v>00603341dB</v>
      </c>
    </row>
    <row r="387" spans="1:14">
      <c r="A387" s="225" t="s">
        <v>90</v>
      </c>
      <c r="B387" s="278" t="str">
        <f>VLOOKUP(A387,Adr!A:B,2,FALSE)</f>
        <v>Slovenský strelecký zväz (SSZ)</v>
      </c>
      <c r="C387" s="264" t="s">
        <v>1417</v>
      </c>
      <c r="D387" s="255">
        <v>10429</v>
      </c>
      <c r="E387" s="232">
        <v>0</v>
      </c>
      <c r="F387" s="225" t="s">
        <v>209</v>
      </c>
      <c r="G387" s="228" t="s">
        <v>10</v>
      </c>
      <c r="H387" s="228" t="s">
        <v>846</v>
      </c>
      <c r="I387" s="233" t="str">
        <f t="shared" si="30"/>
        <v>00603341d</v>
      </c>
      <c r="J387" s="226" t="str">
        <f t="shared" si="31"/>
        <v>00603341026 03</v>
      </c>
      <c r="K387" s="5"/>
      <c r="L387" s="226" t="str">
        <f t="shared" si="32"/>
        <v>00603341026 03B</v>
      </c>
      <c r="M387" s="5" t="str">
        <f t="shared" si="33"/>
        <v>Slovenský strelecký zväz (SSZ)dBPatrik Jány</v>
      </c>
      <c r="N387" s="3" t="str">
        <f t="shared" si="34"/>
        <v>00603341dB</v>
      </c>
    </row>
    <row r="388" spans="1:14">
      <c r="A388" s="265" t="s">
        <v>90</v>
      </c>
      <c r="B388" s="278" t="str">
        <f>VLOOKUP(A388,Adr!A:B,2,FALSE)</f>
        <v>Slovenský strelecký zväz (SSZ)</v>
      </c>
      <c r="C388" s="228" t="s">
        <v>1117</v>
      </c>
      <c r="D388" s="231">
        <v>10429</v>
      </c>
      <c r="E388" s="232">
        <v>0</v>
      </c>
      <c r="F388" s="225" t="s">
        <v>209</v>
      </c>
      <c r="G388" s="294" t="s">
        <v>10</v>
      </c>
      <c r="H388" s="228" t="s">
        <v>846</v>
      </c>
      <c r="I388" s="256" t="str">
        <f t="shared" si="30"/>
        <v>00603341d</v>
      </c>
      <c r="J388" s="226" t="str">
        <f t="shared" si="31"/>
        <v>00603341026 03</v>
      </c>
      <c r="K388" s="5"/>
      <c r="L388" s="226" t="str">
        <f t="shared" si="32"/>
        <v>00603341026 03B</v>
      </c>
      <c r="M388" s="5" t="str">
        <f t="shared" si="33"/>
        <v>Slovenský strelecký zväz (SSZ)dBŠtefan Šulek</v>
      </c>
      <c r="N388" s="3" t="str">
        <f t="shared" si="34"/>
        <v>00603341dB</v>
      </c>
    </row>
    <row r="389" spans="1:14">
      <c r="A389" s="269" t="s">
        <v>90</v>
      </c>
      <c r="B389" s="278" t="str">
        <f>VLOOKUP(A389,Adr!A:B,2,FALSE)</f>
        <v>Slovenský strelecký zväz (SSZ)</v>
      </c>
      <c r="C389" s="228" t="s">
        <v>1418</v>
      </c>
      <c r="D389" s="231">
        <v>7821</v>
      </c>
      <c r="E389" s="232">
        <v>0</v>
      </c>
      <c r="F389" s="225" t="s">
        <v>209</v>
      </c>
      <c r="G389" s="294" t="s">
        <v>10</v>
      </c>
      <c r="H389" s="228" t="s">
        <v>846</v>
      </c>
      <c r="I389" s="256" t="str">
        <f t="shared" si="30"/>
        <v>00603341d</v>
      </c>
      <c r="J389" s="226" t="str">
        <f t="shared" si="31"/>
        <v>00603341026 03</v>
      </c>
      <c r="K389" s="5"/>
      <c r="L389" s="226" t="str">
        <f t="shared" si="32"/>
        <v>00603341026 03B</v>
      </c>
      <c r="M389" s="5" t="str">
        <f t="shared" si="33"/>
        <v>Slovenský strelecký zväz (SSZ)dBteam mix - trap</v>
      </c>
      <c r="N389" s="3" t="str">
        <f t="shared" si="34"/>
        <v>00603341dB</v>
      </c>
    </row>
    <row r="390" spans="1:14">
      <c r="A390" s="265" t="s">
        <v>90</v>
      </c>
      <c r="B390" s="278" t="str">
        <f>VLOOKUP(A390,Adr!A:B,2,FALSE)</f>
        <v>Slovenský strelecký zväz (SSZ)</v>
      </c>
      <c r="C390" s="228" t="s">
        <v>1118</v>
      </c>
      <c r="D390" s="231">
        <v>15643</v>
      </c>
      <c r="E390" s="232">
        <v>0</v>
      </c>
      <c r="F390" s="225" t="s">
        <v>209</v>
      </c>
      <c r="G390" s="294" t="s">
        <v>10</v>
      </c>
      <c r="H390" s="228" t="s">
        <v>846</v>
      </c>
      <c r="I390" s="256" t="str">
        <f t="shared" si="30"/>
        <v>00603341d</v>
      </c>
      <c r="J390" s="226" t="str">
        <f t="shared" si="31"/>
        <v>00603341026 03</v>
      </c>
      <c r="K390" s="5"/>
      <c r="L390" s="226" t="str">
        <f t="shared" si="32"/>
        <v>00603341026 03B</v>
      </c>
      <c r="M390" s="5" t="str">
        <f t="shared" si="33"/>
        <v>Slovenský strelecký zväz (SSZ)dBVanessa Hocková</v>
      </c>
      <c r="N390" s="3" t="str">
        <f t="shared" si="34"/>
        <v>00603341dB</v>
      </c>
    </row>
    <row r="391" spans="1:14">
      <c r="A391" s="269" t="s">
        <v>90</v>
      </c>
      <c r="B391" s="278" t="str">
        <f>VLOOKUP(A391,Adr!A:B,2,FALSE)</f>
        <v>Slovenský strelecký zväz (SSZ)</v>
      </c>
      <c r="C391" s="228" t="s">
        <v>1419</v>
      </c>
      <c r="D391" s="231">
        <v>5214</v>
      </c>
      <c r="E391" s="232">
        <v>0</v>
      </c>
      <c r="F391" s="225" t="s">
        <v>209</v>
      </c>
      <c r="G391" s="294" t="s">
        <v>10</v>
      </c>
      <c r="H391" s="228" t="s">
        <v>846</v>
      </c>
      <c r="I391" s="256" t="str">
        <f t="shared" si="30"/>
        <v>00603341d</v>
      </c>
      <c r="J391" s="226" t="str">
        <f t="shared" si="31"/>
        <v>00603341026 03</v>
      </c>
      <c r="K391" s="5"/>
      <c r="L391" s="226" t="str">
        <f t="shared" si="32"/>
        <v>00603341026 03B</v>
      </c>
      <c r="M391" s="5" t="str">
        <f t="shared" si="33"/>
        <v>Slovenský strelecký zväz (SSZ)dBVeronika Sýkorová</v>
      </c>
      <c r="N391" s="3" t="str">
        <f t="shared" si="34"/>
        <v>00603341dB</v>
      </c>
    </row>
    <row r="392" spans="1:14">
      <c r="A392" s="225" t="s">
        <v>90</v>
      </c>
      <c r="B392" s="278" t="str">
        <f>VLOOKUP(A392,Adr!A:B,2,FALSE)</f>
        <v>Slovenský strelecký zväz (SSZ)</v>
      </c>
      <c r="C392" s="264" t="s">
        <v>1119</v>
      </c>
      <c r="D392" s="255">
        <v>52142</v>
      </c>
      <c r="E392" s="232">
        <v>0</v>
      </c>
      <c r="F392" s="225" t="s">
        <v>209</v>
      </c>
      <c r="G392" s="228" t="s">
        <v>10</v>
      </c>
      <c r="H392" s="228" t="s">
        <v>846</v>
      </c>
      <c r="I392" s="233" t="str">
        <f t="shared" si="30"/>
        <v>00603341d</v>
      </c>
      <c r="J392" s="226" t="str">
        <f t="shared" si="31"/>
        <v>00603341026 03</v>
      </c>
      <c r="K392" s="5"/>
      <c r="L392" s="226" t="str">
        <f t="shared" si="32"/>
        <v>00603341026 03B</v>
      </c>
      <c r="M392" s="5" t="str">
        <f t="shared" si="33"/>
        <v>Slovenský strelecký zväz (SSZ)dBZuzana Rehák Štefečeková</v>
      </c>
      <c r="N392" s="3" t="str">
        <f t="shared" si="34"/>
        <v>00603341dB</v>
      </c>
    </row>
    <row r="393" spans="1:14">
      <c r="A393" s="225" t="s">
        <v>90</v>
      </c>
      <c r="B393" s="278" t="str">
        <f>VLOOKUP(A393,Adr!A:B,2,FALSE)</f>
        <v>Slovenský strelecký zväz (SSZ)</v>
      </c>
      <c r="C393" s="248" t="s">
        <v>1819</v>
      </c>
      <c r="D393" s="250">
        <v>1000</v>
      </c>
      <c r="E393" s="232">
        <v>0</v>
      </c>
      <c r="F393" s="245" t="s">
        <v>214</v>
      </c>
      <c r="G393" s="248" t="s">
        <v>10</v>
      </c>
      <c r="H393" s="248" t="s">
        <v>846</v>
      </c>
      <c r="I393" s="256" t="str">
        <f t="shared" si="30"/>
        <v>00603341i</v>
      </c>
      <c r="J393" s="226" t="str">
        <f t="shared" si="31"/>
        <v>00603341026 03</v>
      </c>
      <c r="K393" s="5"/>
      <c r="L393" s="226" t="str">
        <f t="shared" si="32"/>
        <v>00603341026 03B</v>
      </c>
      <c r="M393" s="5" t="str">
        <f t="shared" si="33"/>
        <v>Slovenský strelecký zväz (SSZ)iBAdrián Drobný za  3. miesto na SU v športe (disciplíne) trap</v>
      </c>
      <c r="N393" s="3" t="str">
        <f t="shared" si="34"/>
        <v>00603341iB</v>
      </c>
    </row>
    <row r="394" spans="1:14">
      <c r="A394" s="225" t="s">
        <v>90</v>
      </c>
      <c r="B394" s="278" t="str">
        <f>VLOOKUP(A394,Adr!A:B,2,FALSE)</f>
        <v>Slovenský strelecký zväz (SSZ)</v>
      </c>
      <c r="C394" s="248" t="s">
        <v>1828</v>
      </c>
      <c r="D394" s="250">
        <v>3000</v>
      </c>
      <c r="E394" s="232">
        <v>0</v>
      </c>
      <c r="F394" s="245" t="s">
        <v>214</v>
      </c>
      <c r="G394" s="248" t="s">
        <v>10</v>
      </c>
      <c r="H394" s="248" t="s">
        <v>846</v>
      </c>
      <c r="I394" s="256" t="str">
        <f t="shared" si="30"/>
        <v>00603341i</v>
      </c>
      <c r="J394" s="226" t="str">
        <f t="shared" si="31"/>
        <v>00603341026 03</v>
      </c>
      <c r="K394" s="5"/>
      <c r="L394" s="226" t="str">
        <f t="shared" si="32"/>
        <v>00603341026 03B</v>
      </c>
      <c r="M394" s="5" t="str">
        <f t="shared" si="33"/>
        <v>Slovenský strelecký zväz (SSZ)iBDaniela Andrejková, Vladimír Jurza, Lajos Szalai za  2. miesto na ME v športe (disciplíne) Pforzheim - družstvo</v>
      </c>
      <c r="N394" s="3" t="str">
        <f t="shared" si="34"/>
        <v>00603341iB</v>
      </c>
    </row>
    <row r="395" spans="1:14">
      <c r="A395" s="225" t="s">
        <v>90</v>
      </c>
      <c r="B395" s="278" t="str">
        <f>VLOOKUP(A395,Adr!A:B,2,FALSE)</f>
        <v>Slovenský strelecký zväz (SSZ)</v>
      </c>
      <c r="C395" s="248" t="s">
        <v>1823</v>
      </c>
      <c r="D395" s="250">
        <v>2000</v>
      </c>
      <c r="E395" s="232">
        <v>0</v>
      </c>
      <c r="F395" s="245" t="s">
        <v>214</v>
      </c>
      <c r="G395" s="248" t="s">
        <v>10</v>
      </c>
      <c r="H395" s="248" t="s">
        <v>846</v>
      </c>
      <c r="I395" s="256" t="str">
        <f t="shared" si="30"/>
        <v>00603341i</v>
      </c>
      <c r="J395" s="226" t="str">
        <f t="shared" si="31"/>
        <v>00603341026 03</v>
      </c>
      <c r="K395" s="5"/>
      <c r="L395" s="226" t="str">
        <f t="shared" si="32"/>
        <v>00603341026 03B</v>
      </c>
      <c r="M395" s="5" t="str">
        <f t="shared" si="33"/>
        <v>Slovenský strelecký zväz (SSZ)iBDanka Barteková za  1. miesto na ME v športe (disciplíne) skeet</v>
      </c>
      <c r="N395" s="3" t="str">
        <f t="shared" si="34"/>
        <v>00603341iB</v>
      </c>
    </row>
    <row r="396" spans="1:14">
      <c r="A396" s="225" t="s">
        <v>90</v>
      </c>
      <c r="B396" s="278" t="str">
        <f>VLOOKUP(A396,Adr!A:B,2,FALSE)</f>
        <v>Slovenský strelecký zväz (SSZ)</v>
      </c>
      <c r="C396" s="248" t="s">
        <v>1822</v>
      </c>
      <c r="D396" s="250">
        <v>1500</v>
      </c>
      <c r="E396" s="232">
        <v>0</v>
      </c>
      <c r="F396" s="245" t="s">
        <v>214</v>
      </c>
      <c r="G396" s="248" t="s">
        <v>10</v>
      </c>
      <c r="H396" s="248" t="s">
        <v>846</v>
      </c>
      <c r="I396" s="256" t="str">
        <f t="shared" si="30"/>
        <v>00603341i</v>
      </c>
      <c r="J396" s="226" t="str">
        <f t="shared" si="31"/>
        <v>00603341026 03</v>
      </c>
      <c r="K396" s="5"/>
      <c r="L396" s="226" t="str">
        <f t="shared" si="32"/>
        <v>00603341026 03B</v>
      </c>
      <c r="M396" s="5" t="str">
        <f t="shared" si="33"/>
        <v>Slovenský strelecký zväz (SSZ)iBFilip Marinov za  2. miesto na SU v športe (disciplíne) trap</v>
      </c>
      <c r="N396" s="3" t="str">
        <f t="shared" si="34"/>
        <v>00603341iB</v>
      </c>
    </row>
    <row r="397" spans="1:14">
      <c r="A397" s="225" t="s">
        <v>90</v>
      </c>
      <c r="B397" s="278" t="str">
        <f>VLOOKUP(A397,Adr!A:B,2,FALSE)</f>
        <v>Slovenský strelecký zväz (SSZ)</v>
      </c>
      <c r="C397" s="248" t="s">
        <v>1817</v>
      </c>
      <c r="D397" s="250">
        <v>600</v>
      </c>
      <c r="E397" s="232">
        <v>0</v>
      </c>
      <c r="F397" s="245" t="s">
        <v>214</v>
      </c>
      <c r="G397" s="248" t="s">
        <v>10</v>
      </c>
      <c r="H397" s="248" t="s">
        <v>846</v>
      </c>
      <c r="I397" s="256" t="str">
        <f t="shared" si="30"/>
        <v>00603341i</v>
      </c>
      <c r="J397" s="226" t="str">
        <f t="shared" si="31"/>
        <v>00603341026 03</v>
      </c>
      <c r="K397" s="5"/>
      <c r="L397" s="226" t="str">
        <f t="shared" si="32"/>
        <v>00603341026 03B</v>
      </c>
      <c r="M397" s="5" t="str">
        <f t="shared" si="33"/>
        <v>Slovenský strelecký zväz (SSZ)iBFrantišek Liptai - celoživotná práca s mládežou a životné jubileum - 70 rokov</v>
      </c>
      <c r="N397" s="3" t="str">
        <f t="shared" si="34"/>
        <v>00603341iB</v>
      </c>
    </row>
    <row r="398" spans="1:14">
      <c r="A398" s="245" t="s">
        <v>90</v>
      </c>
      <c r="B398" s="278" t="str">
        <f>VLOOKUP(A398,Adr!A:B,2,FALSE)</f>
        <v>Slovenský strelecký zväz (SSZ)</v>
      </c>
      <c r="C398" s="248" t="s">
        <v>1827</v>
      </c>
      <c r="D398" s="249">
        <v>2500</v>
      </c>
      <c r="E398" s="232">
        <v>0</v>
      </c>
      <c r="F398" s="245" t="s">
        <v>214</v>
      </c>
      <c r="G398" s="248" t="s">
        <v>10</v>
      </c>
      <c r="H398" s="248" t="s">
        <v>846</v>
      </c>
      <c r="I398" s="256" t="str">
        <f t="shared" si="30"/>
        <v>00603341i</v>
      </c>
      <c r="J398" s="226"/>
      <c r="K398" s="5"/>
      <c r="L398" s="226" t="str">
        <f t="shared" si="32"/>
        <v>00603341026 03B</v>
      </c>
      <c r="M398" s="5" t="str">
        <f t="shared" si="33"/>
        <v>Slovenský strelecký zväz (SSZ)iBHubert Andrzej Olejnik za  2. miesto na MS v športe (disciplíne) double trap</v>
      </c>
      <c r="N398" s="3" t="str">
        <f t="shared" si="34"/>
        <v>00603341iB</v>
      </c>
    </row>
    <row r="399" spans="1:14">
      <c r="A399" s="245" t="s">
        <v>90</v>
      </c>
      <c r="B399" s="278" t="str">
        <f>VLOOKUP(A399,Adr!A:B,2,FALSE)</f>
        <v>Slovenský strelecký zväz (SSZ)</v>
      </c>
      <c r="C399" s="248" t="s">
        <v>1826</v>
      </c>
      <c r="D399" s="249">
        <v>2000</v>
      </c>
      <c r="E399" s="232">
        <v>0</v>
      </c>
      <c r="F399" s="245" t="s">
        <v>214</v>
      </c>
      <c r="G399" s="248" t="s">
        <v>10</v>
      </c>
      <c r="H399" s="248" t="s">
        <v>846</v>
      </c>
      <c r="I399" s="256" t="str">
        <f t="shared" si="30"/>
        <v>00603341i</v>
      </c>
      <c r="J399" s="226" t="str">
        <f t="shared" ref="J399:J461" si="35">A399&amp;G399</f>
        <v>00603341026 03</v>
      </c>
      <c r="K399" s="5"/>
      <c r="L399" s="226" t="str">
        <f t="shared" si="32"/>
        <v>00603341026 03B</v>
      </c>
      <c r="M399" s="5" t="str">
        <f t="shared" si="33"/>
        <v>Slovenský strelecký zväz (SSZ)iBMarián Lenhard, Tomáš Šramek za  2. miesto na ME v športe (disciplíne) Enfield</v>
      </c>
      <c r="N399" s="3" t="str">
        <f t="shared" si="34"/>
        <v>00603341iB</v>
      </c>
    </row>
    <row r="400" spans="1:14">
      <c r="A400" s="225" t="s">
        <v>90</v>
      </c>
      <c r="B400" s="278" t="str">
        <f>VLOOKUP(A400,Adr!A:B,2,FALSE)</f>
        <v>Slovenský strelecký zväz (SSZ)</v>
      </c>
      <c r="C400" s="248" t="s">
        <v>1821</v>
      </c>
      <c r="D400" s="250">
        <v>1333</v>
      </c>
      <c r="E400" s="232">
        <v>0</v>
      </c>
      <c r="F400" s="245" t="s">
        <v>214</v>
      </c>
      <c r="G400" s="248" t="s">
        <v>10</v>
      </c>
      <c r="H400" s="248" t="s">
        <v>846</v>
      </c>
      <c r="I400" s="256" t="str">
        <f t="shared" si="30"/>
        <v>00603341i</v>
      </c>
      <c r="J400" s="226" t="str">
        <f t="shared" si="35"/>
        <v>00603341026 03</v>
      </c>
      <c r="K400" s="5"/>
      <c r="L400" s="226" t="str">
        <f t="shared" si="32"/>
        <v>00603341026 03B</v>
      </c>
      <c r="M400" s="5" t="str">
        <f t="shared" si="33"/>
        <v>Slovenský strelecký zväz (SSZ)iBMatej Medveď, Štefan Šulek za  3. miesto na SU v športe (disciplíne) VzPu 60 - družstvo</v>
      </c>
      <c r="N400" s="3" t="str">
        <f t="shared" si="34"/>
        <v>00603341iB</v>
      </c>
    </row>
    <row r="401" spans="1:14">
      <c r="A401" s="245" t="s">
        <v>90</v>
      </c>
      <c r="B401" s="278" t="str">
        <f>VLOOKUP(A401,Adr!A:B,2,FALSE)</f>
        <v>Slovenský strelecký zväz (SSZ)</v>
      </c>
      <c r="C401" s="248" t="s">
        <v>1825</v>
      </c>
      <c r="D401" s="250">
        <v>2000</v>
      </c>
      <c r="E401" s="232">
        <v>0</v>
      </c>
      <c r="F401" s="245" t="s">
        <v>214</v>
      </c>
      <c r="G401" s="248" t="s">
        <v>10</v>
      </c>
      <c r="H401" s="248" t="s">
        <v>846</v>
      </c>
      <c r="I401" s="256" t="str">
        <f t="shared" si="30"/>
        <v>00603341i</v>
      </c>
      <c r="J401" s="226" t="str">
        <f t="shared" si="35"/>
        <v>00603341026 03</v>
      </c>
      <c r="K401" s="5"/>
      <c r="L401" s="226" t="str">
        <f t="shared" si="32"/>
        <v>00603341026 03B</v>
      </c>
      <c r="M401" s="5" t="str">
        <f t="shared" si="33"/>
        <v>Slovenský strelecký zväz (SSZ)iBPatrik Jány za  1. miesto na SU v športe (disciplíne) VzPu 60</v>
      </c>
      <c r="N401" s="3" t="str">
        <f t="shared" si="34"/>
        <v>00603341iB</v>
      </c>
    </row>
    <row r="402" spans="1:14">
      <c r="A402" s="225" t="s">
        <v>90</v>
      </c>
      <c r="B402" s="278" t="str">
        <f>VLOOKUP(A402,Adr!A:B,2,FALSE)</f>
        <v>Slovenský strelecký zväz (SSZ)</v>
      </c>
      <c r="C402" s="248" t="s">
        <v>1824</v>
      </c>
      <c r="D402" s="250">
        <v>2000</v>
      </c>
      <c r="E402" s="232">
        <v>0</v>
      </c>
      <c r="F402" s="245" t="s">
        <v>214</v>
      </c>
      <c r="G402" s="248" t="s">
        <v>10</v>
      </c>
      <c r="H402" s="248" t="s">
        <v>846</v>
      </c>
      <c r="I402" s="256" t="str">
        <f t="shared" si="30"/>
        <v>00603341i</v>
      </c>
      <c r="J402" s="226" t="str">
        <f t="shared" si="35"/>
        <v>00603341026 03</v>
      </c>
      <c r="K402" s="5"/>
      <c r="L402" s="226" t="str">
        <f t="shared" si="32"/>
        <v>00603341026 03B</v>
      </c>
      <c r="M402" s="5" t="str">
        <f t="shared" si="33"/>
        <v>Slovenský strelecký zväz (SSZ)iBŠtefan Ernst za  1. miesto na ME v športe (disciplíne) mariette</v>
      </c>
      <c r="N402" s="3" t="str">
        <f t="shared" si="34"/>
        <v>00603341iB</v>
      </c>
    </row>
    <row r="403" spans="1:14">
      <c r="A403" s="225" t="s">
        <v>90</v>
      </c>
      <c r="B403" s="278" t="str">
        <f>VLOOKUP(A403,Adr!A:B,2,FALSE)</f>
        <v>Slovenský strelecký zväz (SSZ)</v>
      </c>
      <c r="C403" s="248" t="s">
        <v>1816</v>
      </c>
      <c r="D403" s="250">
        <v>400</v>
      </c>
      <c r="E403" s="232">
        <v>0</v>
      </c>
      <c r="F403" s="245" t="s">
        <v>214</v>
      </c>
      <c r="G403" s="248" t="s">
        <v>10</v>
      </c>
      <c r="H403" s="248" t="s">
        <v>846</v>
      </c>
      <c r="I403" s="256" t="str">
        <f t="shared" si="30"/>
        <v>00603341i</v>
      </c>
      <c r="J403" s="226" t="str">
        <f t="shared" si="35"/>
        <v>00603341026 03</v>
      </c>
      <c r="K403" s="5"/>
      <c r="L403" s="226" t="str">
        <f t="shared" si="32"/>
        <v>00603341026 03B</v>
      </c>
      <c r="M403" s="5" t="str">
        <f t="shared" si="33"/>
        <v>Slovenský strelecký zväz (SSZ)iBŠtefan Zemko - 1 x 2. m. MEJ - Hocková (skeet)</v>
      </c>
      <c r="N403" s="3" t="str">
        <f t="shared" si="34"/>
        <v>00603341iB</v>
      </c>
    </row>
    <row r="404" spans="1:14">
      <c r="A404" s="225" t="s">
        <v>90</v>
      </c>
      <c r="B404" s="278" t="str">
        <f>VLOOKUP(A404,Adr!A:B,2,FALSE)</f>
        <v>Slovenský strelecký zväz (SSZ)</v>
      </c>
      <c r="C404" s="248" t="s">
        <v>1818</v>
      </c>
      <c r="D404" s="250">
        <v>750</v>
      </c>
      <c r="E404" s="232">
        <v>0</v>
      </c>
      <c r="F404" s="245" t="s">
        <v>214</v>
      </c>
      <c r="G404" s="248" t="s">
        <v>10</v>
      </c>
      <c r="H404" s="248" t="s">
        <v>846</v>
      </c>
      <c r="I404" s="256" t="str">
        <f t="shared" si="30"/>
        <v>00603341i</v>
      </c>
      <c r="J404" s="226" t="str">
        <f t="shared" si="35"/>
        <v>00603341026 03</v>
      </c>
      <c r="K404" s="5"/>
      <c r="L404" s="226" t="str">
        <f t="shared" si="32"/>
        <v>00603341026 03B</v>
      </c>
      <c r="M404" s="5" t="str">
        <f t="shared" si="33"/>
        <v>Slovenský strelecký zväz (SSZ)iBVanesa Hocková za  2. miesto na MEJ v športe (disciplíne) skeet</v>
      </c>
      <c r="N404" s="3" t="str">
        <f t="shared" si="34"/>
        <v>00603341iB</v>
      </c>
    </row>
    <row r="405" spans="1:14">
      <c r="A405" s="225" t="s">
        <v>90</v>
      </c>
      <c r="B405" s="278" t="str">
        <f>VLOOKUP(A405,Adr!A:B,2,FALSE)</f>
        <v>Slovenský strelecký zväz (SSZ)</v>
      </c>
      <c r="C405" s="248" t="s">
        <v>1820</v>
      </c>
      <c r="D405" s="250">
        <v>1000</v>
      </c>
      <c r="E405" s="232">
        <v>0</v>
      </c>
      <c r="F405" s="245" t="s">
        <v>214</v>
      </c>
      <c r="G405" s="248" t="s">
        <v>10</v>
      </c>
      <c r="H405" s="248" t="s">
        <v>846</v>
      </c>
      <c r="I405" s="256" t="str">
        <f t="shared" si="30"/>
        <v>00603341i</v>
      </c>
      <c r="J405" s="226" t="str">
        <f t="shared" si="35"/>
        <v>00603341026 03</v>
      </c>
      <c r="K405" s="5"/>
      <c r="L405" s="226" t="str">
        <f t="shared" si="32"/>
        <v>00603341026 03B</v>
      </c>
      <c r="M405" s="5" t="str">
        <f t="shared" si="33"/>
        <v xml:space="preserve">Slovenský strelecký zväz (SSZ)iBVladimír Karel za  2. miesto na ME v športe (disciplíne) Forsyth </v>
      </c>
      <c r="N405" s="3" t="str">
        <f t="shared" si="34"/>
        <v>00603341iB</v>
      </c>
    </row>
    <row r="406" spans="1:14">
      <c r="A406" s="225" t="s">
        <v>1633</v>
      </c>
      <c r="B406" s="278" t="str">
        <f>VLOOKUP(A406,Adr!A:B,2,FALSE)</f>
        <v>Slovenský šachový zväz</v>
      </c>
      <c r="C406" s="263" t="s">
        <v>981</v>
      </c>
      <c r="D406" s="249">
        <v>204963</v>
      </c>
      <c r="E406" s="232">
        <v>0</v>
      </c>
      <c r="F406" s="225" t="s">
        <v>206</v>
      </c>
      <c r="G406" s="228" t="s">
        <v>6</v>
      </c>
      <c r="H406" s="228" t="s">
        <v>846</v>
      </c>
      <c r="I406" s="256" t="str">
        <f t="shared" si="30"/>
        <v>17310571a</v>
      </c>
      <c r="J406" s="226" t="str">
        <f t="shared" si="35"/>
        <v>17310571026 02</v>
      </c>
      <c r="K406" s="5" t="s">
        <v>14</v>
      </c>
      <c r="L406" s="226" t="str">
        <f t="shared" si="32"/>
        <v>17310571026 02B</v>
      </c>
      <c r="M406" s="5" t="str">
        <f t="shared" si="33"/>
        <v>Slovenský šachový zväzaBšach - bežné transfery</v>
      </c>
      <c r="N406" s="3" t="str">
        <f t="shared" si="34"/>
        <v>17310571aB</v>
      </c>
    </row>
    <row r="407" spans="1:14">
      <c r="A407" s="225" t="s">
        <v>1633</v>
      </c>
      <c r="B407" s="278" t="str">
        <f>VLOOKUP(A407,Adr!A:B,2,FALSE)</f>
        <v>Slovenský šachový zväz</v>
      </c>
      <c r="C407" s="248" t="s">
        <v>1831</v>
      </c>
      <c r="D407" s="250">
        <v>600</v>
      </c>
      <c r="E407" s="232">
        <v>0</v>
      </c>
      <c r="F407" s="245" t="s">
        <v>214</v>
      </c>
      <c r="G407" s="248" t="s">
        <v>10</v>
      </c>
      <c r="H407" s="248" t="s">
        <v>846</v>
      </c>
      <c r="I407" s="256" t="str">
        <f t="shared" si="30"/>
        <v>17310571i</v>
      </c>
      <c r="J407" s="226" t="str">
        <f t="shared" si="35"/>
        <v>17310571026 03</v>
      </c>
      <c r="K407" s="5"/>
      <c r="L407" s="226" t="str">
        <f t="shared" si="32"/>
        <v>17310571026 03B</v>
      </c>
      <c r="M407" s="5" t="str">
        <f t="shared" si="33"/>
        <v>Slovenský šachový zväziBFrantišek Zelovič - celoživotná práca s mládežou a životné jubileum - 70 rokov</v>
      </c>
      <c r="N407" s="3" t="str">
        <f t="shared" si="34"/>
        <v>17310571iB</v>
      </c>
    </row>
    <row r="408" spans="1:14">
      <c r="A408" s="225" t="s">
        <v>1633</v>
      </c>
      <c r="B408" s="278" t="str">
        <f>VLOOKUP(A408,Adr!A:B,2,FALSE)</f>
        <v>Slovenský šachový zväz</v>
      </c>
      <c r="C408" s="228" t="s">
        <v>1829</v>
      </c>
      <c r="D408" s="231">
        <v>400</v>
      </c>
      <c r="E408" s="232">
        <v>0</v>
      </c>
      <c r="F408" s="225" t="s">
        <v>214</v>
      </c>
      <c r="G408" s="228" t="s">
        <v>10</v>
      </c>
      <c r="H408" s="228" t="s">
        <v>846</v>
      </c>
      <c r="I408" s="256" t="str">
        <f t="shared" si="30"/>
        <v>17310571i</v>
      </c>
      <c r="J408" s="226" t="str">
        <f t="shared" si="35"/>
        <v>17310571026 03</v>
      </c>
      <c r="K408" s="5"/>
      <c r="L408" s="226" t="str">
        <f t="shared" si="32"/>
        <v>17310571026 03B</v>
      </c>
      <c r="M408" s="5" t="str">
        <f t="shared" si="33"/>
        <v>Slovenský šachový zväziBĽubomír Ftáčnik - 1 x 1. m. MEUmax - Kostolanský</v>
      </c>
      <c r="N408" s="3" t="str">
        <f t="shared" si="34"/>
        <v>17310571iB</v>
      </c>
    </row>
    <row r="409" spans="1:14">
      <c r="A409" s="225" t="s">
        <v>1633</v>
      </c>
      <c r="B409" s="278" t="str">
        <f>VLOOKUP(A409,Adr!A:B,2,FALSE)</f>
        <v>Slovenský šachový zväz</v>
      </c>
      <c r="C409" s="248" t="s">
        <v>1830</v>
      </c>
      <c r="D409" s="250">
        <v>500</v>
      </c>
      <c r="E409" s="232">
        <v>0</v>
      </c>
      <c r="F409" s="245" t="s">
        <v>214</v>
      </c>
      <c r="G409" s="248" t="s">
        <v>10</v>
      </c>
      <c r="H409" s="248" t="s">
        <v>846</v>
      </c>
      <c r="I409" s="256" t="str">
        <f t="shared" si="30"/>
        <v>17310571i</v>
      </c>
      <c r="J409" s="226" t="str">
        <f t="shared" si="35"/>
        <v>17310571026 03</v>
      </c>
      <c r="K409" s="5"/>
      <c r="L409" s="226" t="str">
        <f t="shared" si="32"/>
        <v>17310571026 03B</v>
      </c>
      <c r="M409" s="5" t="str">
        <f t="shared" si="33"/>
        <v>Slovenský šachový zväziBLukáš Sebastián Kostolanský za  1. miesto na MEUmax v športe (disciplíne) šach - jednotlivci</v>
      </c>
      <c r="N409" s="3" t="str">
        <f t="shared" si="34"/>
        <v>17310571iB</v>
      </c>
    </row>
    <row r="410" spans="1:14">
      <c r="A410" s="245" t="s">
        <v>1633</v>
      </c>
      <c r="B410" s="278" t="str">
        <f>VLOOKUP(A410,Adr!A:B,2,FALSE)</f>
        <v>Slovenský šachový zväz</v>
      </c>
      <c r="C410" s="248" t="s">
        <v>1960</v>
      </c>
      <c r="D410" s="250">
        <v>10000</v>
      </c>
      <c r="E410" s="321">
        <v>0</v>
      </c>
      <c r="F410" s="245" t="s">
        <v>223</v>
      </c>
      <c r="G410" s="248" t="s">
        <v>10</v>
      </c>
      <c r="H410" s="248" t="s">
        <v>846</v>
      </c>
      <c r="I410" s="256" t="str">
        <f t="shared" si="30"/>
        <v>17310571r</v>
      </c>
      <c r="J410" s="226" t="str">
        <f t="shared" si="35"/>
        <v>17310571026 03</v>
      </c>
      <c r="K410" s="5"/>
      <c r="L410" s="226" t="str">
        <f t="shared" si="32"/>
        <v>17310571026 03B</v>
      </c>
      <c r="M410" s="5" t="str">
        <f t="shared" si="33"/>
        <v>Slovenský šachový zväzrBMajstrovstvá Slovenska mládeže, Stará Ľubovňa, 15.08.2020 - 22.08.2020, 240 športovcov do 20 rokov, 140 športovcov do 15 rokov, 0 športovcov nad 60 rokov</v>
      </c>
      <c r="N410" s="3" t="str">
        <f t="shared" si="34"/>
        <v>17310571rB</v>
      </c>
    </row>
    <row r="411" spans="1:14">
      <c r="A411" s="225" t="s">
        <v>1634</v>
      </c>
      <c r="B411" s="278" t="str">
        <f>VLOOKUP(A411,Adr!A:B,2,FALSE)</f>
        <v>Slovenský šermiarsky zväz</v>
      </c>
      <c r="C411" s="263" t="s">
        <v>982</v>
      </c>
      <c r="D411" s="249">
        <v>168998</v>
      </c>
      <c r="E411" s="232">
        <v>0</v>
      </c>
      <c r="F411" s="225" t="s">
        <v>206</v>
      </c>
      <c r="G411" s="228" t="s">
        <v>6</v>
      </c>
      <c r="H411" s="228" t="s">
        <v>846</v>
      </c>
      <c r="I411" s="256" t="str">
        <f t="shared" si="30"/>
        <v>30806437a</v>
      </c>
      <c r="J411" s="226" t="str">
        <f t="shared" si="35"/>
        <v>30806437026 02</v>
      </c>
      <c r="K411" s="5" t="s">
        <v>94</v>
      </c>
      <c r="L411" s="226" t="str">
        <f t="shared" si="32"/>
        <v>30806437026 02B</v>
      </c>
      <c r="M411" s="5" t="str">
        <f t="shared" si="33"/>
        <v>Slovenský šermiarsky zväzaBšerm - bežné transfery</v>
      </c>
      <c r="N411" s="3" t="str">
        <f t="shared" si="34"/>
        <v>30806437aB</v>
      </c>
    </row>
    <row r="412" spans="1:14">
      <c r="A412" s="225" t="s">
        <v>1634</v>
      </c>
      <c r="B412" s="278" t="str">
        <f>VLOOKUP(A412,Adr!A:B,2,FALSE)</f>
        <v>Slovenský šermiarsky zväz</v>
      </c>
      <c r="C412" s="248" t="s">
        <v>1832</v>
      </c>
      <c r="D412" s="250">
        <v>600</v>
      </c>
      <c r="E412" s="232">
        <v>0</v>
      </c>
      <c r="F412" s="245" t="s">
        <v>214</v>
      </c>
      <c r="G412" s="248" t="s">
        <v>10</v>
      </c>
      <c r="H412" s="248" t="s">
        <v>846</v>
      </c>
      <c r="I412" s="256" t="str">
        <f t="shared" si="30"/>
        <v>30806437i</v>
      </c>
      <c r="J412" s="226" t="str">
        <f t="shared" si="35"/>
        <v>30806437026 03</v>
      </c>
      <c r="K412" s="5"/>
      <c r="L412" s="226" t="str">
        <f t="shared" si="32"/>
        <v>30806437026 03B</v>
      </c>
      <c r="M412" s="5" t="str">
        <f t="shared" si="33"/>
        <v>Slovenský šermiarsky zväziBKrisztián Forgách - celoživotná práca s mládežou a životné jubileum - 70 rokov</v>
      </c>
      <c r="N412" s="3" t="str">
        <f t="shared" si="34"/>
        <v>30806437iB</v>
      </c>
    </row>
    <row r="413" spans="1:14">
      <c r="A413" s="245" t="s">
        <v>1634</v>
      </c>
      <c r="B413" s="278" t="str">
        <f>VLOOKUP(A413,Adr!A:B,2,FALSE)</f>
        <v>Slovenský šermiarsky zväz</v>
      </c>
      <c r="C413" s="248" t="s">
        <v>1961</v>
      </c>
      <c r="D413" s="250">
        <v>7646</v>
      </c>
      <c r="E413" s="321">
        <v>0.63798307391844711</v>
      </c>
      <c r="F413" s="245" t="s">
        <v>222</v>
      </c>
      <c r="G413" s="248" t="s">
        <v>10</v>
      </c>
      <c r="H413" s="248" t="s">
        <v>846</v>
      </c>
      <c r="I413" s="256" t="str">
        <f t="shared" si="30"/>
        <v>30806437q</v>
      </c>
      <c r="J413" s="226" t="str">
        <f t="shared" si="35"/>
        <v>30806437026 03</v>
      </c>
      <c r="K413" s="5"/>
      <c r="L413" s="226" t="str">
        <f t="shared" si="32"/>
        <v>30806437026 03B</v>
      </c>
      <c r="M413" s="5" t="str">
        <f t="shared" si="33"/>
        <v>Slovenský šermiarsky zväzqBGrand Prix Bratislava 2020 (SPJ), Bratislava, počet krajín: 40, počet športovcov: 200, ročník podujatia: 10, termín: 01.02.2020 - 02.02.2020</v>
      </c>
      <c r="N413" s="3" t="str">
        <f t="shared" si="34"/>
        <v>30806437qB</v>
      </c>
    </row>
    <row r="414" spans="1:14">
      <c r="A414" s="225" t="s">
        <v>95</v>
      </c>
      <c r="B414" s="278" t="str">
        <f>VLOOKUP(A414,Adr!A:B,2,FALSE)</f>
        <v>Slovenský tenisový zväz</v>
      </c>
      <c r="C414" s="263" t="s">
        <v>983</v>
      </c>
      <c r="D414" s="249">
        <v>4014259</v>
      </c>
      <c r="E414" s="232">
        <v>0</v>
      </c>
      <c r="F414" s="225" t="s">
        <v>206</v>
      </c>
      <c r="G414" s="228" t="s">
        <v>6</v>
      </c>
      <c r="H414" s="228" t="s">
        <v>846</v>
      </c>
      <c r="I414" s="256" t="str">
        <f t="shared" si="30"/>
        <v>30811384a</v>
      </c>
      <c r="J414" s="226" t="str">
        <f t="shared" si="35"/>
        <v>30811384026 02</v>
      </c>
      <c r="K414" s="5" t="s">
        <v>97</v>
      </c>
      <c r="L414" s="226" t="str">
        <f t="shared" si="32"/>
        <v>30811384026 02B</v>
      </c>
      <c r="M414" s="5" t="str">
        <f t="shared" si="33"/>
        <v>Slovenský tenisový zväzaBtenis - bežné transfery</v>
      </c>
      <c r="N414" s="3" t="str">
        <f t="shared" si="34"/>
        <v>30811384aB</v>
      </c>
    </row>
    <row r="415" spans="1:14">
      <c r="A415" s="225" t="s">
        <v>95</v>
      </c>
      <c r="B415" s="278" t="str">
        <f>VLOOKUP(A415,Adr!A:B,2,FALSE)</f>
        <v>Slovenský tenisový zväz</v>
      </c>
      <c r="C415" s="264" t="s">
        <v>1673</v>
      </c>
      <c r="D415" s="255">
        <v>7821</v>
      </c>
      <c r="E415" s="232">
        <v>0</v>
      </c>
      <c r="F415" s="225" t="s">
        <v>209</v>
      </c>
      <c r="G415" s="228" t="s">
        <v>10</v>
      </c>
      <c r="H415" s="228" t="s">
        <v>846</v>
      </c>
      <c r="I415" s="233" t="str">
        <f t="shared" si="30"/>
        <v>30811384d</v>
      </c>
      <c r="J415" s="226" t="str">
        <f t="shared" si="35"/>
        <v>30811384026 03</v>
      </c>
      <c r="K415" s="5"/>
      <c r="L415" s="226" t="str">
        <f t="shared" si="32"/>
        <v>30811384026 03B</v>
      </c>
      <c r="M415" s="5" t="str">
        <f t="shared" si="33"/>
        <v>Slovenský tenisový zväzdBRomana Čišovská</v>
      </c>
      <c r="N415" s="3" t="str">
        <f t="shared" si="34"/>
        <v>30811384dB</v>
      </c>
    </row>
    <row r="416" spans="1:14">
      <c r="A416" s="225" t="s">
        <v>95</v>
      </c>
      <c r="B416" s="278" t="str">
        <f>VLOOKUP(A416,Adr!A:B,2,FALSE)</f>
        <v>Slovenský tenisový zväz</v>
      </c>
      <c r="C416" s="264" t="s">
        <v>1420</v>
      </c>
      <c r="D416" s="255">
        <v>5866</v>
      </c>
      <c r="E416" s="232">
        <v>0</v>
      </c>
      <c r="F416" s="225" t="s">
        <v>209</v>
      </c>
      <c r="G416" s="228" t="s">
        <v>10</v>
      </c>
      <c r="H416" s="228" t="s">
        <v>846</v>
      </c>
      <c r="I416" s="233" t="str">
        <f t="shared" si="30"/>
        <v>30811384d</v>
      </c>
      <c r="J416" s="226" t="str">
        <f t="shared" si="35"/>
        <v>30811384026 03</v>
      </c>
      <c r="K416" s="5"/>
      <c r="L416" s="226" t="str">
        <f t="shared" si="32"/>
        <v>30811384026 03B</v>
      </c>
      <c r="M416" s="5" t="str">
        <f t="shared" si="33"/>
        <v>Slovenský tenisový zväzdBViktória Morvayová</v>
      </c>
      <c r="N416" s="3" t="str">
        <f t="shared" si="34"/>
        <v>30811384dB</v>
      </c>
    </row>
    <row r="417" spans="1:14">
      <c r="A417" s="245" t="s">
        <v>95</v>
      </c>
      <c r="B417" s="278" t="str">
        <f>VLOOKUP(A417,Adr!A:B,2,FALSE)</f>
        <v>Slovenský tenisový zväz</v>
      </c>
      <c r="C417" s="248" t="s">
        <v>1834</v>
      </c>
      <c r="D417" s="250">
        <v>600</v>
      </c>
      <c r="E417" s="232">
        <v>0</v>
      </c>
      <c r="F417" s="245" t="s">
        <v>214</v>
      </c>
      <c r="G417" s="248" t="s">
        <v>10</v>
      </c>
      <c r="H417" s="248" t="s">
        <v>846</v>
      </c>
      <c r="I417" s="256" t="str">
        <f t="shared" si="30"/>
        <v>30811384i</v>
      </c>
      <c r="J417" s="226" t="str">
        <f t="shared" si="35"/>
        <v>30811384026 03</v>
      </c>
      <c r="K417" s="5"/>
      <c r="L417" s="226" t="str">
        <f t="shared" si="32"/>
        <v>30811384026 03B</v>
      </c>
      <c r="M417" s="5" t="str">
        <f t="shared" si="33"/>
        <v>Slovenský tenisový zväziBFrantišek Horváth - celoživotná práca s mládežou a životné jubileum - 50 rokov</v>
      </c>
      <c r="N417" s="3" t="str">
        <f t="shared" si="34"/>
        <v>30811384iB</v>
      </c>
    </row>
    <row r="418" spans="1:14">
      <c r="A418" s="245" t="s">
        <v>95</v>
      </c>
      <c r="B418" s="278" t="str">
        <f>VLOOKUP(A418,Adr!A:B,2,FALSE)</f>
        <v>Slovenský tenisový zväz</v>
      </c>
      <c r="C418" s="248" t="s">
        <v>1833</v>
      </c>
      <c r="D418" s="250">
        <v>400</v>
      </c>
      <c r="E418" s="232">
        <v>0</v>
      </c>
      <c r="F418" s="245" t="s">
        <v>214</v>
      </c>
      <c r="G418" s="248" t="s">
        <v>10</v>
      </c>
      <c r="H418" s="248" t="s">
        <v>846</v>
      </c>
      <c r="I418" s="256" t="str">
        <f t="shared" si="30"/>
        <v>30811384i</v>
      </c>
      <c r="J418" s="226" t="str">
        <f t="shared" si="35"/>
        <v>30811384026 03</v>
      </c>
      <c r="K418" s="5"/>
      <c r="L418" s="226" t="str">
        <f t="shared" si="32"/>
        <v>30811384026 03B</v>
      </c>
      <c r="M418" s="5" t="str">
        <f t="shared" si="33"/>
        <v>Slovenský tenisový zväziBJán Sabovčík - 1 x 2. m. MEJ - družstvo</v>
      </c>
      <c r="N418" s="3" t="str">
        <f t="shared" si="34"/>
        <v>30811384iB</v>
      </c>
    </row>
    <row r="419" spans="1:14">
      <c r="A419" s="245" t="s">
        <v>95</v>
      </c>
      <c r="B419" s="278" t="str">
        <f>VLOOKUP(A419,Adr!A:B,2,FALSE)</f>
        <v>Slovenský tenisový zväz</v>
      </c>
      <c r="C419" s="248" t="s">
        <v>1835</v>
      </c>
      <c r="D419" s="250">
        <v>600</v>
      </c>
      <c r="E419" s="232">
        <v>0</v>
      </c>
      <c r="F419" s="245" t="s">
        <v>214</v>
      </c>
      <c r="G419" s="248" t="s">
        <v>10</v>
      </c>
      <c r="H419" s="248" t="s">
        <v>846</v>
      </c>
      <c r="I419" s="256" t="str">
        <f t="shared" si="30"/>
        <v>30811384i</v>
      </c>
      <c r="J419" s="226" t="str">
        <f t="shared" si="35"/>
        <v>30811384026 03</v>
      </c>
      <c r="K419" s="5"/>
      <c r="L419" s="226" t="str">
        <f t="shared" si="32"/>
        <v>30811384026 03B</v>
      </c>
      <c r="M419" s="5" t="str">
        <f t="shared" si="33"/>
        <v>Slovenský tenisový zväziBRomana Čisovská, Viktória Morvayová, Michaela Kadlečková za  2. miesto na MEJ v športe (disciplíne) družstvo</v>
      </c>
      <c r="N419" s="3" t="str">
        <f t="shared" si="34"/>
        <v>30811384iB</v>
      </c>
    </row>
    <row r="420" spans="1:14">
      <c r="A420" s="245" t="s">
        <v>95</v>
      </c>
      <c r="B420" s="278" t="str">
        <f>VLOOKUP(A420,Adr!A:B,2,FALSE)</f>
        <v>Slovenský tenisový zväz</v>
      </c>
      <c r="C420" s="248" t="s">
        <v>1962</v>
      </c>
      <c r="D420" s="250">
        <v>48477</v>
      </c>
      <c r="E420" s="321">
        <v>0.79916798163821545</v>
      </c>
      <c r="F420" s="245" t="s">
        <v>222</v>
      </c>
      <c r="G420" s="248" t="s">
        <v>10</v>
      </c>
      <c r="H420" s="248" t="s">
        <v>846</v>
      </c>
      <c r="I420" s="256" t="str">
        <f t="shared" si="30"/>
        <v>30811384q</v>
      </c>
      <c r="J420" s="226" t="str">
        <f t="shared" si="35"/>
        <v>30811384026 03</v>
      </c>
      <c r="K420" s="5"/>
      <c r="L420" s="226" t="str">
        <f t="shared" si="32"/>
        <v>30811384026 03B</v>
      </c>
      <c r="M420" s="5" t="str">
        <f t="shared" si="33"/>
        <v>Slovenský tenisový zväzqBATP Slovak  Open  - medzinárodné majstrovstvá Slovenska v tenise mužov (TŠP), Bratislava, počet krajín: 31, počet športovcov: 40, ročník podujatia: 22, termín: 31.10.2020 - 08.11.2020</v>
      </c>
      <c r="N420" s="3" t="str">
        <f t="shared" si="34"/>
        <v>30811384qB</v>
      </c>
    </row>
    <row r="421" spans="1:14">
      <c r="A421" s="225" t="s">
        <v>98</v>
      </c>
      <c r="B421" s="278" t="str">
        <f>VLOOKUP(A421,Adr!A:B,2,FALSE)</f>
        <v>Slovenský veslársky zväz</v>
      </c>
      <c r="C421" s="263" t="s">
        <v>984</v>
      </c>
      <c r="D421" s="249">
        <v>130928</v>
      </c>
      <c r="E421" s="232">
        <v>0</v>
      </c>
      <c r="F421" s="225" t="s">
        <v>206</v>
      </c>
      <c r="G421" s="228" t="s">
        <v>6</v>
      </c>
      <c r="H421" s="228" t="s">
        <v>846</v>
      </c>
      <c r="I421" s="256" t="str">
        <f t="shared" si="30"/>
        <v>00688304a</v>
      </c>
      <c r="J421" s="226" t="str">
        <f t="shared" si="35"/>
        <v>00688304026 02</v>
      </c>
      <c r="K421" s="5" t="s">
        <v>100</v>
      </c>
      <c r="L421" s="226" t="str">
        <f t="shared" si="32"/>
        <v>00688304026 02B</v>
      </c>
      <c r="M421" s="5" t="str">
        <f t="shared" si="33"/>
        <v>Slovenský veslársky zväzaBveslovanie - bežné transfery</v>
      </c>
      <c r="N421" s="3" t="str">
        <f t="shared" si="34"/>
        <v>00688304aB</v>
      </c>
    </row>
    <row r="422" spans="1:14">
      <c r="A422" s="225" t="s">
        <v>98</v>
      </c>
      <c r="B422" s="278" t="str">
        <f>VLOOKUP(A422,Adr!A:B,2,FALSE)</f>
        <v>Slovenský veslársky zväz</v>
      </c>
      <c r="C422" s="263" t="s">
        <v>1352</v>
      </c>
      <c r="D422" s="249">
        <v>20000</v>
      </c>
      <c r="E422" s="232">
        <v>0</v>
      </c>
      <c r="F422" s="225" t="s">
        <v>206</v>
      </c>
      <c r="G422" s="228" t="s">
        <v>6</v>
      </c>
      <c r="H422" s="228" t="s">
        <v>847</v>
      </c>
      <c r="I422" s="256" t="str">
        <f t="shared" si="30"/>
        <v>00688304a</v>
      </c>
      <c r="J422" s="226" t="str">
        <f t="shared" si="35"/>
        <v>00688304026 02</v>
      </c>
      <c r="K422" s="5" t="s">
        <v>100</v>
      </c>
      <c r="L422" s="226" t="str">
        <f t="shared" si="32"/>
        <v>00688304026 02K</v>
      </c>
      <c r="M422" s="5" t="str">
        <f t="shared" si="33"/>
        <v>Slovenský veslársky zväzaKveslovanie - kapitálové transfery</v>
      </c>
      <c r="N422" s="3" t="str">
        <f t="shared" si="34"/>
        <v>00688304aK</v>
      </c>
    </row>
    <row r="423" spans="1:14">
      <c r="A423" s="225" t="s">
        <v>98</v>
      </c>
      <c r="B423" s="278" t="str">
        <f>VLOOKUP(A423,Adr!A:B,2,FALSE)</f>
        <v>Slovenský veslársky zväz</v>
      </c>
      <c r="C423" s="264" t="s">
        <v>1674</v>
      </c>
      <c r="D423" s="255">
        <v>7821</v>
      </c>
      <c r="E423" s="232">
        <v>0</v>
      </c>
      <c r="F423" s="225" t="s">
        <v>209</v>
      </c>
      <c r="G423" s="228" t="s">
        <v>10</v>
      </c>
      <c r="H423" s="228" t="s">
        <v>846</v>
      </c>
      <c r="I423" s="233" t="str">
        <f t="shared" si="30"/>
        <v>00688304d</v>
      </c>
      <c r="J423" s="226" t="str">
        <f t="shared" si="35"/>
        <v>00688304026 03</v>
      </c>
      <c r="K423" s="5"/>
      <c r="L423" s="226" t="str">
        <f t="shared" si="32"/>
        <v>00688304026 03B</v>
      </c>
      <c r="M423" s="5" t="str">
        <f t="shared" si="33"/>
        <v>Slovenský veslársky zväzdBdvojskif LV</v>
      </c>
    </row>
    <row r="424" spans="1:14">
      <c r="A424" s="225" t="s">
        <v>101</v>
      </c>
      <c r="B424" s="278" t="str">
        <f>VLOOKUP(A424,Adr!A:B,2,FALSE)</f>
        <v>Slovenský zápasnícky zväz</v>
      </c>
      <c r="C424" s="263" t="s">
        <v>985</v>
      </c>
      <c r="D424" s="249">
        <v>398938</v>
      </c>
      <c r="E424" s="232">
        <v>0</v>
      </c>
      <c r="F424" s="225" t="s">
        <v>206</v>
      </c>
      <c r="G424" s="228" t="s">
        <v>6</v>
      </c>
      <c r="H424" s="228" t="s">
        <v>846</v>
      </c>
      <c r="I424" s="256" t="str">
        <f t="shared" si="30"/>
        <v>31791981a</v>
      </c>
      <c r="J424" s="226" t="str">
        <f t="shared" si="35"/>
        <v>31791981026 02</v>
      </c>
      <c r="K424" s="5" t="s">
        <v>102</v>
      </c>
      <c r="L424" s="226" t="str">
        <f t="shared" si="32"/>
        <v>31791981026 02B</v>
      </c>
      <c r="M424" s="5" t="str">
        <f t="shared" si="33"/>
        <v>Slovenský zápasnícky zväzaBzápasenie - bežné transfery</v>
      </c>
      <c r="N424" s="3" t="str">
        <f t="shared" ref="N424:N486" si="36">+I424&amp;H424</f>
        <v>31791981aB</v>
      </c>
    </row>
    <row r="425" spans="1:14">
      <c r="A425" s="225" t="s">
        <v>101</v>
      </c>
      <c r="B425" s="278" t="str">
        <f>VLOOKUP(A425,Adr!A:B,2,FALSE)</f>
        <v>Slovenský zápasnícky zväz</v>
      </c>
      <c r="C425" s="264" t="s">
        <v>1421</v>
      </c>
      <c r="D425" s="255">
        <v>20857</v>
      </c>
      <c r="E425" s="232">
        <v>0</v>
      </c>
      <c r="F425" s="225" t="s">
        <v>209</v>
      </c>
      <c r="G425" s="228" t="s">
        <v>10</v>
      </c>
      <c r="H425" s="228" t="s">
        <v>846</v>
      </c>
      <c r="I425" s="233" t="str">
        <f t="shared" si="30"/>
        <v>31791981d</v>
      </c>
      <c r="J425" s="226" t="str">
        <f t="shared" si="35"/>
        <v>31791981026 03</v>
      </c>
      <c r="K425" s="5"/>
      <c r="L425" s="226" t="str">
        <f t="shared" si="32"/>
        <v>31791981026 03B</v>
      </c>
      <c r="M425" s="5" t="str">
        <f t="shared" si="33"/>
        <v xml:space="preserve">Slovenský zápasnícky zväzdBAhsarbek Gulaev </v>
      </c>
      <c r="N425" s="3" t="str">
        <f t="shared" si="36"/>
        <v>31791981dB</v>
      </c>
    </row>
    <row r="426" spans="1:14">
      <c r="A426" s="225" t="s">
        <v>101</v>
      </c>
      <c r="B426" s="278" t="str">
        <f>VLOOKUP(A426,Adr!A:B,2,FALSE)</f>
        <v>Slovenský zápasnícky zväz</v>
      </c>
      <c r="C426" s="264" t="s">
        <v>1120</v>
      </c>
      <c r="D426" s="250">
        <v>41714</v>
      </c>
      <c r="E426" s="232">
        <v>0</v>
      </c>
      <c r="F426" s="225" t="s">
        <v>209</v>
      </c>
      <c r="G426" s="228" t="s">
        <v>10</v>
      </c>
      <c r="H426" s="228" t="s">
        <v>846</v>
      </c>
      <c r="I426" s="256" t="str">
        <f t="shared" si="30"/>
        <v>31791981d</v>
      </c>
      <c r="J426" s="226" t="str">
        <f t="shared" si="35"/>
        <v>31791981026 03</v>
      </c>
      <c r="K426" s="5"/>
      <c r="L426" s="226" t="str">
        <f t="shared" si="32"/>
        <v>31791981026 03B</v>
      </c>
      <c r="M426" s="5" t="str">
        <f t="shared" si="33"/>
        <v xml:space="preserve">Slovenský zápasnícky zväzdBBoris Makoev </v>
      </c>
      <c r="N426" s="3" t="str">
        <f t="shared" si="36"/>
        <v>31791981dB</v>
      </c>
    </row>
    <row r="427" spans="1:14">
      <c r="A427" s="265" t="s">
        <v>101</v>
      </c>
      <c r="B427" s="278" t="str">
        <f>VLOOKUP(A427,Adr!A:B,2,FALSE)</f>
        <v>Slovenský zápasnícky zväz</v>
      </c>
      <c r="C427" s="228" t="s">
        <v>1422</v>
      </c>
      <c r="D427" s="231">
        <v>10429</v>
      </c>
      <c r="E427" s="232">
        <v>0</v>
      </c>
      <c r="F427" s="225" t="s">
        <v>209</v>
      </c>
      <c r="G427" s="294" t="s">
        <v>10</v>
      </c>
      <c r="H427" s="228" t="s">
        <v>846</v>
      </c>
      <c r="I427" s="256" t="str">
        <f t="shared" si="30"/>
        <v>31791981d</v>
      </c>
      <c r="J427" s="226" t="str">
        <f t="shared" si="35"/>
        <v>31791981026 03</v>
      </c>
      <c r="K427" s="5"/>
      <c r="L427" s="226" t="str">
        <f t="shared" si="32"/>
        <v>31791981026 03B</v>
      </c>
      <c r="M427" s="5" t="str">
        <f t="shared" si="33"/>
        <v>Slovenský zápasnícky zväzdBDaniel Chomanič</v>
      </c>
      <c r="N427" s="3" t="str">
        <f t="shared" si="36"/>
        <v>31791981dB</v>
      </c>
    </row>
    <row r="428" spans="1:14">
      <c r="A428" s="225" t="s">
        <v>101</v>
      </c>
      <c r="B428" s="278" t="str">
        <f>VLOOKUP(A428,Adr!A:B,2,FALSE)</f>
        <v>Slovenský zápasnícky zväz</v>
      </c>
      <c r="C428" s="264" t="s">
        <v>1121</v>
      </c>
      <c r="D428" s="255">
        <v>7821</v>
      </c>
      <c r="E428" s="232">
        <v>0</v>
      </c>
      <c r="F428" s="225" t="s">
        <v>209</v>
      </c>
      <c r="G428" s="228" t="s">
        <v>10</v>
      </c>
      <c r="H428" s="228" t="s">
        <v>846</v>
      </c>
      <c r="I428" s="233" t="str">
        <f t="shared" si="30"/>
        <v>31791981d</v>
      </c>
      <c r="J428" s="226" t="str">
        <f t="shared" si="35"/>
        <v>31791981026 03</v>
      </c>
      <c r="K428" s="5"/>
      <c r="L428" s="226" t="str">
        <f t="shared" si="32"/>
        <v>31791981026 03B</v>
      </c>
      <c r="M428" s="5" t="str">
        <f t="shared" si="33"/>
        <v>Slovenský zápasnícky zväzdBDenis Horváth</v>
      </c>
      <c r="N428" s="3" t="str">
        <f t="shared" si="36"/>
        <v>31791981dB</v>
      </c>
    </row>
    <row r="429" spans="1:14">
      <c r="A429" s="225" t="s">
        <v>101</v>
      </c>
      <c r="B429" s="278" t="str">
        <f>VLOOKUP(A429,Adr!A:B,2,FALSE)</f>
        <v>Slovenský zápasnícky zväz</v>
      </c>
      <c r="C429" s="264" t="s">
        <v>1423</v>
      </c>
      <c r="D429" s="255">
        <v>10429</v>
      </c>
      <c r="E429" s="232">
        <v>0</v>
      </c>
      <c r="F429" s="225" t="s">
        <v>209</v>
      </c>
      <c r="G429" s="228" t="s">
        <v>10</v>
      </c>
      <c r="H429" s="228" t="s">
        <v>846</v>
      </c>
      <c r="I429" s="233" t="str">
        <f t="shared" si="30"/>
        <v>31791981d</v>
      </c>
      <c r="J429" s="226" t="str">
        <f t="shared" si="35"/>
        <v>31791981026 03</v>
      </c>
      <c r="K429" s="5"/>
      <c r="L429" s="226" t="str">
        <f t="shared" si="32"/>
        <v>31791981026 03B</v>
      </c>
      <c r="M429" s="5" t="str">
        <f t="shared" si="33"/>
        <v>Slovenský zápasnícky zväzdBJakub Sýkora</v>
      </c>
      <c r="N429" s="3" t="str">
        <f t="shared" si="36"/>
        <v>31791981dB</v>
      </c>
    </row>
    <row r="430" spans="1:14">
      <c r="A430" s="225" t="s">
        <v>101</v>
      </c>
      <c r="B430" s="278" t="str">
        <f>VLOOKUP(A430,Adr!A:B,2,FALSE)</f>
        <v>Slovenský zápasnícky zväz</v>
      </c>
      <c r="C430" s="264" t="s">
        <v>1424</v>
      </c>
      <c r="D430" s="255">
        <v>10429</v>
      </c>
      <c r="E430" s="232">
        <v>0</v>
      </c>
      <c r="F430" s="225" t="s">
        <v>209</v>
      </c>
      <c r="G430" s="228" t="s">
        <v>10</v>
      </c>
      <c r="H430" s="228" t="s">
        <v>846</v>
      </c>
      <c r="I430" s="233" t="str">
        <f t="shared" si="30"/>
        <v>31791981d</v>
      </c>
      <c r="J430" s="226" t="str">
        <f t="shared" si="35"/>
        <v>31791981026 03</v>
      </c>
      <c r="K430" s="5"/>
      <c r="L430" s="226" t="str">
        <f t="shared" si="32"/>
        <v>31791981026 03B</v>
      </c>
      <c r="M430" s="5" t="str">
        <f t="shared" si="33"/>
        <v>Slovenský zápasnícky zväzdBLeoš Drmola</v>
      </c>
      <c r="N430" s="3" t="str">
        <f t="shared" si="36"/>
        <v>31791981dB</v>
      </c>
    </row>
    <row r="431" spans="1:14">
      <c r="A431" s="225" t="s">
        <v>101</v>
      </c>
      <c r="B431" s="278" t="str">
        <f>VLOOKUP(A431,Adr!A:B,2,FALSE)</f>
        <v>Slovenský zápasnícky zväz</v>
      </c>
      <c r="C431" s="264" t="s">
        <v>2169</v>
      </c>
      <c r="D431" s="255">
        <v>26071</v>
      </c>
      <c r="E431" s="232">
        <v>0</v>
      </c>
      <c r="F431" s="225" t="s">
        <v>209</v>
      </c>
      <c r="G431" s="228" t="s">
        <v>10</v>
      </c>
      <c r="H431" s="228" t="s">
        <v>846</v>
      </c>
      <c r="I431" s="256" t="str">
        <f t="shared" si="30"/>
        <v>31791981d</v>
      </c>
      <c r="J431" s="226" t="str">
        <f t="shared" si="35"/>
        <v>31791981026 03</v>
      </c>
      <c r="K431" s="5"/>
      <c r="L431" s="226" t="str">
        <f t="shared" si="32"/>
        <v>31791981026 03B</v>
      </c>
      <c r="M431" s="5" t="str">
        <f t="shared" si="33"/>
        <v>Slovenský zápasnícky zväzdBTaimuraz Salkazanov</v>
      </c>
      <c r="N431" s="3" t="str">
        <f t="shared" si="36"/>
        <v>31791981dB</v>
      </c>
    </row>
    <row r="432" spans="1:14">
      <c r="A432" s="225" t="s">
        <v>101</v>
      </c>
      <c r="B432" s="278" t="str">
        <f>VLOOKUP(A432,Adr!A:B,2,FALSE)</f>
        <v>Slovenský zápasnícky zväz</v>
      </c>
      <c r="C432" s="264" t="s">
        <v>1122</v>
      </c>
      <c r="D432" s="255">
        <v>10429</v>
      </c>
      <c r="E432" s="232">
        <v>0</v>
      </c>
      <c r="F432" s="225" t="s">
        <v>209</v>
      </c>
      <c r="G432" s="228" t="s">
        <v>10</v>
      </c>
      <c r="H432" s="228" t="s">
        <v>846</v>
      </c>
      <c r="I432" s="233" t="str">
        <f t="shared" si="30"/>
        <v>31791981d</v>
      </c>
      <c r="J432" s="226" t="str">
        <f t="shared" si="35"/>
        <v>31791981026 03</v>
      </c>
      <c r="K432" s="5"/>
      <c r="L432" s="226" t="str">
        <f t="shared" si="32"/>
        <v>31791981026 03B</v>
      </c>
      <c r="M432" s="5" t="str">
        <f t="shared" si="33"/>
        <v>Slovenský zápasnícky zväzdBZsuzsana Molnár</v>
      </c>
      <c r="N432" s="3" t="str">
        <f t="shared" si="36"/>
        <v>31791981dB</v>
      </c>
    </row>
    <row r="433" spans="1:14">
      <c r="A433" s="269" t="s">
        <v>1635</v>
      </c>
      <c r="B433" s="278" t="str">
        <f>VLOOKUP(A433,Adr!A:B,2,FALSE)</f>
        <v>Slovenský zväz bedmintonu</v>
      </c>
      <c r="C433" s="228" t="s">
        <v>986</v>
      </c>
      <c r="D433" s="231">
        <v>255579</v>
      </c>
      <c r="E433" s="232">
        <v>0</v>
      </c>
      <c r="F433" s="225" t="s">
        <v>206</v>
      </c>
      <c r="G433" s="294" t="s">
        <v>6</v>
      </c>
      <c r="H433" s="228" t="s">
        <v>846</v>
      </c>
      <c r="I433" s="256" t="str">
        <f t="shared" si="30"/>
        <v>30811546a</v>
      </c>
      <c r="J433" s="226" t="str">
        <f t="shared" si="35"/>
        <v>30811546026 02</v>
      </c>
      <c r="K433" s="5" t="s">
        <v>105</v>
      </c>
      <c r="L433" s="226" t="str">
        <f t="shared" si="32"/>
        <v>30811546026 02B</v>
      </c>
      <c r="M433" s="5" t="str">
        <f t="shared" si="33"/>
        <v>Slovenský zväz bedmintonuaBbedminton - bežné transfery</v>
      </c>
      <c r="N433" s="3" t="str">
        <f t="shared" si="36"/>
        <v>30811546aB</v>
      </c>
    </row>
    <row r="434" spans="1:14">
      <c r="A434" s="265" t="s">
        <v>106</v>
      </c>
      <c r="B434" s="278" t="str">
        <f>VLOOKUP(A434,Adr!A:B,2,FALSE)</f>
        <v>Slovenský zväz biatlonu</v>
      </c>
      <c r="C434" s="228" t="s">
        <v>987</v>
      </c>
      <c r="D434" s="231">
        <v>474949</v>
      </c>
      <c r="E434" s="232">
        <v>0</v>
      </c>
      <c r="F434" s="225" t="s">
        <v>206</v>
      </c>
      <c r="G434" s="294" t="s">
        <v>6</v>
      </c>
      <c r="H434" s="228" t="s">
        <v>846</v>
      </c>
      <c r="I434" s="256" t="str">
        <f t="shared" si="30"/>
        <v>35656743a</v>
      </c>
      <c r="J434" s="226" t="str">
        <f t="shared" si="35"/>
        <v>35656743026 02</v>
      </c>
      <c r="K434" s="5" t="s">
        <v>108</v>
      </c>
      <c r="L434" s="226" t="str">
        <f t="shared" si="32"/>
        <v>35656743026 02B</v>
      </c>
      <c r="M434" s="5" t="str">
        <f t="shared" si="33"/>
        <v>Slovenský zväz biatlonuaBbiatlon - bežné transfery</v>
      </c>
      <c r="N434" s="3" t="str">
        <f t="shared" si="36"/>
        <v>35656743aB</v>
      </c>
    </row>
    <row r="435" spans="1:14">
      <c r="A435" s="265" t="s">
        <v>106</v>
      </c>
      <c r="B435" s="278" t="str">
        <f>VLOOKUP(A435,Adr!A:B,2,FALSE)</f>
        <v>Slovenský zväz biatlonu</v>
      </c>
      <c r="C435" s="228" t="s">
        <v>1353</v>
      </c>
      <c r="D435" s="231">
        <v>40000</v>
      </c>
      <c r="E435" s="232">
        <v>0</v>
      </c>
      <c r="F435" s="225" t="s">
        <v>206</v>
      </c>
      <c r="G435" s="294" t="s">
        <v>6</v>
      </c>
      <c r="H435" s="228" t="s">
        <v>847</v>
      </c>
      <c r="I435" s="256" t="str">
        <f t="shared" si="30"/>
        <v>35656743a</v>
      </c>
      <c r="J435" s="226" t="str">
        <f t="shared" si="35"/>
        <v>35656743026 02</v>
      </c>
      <c r="K435" s="5" t="s">
        <v>108</v>
      </c>
      <c r="L435" s="226" t="str">
        <f t="shared" si="32"/>
        <v>35656743026 02K</v>
      </c>
      <c r="M435" s="5" t="str">
        <f t="shared" si="33"/>
        <v>Slovenský zväz biatlonuaKbiatlon - kapitálové transfery</v>
      </c>
      <c r="N435" s="3" t="str">
        <f t="shared" si="36"/>
        <v>35656743aK</v>
      </c>
    </row>
    <row r="436" spans="1:14">
      <c r="A436" s="225" t="s">
        <v>106</v>
      </c>
      <c r="B436" s="278" t="str">
        <f>VLOOKUP(A436,Adr!A:B,2,FALSE)</f>
        <v>Slovenský zväz biatlonu</v>
      </c>
      <c r="C436" s="263" t="s">
        <v>1123</v>
      </c>
      <c r="D436" s="250">
        <v>20857</v>
      </c>
      <c r="E436" s="232">
        <v>0</v>
      </c>
      <c r="F436" s="225" t="s">
        <v>209</v>
      </c>
      <c r="G436" s="228" t="s">
        <v>10</v>
      </c>
      <c r="H436" s="228" t="s">
        <v>846</v>
      </c>
      <c r="I436" s="256" t="str">
        <f t="shared" si="30"/>
        <v>35656743d</v>
      </c>
      <c r="J436" s="226" t="str">
        <f t="shared" si="35"/>
        <v>35656743026 03</v>
      </c>
      <c r="K436" s="5"/>
      <c r="L436" s="226" t="str">
        <f t="shared" si="32"/>
        <v>35656743026 03B</v>
      </c>
      <c r="M436" s="5" t="str">
        <f t="shared" si="33"/>
        <v>Slovenský zväz biatlonudBMartin Otčenáš</v>
      </c>
      <c r="N436" s="3" t="str">
        <f t="shared" si="36"/>
        <v>35656743dB</v>
      </c>
    </row>
    <row r="437" spans="1:14">
      <c r="A437" s="225" t="s">
        <v>106</v>
      </c>
      <c r="B437" s="278" t="str">
        <f>VLOOKUP(A437,Adr!A:B,2,FALSE)</f>
        <v>Slovenský zväz biatlonu</v>
      </c>
      <c r="C437" s="253" t="s">
        <v>1124</v>
      </c>
      <c r="D437" s="231">
        <v>41714</v>
      </c>
      <c r="E437" s="232">
        <v>0</v>
      </c>
      <c r="F437" s="225" t="s">
        <v>209</v>
      </c>
      <c r="G437" s="228" t="s">
        <v>10</v>
      </c>
      <c r="H437" s="228" t="s">
        <v>846</v>
      </c>
      <c r="I437" s="256" t="str">
        <f t="shared" si="30"/>
        <v>35656743d</v>
      </c>
      <c r="J437" s="226" t="str">
        <f t="shared" si="35"/>
        <v>35656743026 03</v>
      </c>
      <c r="K437" s="5"/>
      <c r="L437" s="226" t="str">
        <f t="shared" si="32"/>
        <v>35656743026 03B</v>
      </c>
      <c r="M437" s="5" t="str">
        <f t="shared" si="33"/>
        <v>Slovenský zväz biatlonudBPaulína Fialková</v>
      </c>
      <c r="N437" s="3" t="str">
        <f t="shared" si="36"/>
        <v>35656743dB</v>
      </c>
    </row>
    <row r="438" spans="1:14">
      <c r="A438" s="225" t="s">
        <v>106</v>
      </c>
      <c r="B438" s="278" t="str">
        <f>VLOOKUP(A438,Adr!A:B,2,FALSE)</f>
        <v>Slovenský zväz biatlonu</v>
      </c>
      <c r="C438" s="263" t="s">
        <v>1425</v>
      </c>
      <c r="D438" s="231">
        <v>26071</v>
      </c>
      <c r="E438" s="232">
        <v>0</v>
      </c>
      <c r="F438" s="225" t="s">
        <v>209</v>
      </c>
      <c r="G438" s="228" t="s">
        <v>10</v>
      </c>
      <c r="H438" s="228" t="s">
        <v>846</v>
      </c>
      <c r="I438" s="256" t="str">
        <f t="shared" si="30"/>
        <v>35656743d</v>
      </c>
      <c r="J438" s="226" t="str">
        <f t="shared" si="35"/>
        <v>35656743026 03</v>
      </c>
      <c r="K438" s="5"/>
      <c r="L438" s="226" t="str">
        <f t="shared" si="32"/>
        <v>35656743026 03B</v>
      </c>
      <c r="M438" s="5" t="str">
        <f t="shared" si="33"/>
        <v>Slovenský zväz biatlonudBštafeta - juniori</v>
      </c>
      <c r="N438" s="3" t="str">
        <f t="shared" si="36"/>
        <v>35656743dB</v>
      </c>
    </row>
    <row r="439" spans="1:14">
      <c r="A439" s="225" t="s">
        <v>106</v>
      </c>
      <c r="B439" s="278" t="str">
        <f>VLOOKUP(A439,Adr!A:B,2,FALSE)</f>
        <v>Slovenský zväz biatlonu</v>
      </c>
      <c r="C439" s="253" t="s">
        <v>1426</v>
      </c>
      <c r="D439" s="231">
        <v>26071</v>
      </c>
      <c r="E439" s="232">
        <v>0</v>
      </c>
      <c r="F439" s="225" t="s">
        <v>209</v>
      </c>
      <c r="G439" s="228" t="s">
        <v>10</v>
      </c>
      <c r="H439" s="228" t="s">
        <v>846</v>
      </c>
      <c r="I439" s="256" t="str">
        <f t="shared" si="30"/>
        <v>35656743d</v>
      </c>
      <c r="J439" s="226" t="str">
        <f t="shared" si="35"/>
        <v>35656743026 03</v>
      </c>
      <c r="K439" s="5"/>
      <c r="L439" s="226" t="str">
        <f t="shared" si="32"/>
        <v>35656743026 03B</v>
      </c>
      <c r="M439" s="5" t="str">
        <f t="shared" si="33"/>
        <v>Slovenský zväz biatlonudBštafeta - kadetky</v>
      </c>
      <c r="N439" s="3" t="str">
        <f t="shared" si="36"/>
        <v>35656743dB</v>
      </c>
    </row>
    <row r="440" spans="1:14">
      <c r="A440" s="225" t="s">
        <v>106</v>
      </c>
      <c r="B440" s="278" t="str">
        <f>VLOOKUP(A440,Adr!A:B,2,FALSE)</f>
        <v>Slovenský zväz biatlonu</v>
      </c>
      <c r="C440" s="253" t="s">
        <v>1427</v>
      </c>
      <c r="D440" s="231">
        <v>26071</v>
      </c>
      <c r="E440" s="232">
        <v>0</v>
      </c>
      <c r="F440" s="225" t="s">
        <v>209</v>
      </c>
      <c r="G440" s="228" t="s">
        <v>10</v>
      </c>
      <c r="H440" s="228" t="s">
        <v>846</v>
      </c>
      <c r="I440" s="256" t="str">
        <f t="shared" si="30"/>
        <v>35656743d</v>
      </c>
      <c r="J440" s="226" t="str">
        <f t="shared" si="35"/>
        <v>35656743026 03</v>
      </c>
      <c r="K440" s="5"/>
      <c r="L440" s="226" t="str">
        <f t="shared" si="32"/>
        <v>35656743026 03B</v>
      </c>
      <c r="M440" s="5" t="str">
        <f t="shared" si="33"/>
        <v>Slovenský zväz biatlonudBštafeta - ženy</v>
      </c>
      <c r="N440" s="3" t="str">
        <f t="shared" si="36"/>
        <v>35656743dB</v>
      </c>
    </row>
    <row r="441" spans="1:14">
      <c r="A441" s="225" t="s">
        <v>106</v>
      </c>
      <c r="B441" s="278" t="str">
        <f>VLOOKUP(A441,Adr!A:B,2,FALSE)</f>
        <v>Slovenský zväz biatlonu</v>
      </c>
      <c r="C441" s="263" t="s">
        <v>1125</v>
      </c>
      <c r="D441" s="250">
        <v>10429</v>
      </c>
      <c r="E441" s="232">
        <v>0</v>
      </c>
      <c r="F441" s="225" t="s">
        <v>209</v>
      </c>
      <c r="G441" s="228" t="s">
        <v>10</v>
      </c>
      <c r="H441" s="228" t="s">
        <v>846</v>
      </c>
      <c r="I441" s="256" t="str">
        <f t="shared" si="30"/>
        <v>35656743d</v>
      </c>
      <c r="J441" s="226" t="str">
        <f t="shared" si="35"/>
        <v>35656743026 03</v>
      </c>
      <c r="K441" s="5"/>
      <c r="L441" s="226" t="str">
        <f t="shared" si="32"/>
        <v>35656743026 03B</v>
      </c>
      <c r="M441" s="5" t="str">
        <f t="shared" si="33"/>
        <v>Slovenský zväz biatlonudBTomáš Sklenárik</v>
      </c>
      <c r="N441" s="3" t="str">
        <f t="shared" si="36"/>
        <v>35656743dB</v>
      </c>
    </row>
    <row r="442" spans="1:14">
      <c r="A442" s="225" t="s">
        <v>106</v>
      </c>
      <c r="B442" s="278" t="str">
        <f>VLOOKUP(A442,Adr!A:B,2,FALSE)</f>
        <v>Slovenský zväz biatlonu</v>
      </c>
      <c r="C442" s="263" t="s">
        <v>1428</v>
      </c>
      <c r="D442" s="250">
        <v>10429</v>
      </c>
      <c r="E442" s="232">
        <v>0</v>
      </c>
      <c r="F442" s="225" t="s">
        <v>209</v>
      </c>
      <c r="G442" s="228" t="s">
        <v>10</v>
      </c>
      <c r="H442" s="228" t="s">
        <v>846</v>
      </c>
      <c r="I442" s="256" t="str">
        <f t="shared" si="30"/>
        <v>35656743d</v>
      </c>
      <c r="J442" s="226" t="str">
        <f t="shared" si="35"/>
        <v>35656743026 03</v>
      </c>
      <c r="K442" s="5"/>
      <c r="L442" s="226" t="str">
        <f t="shared" si="32"/>
        <v>35656743026 03B</v>
      </c>
      <c r="M442" s="5" t="str">
        <f t="shared" si="33"/>
        <v>Slovenský zväz biatlonudBZuzana Remeňová</v>
      </c>
      <c r="N442" s="3" t="str">
        <f t="shared" si="36"/>
        <v>35656743dB</v>
      </c>
    </row>
    <row r="443" spans="1:14">
      <c r="A443" s="225" t="s">
        <v>106</v>
      </c>
      <c r="B443" s="278" t="str">
        <f>VLOOKUP(A443,Adr!A:B,2,FALSE)</f>
        <v>Slovenský zväz biatlonu</v>
      </c>
      <c r="C443" s="248" t="s">
        <v>1837</v>
      </c>
      <c r="D443" s="250">
        <v>3000</v>
      </c>
      <c r="E443" s="232">
        <v>0</v>
      </c>
      <c r="F443" s="245" t="s">
        <v>214</v>
      </c>
      <c r="G443" s="248" t="s">
        <v>10</v>
      </c>
      <c r="H443" s="248" t="s">
        <v>846</v>
      </c>
      <c r="I443" s="256" t="str">
        <f t="shared" si="30"/>
        <v>35656743i</v>
      </c>
      <c r="J443" s="226" t="str">
        <f t="shared" si="35"/>
        <v>35656743026 03</v>
      </c>
      <c r="K443" s="5"/>
      <c r="L443" s="226" t="str">
        <f t="shared" si="32"/>
        <v>35656743026 03B</v>
      </c>
      <c r="M443" s="5" t="str">
        <f t="shared" si="33"/>
        <v>Slovenský zväz biatlonuiBAnastasia Kuzmina za  1. miesto na MS v športe (disciplíne) rýchlostné preteky</v>
      </c>
      <c r="N443" s="3" t="str">
        <f t="shared" si="36"/>
        <v>35656743iB</v>
      </c>
    </row>
    <row r="444" spans="1:14" ht="22.5">
      <c r="A444" s="225" t="s">
        <v>106</v>
      </c>
      <c r="B444" s="278" t="str">
        <f>VLOOKUP(A444,Adr!A:B,2,FALSE)</f>
        <v>Slovenský zväz biatlonu</v>
      </c>
      <c r="C444" s="264" t="s">
        <v>1836</v>
      </c>
      <c r="D444" s="255">
        <v>600</v>
      </c>
      <c r="E444" s="232">
        <v>0</v>
      </c>
      <c r="F444" s="245" t="s">
        <v>214</v>
      </c>
      <c r="G444" s="248" t="s">
        <v>10</v>
      </c>
      <c r="H444" s="248" t="s">
        <v>846</v>
      </c>
      <c r="I444" s="233" t="str">
        <f t="shared" si="30"/>
        <v>35656743i</v>
      </c>
      <c r="J444" s="226" t="str">
        <f t="shared" si="35"/>
        <v>35656743026 03</v>
      </c>
      <c r="K444" s="5"/>
      <c r="L444" s="226" t="str">
        <f t="shared" si="32"/>
        <v>35656743026 03B</v>
      </c>
      <c r="M444" s="5" t="str">
        <f t="shared" si="33"/>
        <v>Slovenský zväz biatlonuiBJozef Molent - celoživotná práca s mládežou a životné jubileum - 50 rokov</v>
      </c>
      <c r="N444" s="3" t="str">
        <f t="shared" si="36"/>
        <v>35656743iB</v>
      </c>
    </row>
    <row r="445" spans="1:14">
      <c r="A445" s="225" t="s">
        <v>106</v>
      </c>
      <c r="B445" s="278" t="str">
        <f>VLOOKUP(A445,Adr!A:B,2,FALSE)</f>
        <v>Slovenský zväz biatlonu</v>
      </c>
      <c r="C445" s="248" t="s">
        <v>1838</v>
      </c>
      <c r="D445" s="250">
        <v>3000</v>
      </c>
      <c r="E445" s="232">
        <v>0</v>
      </c>
      <c r="F445" s="245" t="s">
        <v>214</v>
      </c>
      <c r="G445" s="248" t="s">
        <v>10</v>
      </c>
      <c r="H445" s="248" t="s">
        <v>846</v>
      </c>
      <c r="I445" s="256" t="str">
        <f t="shared" si="30"/>
        <v>35656743i</v>
      </c>
      <c r="J445" s="226" t="str">
        <f t="shared" si="35"/>
        <v>35656743026 03</v>
      </c>
      <c r="K445" s="5"/>
      <c r="L445" s="226" t="str">
        <f t="shared" si="32"/>
        <v>35656743026 03B</v>
      </c>
      <c r="M445" s="5" t="str">
        <f t="shared" si="33"/>
        <v>Slovenský zväz biatlonuiBMartin Otčenáš za  1. miesto na MS v športe (disciplíne) stíhacie preteky</v>
      </c>
      <c r="N445" s="3" t="str">
        <f t="shared" si="36"/>
        <v>35656743iB</v>
      </c>
    </row>
    <row r="446" spans="1:14">
      <c r="A446" s="245" t="s">
        <v>106</v>
      </c>
      <c r="B446" s="278" t="str">
        <f>VLOOKUP(A446,Adr!A:B,2,FALSE)</f>
        <v>Slovenský zväz biatlonu</v>
      </c>
      <c r="C446" s="248" t="s">
        <v>1963</v>
      </c>
      <c r="D446" s="250">
        <v>35794</v>
      </c>
      <c r="E446" s="321">
        <v>0.62149851323213368</v>
      </c>
      <c r="F446" s="245" t="s">
        <v>222</v>
      </c>
      <c r="G446" s="248" t="s">
        <v>10</v>
      </c>
      <c r="H446" s="248" t="s">
        <v>846</v>
      </c>
      <c r="I446" s="256" t="str">
        <f t="shared" si="30"/>
        <v>35656743q</v>
      </c>
      <c r="J446" s="226" t="str">
        <f t="shared" si="35"/>
        <v>35656743026 03</v>
      </c>
      <c r="K446" s="5"/>
      <c r="L446" s="226" t="str">
        <f t="shared" si="32"/>
        <v>35656743026 03B</v>
      </c>
      <c r="M446" s="5" t="str">
        <f t="shared" si="33"/>
        <v>Slovenský zväz biatlonuqBIBU CUP  5. kolo (EP), NBC Osrblie, počet krajín: 37, počet športovcov: 188, ročník podujatia: 12, termín: 15.01.2020 - 18.01.2020</v>
      </c>
      <c r="N446" s="3" t="str">
        <f t="shared" si="36"/>
        <v>35656743qB</v>
      </c>
    </row>
    <row r="447" spans="1:14">
      <c r="A447" s="265" t="s">
        <v>1982</v>
      </c>
      <c r="B447" s="278" t="str">
        <f>VLOOKUP(A447,Adr!A:B,2,FALSE)</f>
        <v>Slovenský zväz bobistov</v>
      </c>
      <c r="C447" s="228" t="s">
        <v>988</v>
      </c>
      <c r="D447" s="231">
        <v>102794</v>
      </c>
      <c r="E447" s="232">
        <v>0</v>
      </c>
      <c r="F447" s="225" t="s">
        <v>206</v>
      </c>
      <c r="G447" s="294" t="s">
        <v>6</v>
      </c>
      <c r="H447" s="228" t="s">
        <v>846</v>
      </c>
      <c r="I447" s="256" t="str">
        <f t="shared" si="30"/>
        <v>36067580a</v>
      </c>
      <c r="J447" s="226" t="str">
        <f t="shared" si="35"/>
        <v>36067580026 02</v>
      </c>
      <c r="K447" s="5" t="s">
        <v>161</v>
      </c>
      <c r="L447" s="226" t="str">
        <f t="shared" si="32"/>
        <v>36067580026 02B</v>
      </c>
      <c r="M447" s="5" t="str">
        <f t="shared" si="33"/>
        <v>Slovenský zväz bobistovaBboby a skeleton - bežné transfery</v>
      </c>
      <c r="N447" s="3" t="str">
        <f t="shared" si="36"/>
        <v>36067580aB</v>
      </c>
    </row>
    <row r="448" spans="1:14">
      <c r="A448" s="265" t="s">
        <v>110</v>
      </c>
      <c r="B448" s="278" t="str">
        <f>VLOOKUP(A448,Adr!A:B,2,FALSE)</f>
        <v>Slovenský zväz cyklistiky</v>
      </c>
      <c r="C448" s="228" t="s">
        <v>989</v>
      </c>
      <c r="D448" s="231">
        <v>2020528</v>
      </c>
      <c r="E448" s="232">
        <v>0</v>
      </c>
      <c r="F448" s="225" t="s">
        <v>206</v>
      </c>
      <c r="G448" s="294" t="s">
        <v>6</v>
      </c>
      <c r="H448" s="228" t="s">
        <v>846</v>
      </c>
      <c r="I448" s="256" t="str">
        <f t="shared" ref="I448:I511" si="37">A448&amp;F448</f>
        <v>00684112a</v>
      </c>
      <c r="J448" s="226" t="str">
        <f t="shared" si="35"/>
        <v>00684112026 02</v>
      </c>
      <c r="K448" s="5" t="s">
        <v>5</v>
      </c>
      <c r="L448" s="226" t="str">
        <f t="shared" ref="L448:L511" si="38">A448&amp;G448&amp;H448</f>
        <v>00684112026 02B</v>
      </c>
      <c r="M448" s="5" t="str">
        <f t="shared" ref="M448:M511" si="39">B448&amp;F448&amp;H448&amp;C448</f>
        <v>Slovenský zväz cyklistikyaBcyklistika - bežné transfery</v>
      </c>
      <c r="N448" s="3" t="str">
        <f t="shared" si="36"/>
        <v>00684112aB</v>
      </c>
    </row>
    <row r="449" spans="1:14">
      <c r="A449" s="225" t="s">
        <v>110</v>
      </c>
      <c r="B449" s="278" t="str">
        <f>VLOOKUP(A449,Adr!A:B,2,FALSE)</f>
        <v>Slovenský zväz cyklistiky</v>
      </c>
      <c r="C449" s="263" t="s">
        <v>1354</v>
      </c>
      <c r="D449" s="249">
        <v>83500</v>
      </c>
      <c r="E449" s="232">
        <v>0</v>
      </c>
      <c r="F449" s="225" t="s">
        <v>206</v>
      </c>
      <c r="G449" s="228" t="s">
        <v>6</v>
      </c>
      <c r="H449" s="228" t="s">
        <v>847</v>
      </c>
      <c r="I449" s="256" t="str">
        <f t="shared" si="37"/>
        <v>00684112a</v>
      </c>
      <c r="J449" s="226" t="str">
        <f t="shared" si="35"/>
        <v>00684112026 02</v>
      </c>
      <c r="K449" s="5" t="s">
        <v>5</v>
      </c>
      <c r="L449" s="226" t="str">
        <f t="shared" si="38"/>
        <v>00684112026 02K</v>
      </c>
      <c r="M449" s="5" t="str">
        <f t="shared" si="39"/>
        <v>Slovenský zväz cyklistikyaKcyklistika - kapitálové transfery</v>
      </c>
      <c r="N449" s="3" t="str">
        <f t="shared" si="36"/>
        <v>00684112aK</v>
      </c>
    </row>
    <row r="450" spans="1:14">
      <c r="A450" s="225" t="s">
        <v>110</v>
      </c>
      <c r="B450" s="278" t="str">
        <f>VLOOKUP(A450,Adr!A:B,2,FALSE)</f>
        <v>Slovenský zväz cyklistiky</v>
      </c>
      <c r="C450" s="253" t="s">
        <v>1126</v>
      </c>
      <c r="D450" s="231">
        <v>52142</v>
      </c>
      <c r="E450" s="232">
        <v>0</v>
      </c>
      <c r="F450" s="225" t="s">
        <v>209</v>
      </c>
      <c r="G450" s="228" t="s">
        <v>10</v>
      </c>
      <c r="H450" s="228" t="s">
        <v>846</v>
      </c>
      <c r="I450" s="256" t="str">
        <f t="shared" si="37"/>
        <v>00684112d</v>
      </c>
      <c r="J450" s="226" t="str">
        <f t="shared" si="35"/>
        <v>00684112026 03</v>
      </c>
      <c r="K450" s="5"/>
      <c r="L450" s="226" t="str">
        <f t="shared" si="38"/>
        <v>00684112026 03B</v>
      </c>
      <c r="M450" s="5" t="str">
        <f t="shared" si="39"/>
        <v>Slovenský zväz cyklistikydBPeter Sagan</v>
      </c>
      <c r="N450" s="3" t="str">
        <f t="shared" si="36"/>
        <v>00684112dB</v>
      </c>
    </row>
    <row r="451" spans="1:14">
      <c r="A451" s="245" t="s">
        <v>110</v>
      </c>
      <c r="B451" s="278" t="str">
        <f>VLOOKUP(A451,Adr!A:B,2,FALSE)</f>
        <v>Slovenský zväz cyklistiky</v>
      </c>
      <c r="C451" s="248" t="s">
        <v>1964</v>
      </c>
      <c r="D451" s="250">
        <v>36397</v>
      </c>
      <c r="E451" s="321">
        <v>0.88524213908652738</v>
      </c>
      <c r="F451" s="245" t="s">
        <v>222</v>
      </c>
      <c r="G451" s="248" t="s">
        <v>10</v>
      </c>
      <c r="H451" s="248" t="s">
        <v>846</v>
      </c>
      <c r="I451" s="256" t="str">
        <f t="shared" si="37"/>
        <v>00684112q</v>
      </c>
      <c r="J451" s="226" t="str">
        <f t="shared" si="35"/>
        <v>00684112026 03</v>
      </c>
      <c r="K451" s="5"/>
      <c r="L451" s="226" t="str">
        <f t="shared" si="38"/>
        <v>00684112026 03B</v>
      </c>
      <c r="M451" s="5" t="str">
        <f t="shared" si="39"/>
        <v>Slovenský zväz cyklistikyqBOkolo Slovenska  (TŠP), Slovensko, počet krajín: 25, počet športovcov: 140, ročník podujatia: 64, termín: 16.09.2020 - 19.09.2020</v>
      </c>
      <c r="N451" s="3" t="str">
        <f t="shared" si="36"/>
        <v>00684112qB</v>
      </c>
    </row>
    <row r="452" spans="1:14">
      <c r="A452" s="265" t="s">
        <v>1983</v>
      </c>
      <c r="B452" s="278" t="str">
        <f>VLOOKUP(A452,Adr!A:B,2,FALSE)</f>
        <v>Slovenský zväz dráhového golfu</v>
      </c>
      <c r="C452" s="228" t="s">
        <v>990</v>
      </c>
      <c r="D452" s="231">
        <v>39654</v>
      </c>
      <c r="E452" s="232">
        <v>0</v>
      </c>
      <c r="F452" s="225" t="s">
        <v>206</v>
      </c>
      <c r="G452" s="294" t="s">
        <v>6</v>
      </c>
      <c r="H452" s="228" t="s">
        <v>846</v>
      </c>
      <c r="I452" s="256" t="str">
        <f t="shared" si="37"/>
        <v>31806431a</v>
      </c>
      <c r="J452" s="226" t="str">
        <f t="shared" si="35"/>
        <v>31806431026 02</v>
      </c>
      <c r="K452" s="5" t="s">
        <v>113</v>
      </c>
      <c r="L452" s="226" t="str">
        <f t="shared" si="38"/>
        <v>31806431026 02B</v>
      </c>
      <c r="M452" s="5" t="str">
        <f t="shared" si="39"/>
        <v>Slovenský zväz dráhového golfuaBdráhový golf - bežné transfery</v>
      </c>
      <c r="N452" s="3" t="str">
        <f t="shared" si="36"/>
        <v>31806431aB</v>
      </c>
    </row>
    <row r="453" spans="1:14">
      <c r="A453" s="265" t="s">
        <v>1636</v>
      </c>
      <c r="B453" s="278" t="str">
        <f>VLOOKUP(A453,Adr!A:B,2,FALSE)</f>
        <v>Slovenský zväz florbalu</v>
      </c>
      <c r="C453" s="228" t="s">
        <v>991</v>
      </c>
      <c r="D453" s="231">
        <v>647020</v>
      </c>
      <c r="E453" s="232">
        <v>0</v>
      </c>
      <c r="F453" s="225" t="s">
        <v>206</v>
      </c>
      <c r="G453" s="294" t="s">
        <v>6</v>
      </c>
      <c r="H453" s="228" t="s">
        <v>846</v>
      </c>
      <c r="I453" s="256" t="str">
        <f t="shared" si="37"/>
        <v>31795421a</v>
      </c>
      <c r="J453" s="226" t="str">
        <f t="shared" si="35"/>
        <v>31795421026 02</v>
      </c>
      <c r="K453" s="5" t="s">
        <v>31</v>
      </c>
      <c r="L453" s="226" t="str">
        <f t="shared" si="38"/>
        <v>31795421026 02B</v>
      </c>
      <c r="M453" s="5" t="str">
        <f t="shared" si="39"/>
        <v>Slovenský zväz florbaluaBflorbal - bežné transfery</v>
      </c>
      <c r="N453" s="3" t="str">
        <f t="shared" si="36"/>
        <v>31795421aB</v>
      </c>
    </row>
    <row r="454" spans="1:14">
      <c r="A454" s="225" t="s">
        <v>1984</v>
      </c>
      <c r="B454" s="278" t="str">
        <f>VLOOKUP(A454,Adr!A:B,2,FALSE)</f>
        <v>Slovenský zväz hádzanej</v>
      </c>
      <c r="C454" s="263" t="s">
        <v>992</v>
      </c>
      <c r="D454" s="249">
        <v>2165167</v>
      </c>
      <c r="E454" s="232">
        <v>0</v>
      </c>
      <c r="F454" s="225" t="s">
        <v>206</v>
      </c>
      <c r="G454" s="228" t="s">
        <v>6</v>
      </c>
      <c r="H454" s="228" t="s">
        <v>846</v>
      </c>
      <c r="I454" s="256" t="str">
        <f t="shared" si="37"/>
        <v>30774772a</v>
      </c>
      <c r="J454" s="226" t="str">
        <f t="shared" si="35"/>
        <v>30774772026 02</v>
      </c>
      <c r="K454" s="5" t="s">
        <v>116</v>
      </c>
      <c r="L454" s="226" t="str">
        <f t="shared" si="38"/>
        <v>30774772026 02B</v>
      </c>
      <c r="M454" s="5" t="str">
        <f t="shared" si="39"/>
        <v>Slovenský zväz hádzanejaBhádzaná - bežné transfery</v>
      </c>
      <c r="N454" s="3" t="str">
        <f t="shared" si="36"/>
        <v>30774772aB</v>
      </c>
    </row>
    <row r="455" spans="1:14">
      <c r="A455" s="225" t="s">
        <v>1637</v>
      </c>
      <c r="B455" s="278" t="str">
        <f>VLOOKUP(A455,Adr!A:B,2,FALSE)</f>
        <v>Slovenský zväz jachtingu</v>
      </c>
      <c r="C455" s="263" t="s">
        <v>993</v>
      </c>
      <c r="D455" s="249">
        <v>105731</v>
      </c>
      <c r="E455" s="232">
        <v>0</v>
      </c>
      <c r="F455" s="225" t="s">
        <v>206</v>
      </c>
      <c r="G455" s="228" t="s">
        <v>6</v>
      </c>
      <c r="H455" s="228" t="s">
        <v>846</v>
      </c>
      <c r="I455" s="256" t="str">
        <f t="shared" si="37"/>
        <v>30793211a</v>
      </c>
      <c r="J455" s="226" t="str">
        <f t="shared" si="35"/>
        <v>30793211026 02</v>
      </c>
      <c r="K455" s="5" t="s">
        <v>118</v>
      </c>
      <c r="L455" s="226" t="str">
        <f t="shared" si="38"/>
        <v>30793211026 02B</v>
      </c>
      <c r="M455" s="5" t="str">
        <f t="shared" si="39"/>
        <v>Slovenský zväz jachtinguaBjachting - bežné transfery</v>
      </c>
      <c r="N455" s="3" t="str">
        <f t="shared" si="36"/>
        <v>30793211aB</v>
      </c>
    </row>
    <row r="456" spans="1:14">
      <c r="A456" s="225" t="s">
        <v>119</v>
      </c>
      <c r="B456" s="278" t="str">
        <f>VLOOKUP(A456,Adr!A:B,2,FALSE)</f>
        <v>Slovenský zväz judo</v>
      </c>
      <c r="C456" s="263" t="s">
        <v>994</v>
      </c>
      <c r="D456" s="249">
        <v>248244</v>
      </c>
      <c r="E456" s="232">
        <v>0</v>
      </c>
      <c r="F456" s="225" t="s">
        <v>206</v>
      </c>
      <c r="G456" s="228" t="s">
        <v>6</v>
      </c>
      <c r="H456" s="228" t="s">
        <v>846</v>
      </c>
      <c r="I456" s="256" t="str">
        <f t="shared" si="37"/>
        <v>17308518a</v>
      </c>
      <c r="J456" s="226" t="str">
        <f t="shared" si="35"/>
        <v>17308518026 02</v>
      </c>
      <c r="K456" s="5" t="s">
        <v>168</v>
      </c>
      <c r="L456" s="226" t="str">
        <f t="shared" si="38"/>
        <v>17308518026 02B</v>
      </c>
      <c r="M456" s="5" t="str">
        <f t="shared" si="39"/>
        <v>Slovenský zväz judoaBjudo - bežné transfery</v>
      </c>
      <c r="N456" s="3" t="str">
        <f t="shared" si="36"/>
        <v>17308518aB</v>
      </c>
    </row>
    <row r="457" spans="1:14">
      <c r="A457" s="225" t="s">
        <v>119</v>
      </c>
      <c r="B457" s="278" t="str">
        <f>VLOOKUP(A457,Adr!A:B,2,FALSE)</f>
        <v>Slovenský zväz judo</v>
      </c>
      <c r="C457" s="263" t="s">
        <v>1355</v>
      </c>
      <c r="D457" s="249">
        <v>20000</v>
      </c>
      <c r="E457" s="232">
        <v>0</v>
      </c>
      <c r="F457" s="225" t="s">
        <v>206</v>
      </c>
      <c r="G457" s="228" t="s">
        <v>6</v>
      </c>
      <c r="H457" s="228" t="s">
        <v>847</v>
      </c>
      <c r="I457" s="256" t="str">
        <f t="shared" si="37"/>
        <v>17308518a</v>
      </c>
      <c r="J457" s="226" t="str">
        <f t="shared" si="35"/>
        <v>17308518026 02</v>
      </c>
      <c r="K457" s="5" t="s">
        <v>168</v>
      </c>
      <c r="L457" s="226" t="str">
        <f t="shared" si="38"/>
        <v>17308518026 02K</v>
      </c>
      <c r="M457" s="5" t="str">
        <f t="shared" si="39"/>
        <v>Slovenský zväz judoaKjudo - kapitálové transfery</v>
      </c>
      <c r="N457" s="3" t="str">
        <f t="shared" si="36"/>
        <v>17308518aK</v>
      </c>
    </row>
    <row r="458" spans="1:14">
      <c r="A458" s="225" t="s">
        <v>119</v>
      </c>
      <c r="B458" s="278" t="str">
        <f>VLOOKUP(A458,Adr!A:B,2,FALSE)</f>
        <v>Slovenský zväz judo</v>
      </c>
      <c r="C458" s="253" t="s">
        <v>1127</v>
      </c>
      <c r="D458" s="250">
        <v>10429</v>
      </c>
      <c r="E458" s="232">
        <v>0</v>
      </c>
      <c r="F458" s="225" t="s">
        <v>209</v>
      </c>
      <c r="G458" s="228" t="s">
        <v>10</v>
      </c>
      <c r="H458" s="228" t="s">
        <v>846</v>
      </c>
      <c r="I458" s="256" t="str">
        <f t="shared" si="37"/>
        <v>17308518d</v>
      </c>
      <c r="J458" s="226" t="str">
        <f t="shared" si="35"/>
        <v>17308518026 03</v>
      </c>
      <c r="K458" s="5"/>
      <c r="L458" s="226" t="str">
        <f t="shared" si="38"/>
        <v>17308518026 03B</v>
      </c>
      <c r="M458" s="5" t="str">
        <f t="shared" si="39"/>
        <v>Slovenský zväz judodBAlex Barto</v>
      </c>
      <c r="N458" s="3" t="str">
        <f t="shared" si="36"/>
        <v>17308518dB</v>
      </c>
    </row>
    <row r="459" spans="1:14">
      <c r="A459" s="225" t="s">
        <v>119</v>
      </c>
      <c r="B459" s="278" t="str">
        <f>VLOOKUP(A459,Adr!A:B,2,FALSE)</f>
        <v>Slovenský zväz judo</v>
      </c>
      <c r="C459" s="263" t="s">
        <v>1429</v>
      </c>
      <c r="D459" s="250">
        <v>15643</v>
      </c>
      <c r="E459" s="232">
        <v>0</v>
      </c>
      <c r="F459" s="225" t="s">
        <v>209</v>
      </c>
      <c r="G459" s="228" t="s">
        <v>10</v>
      </c>
      <c r="H459" s="228" t="s">
        <v>846</v>
      </c>
      <c r="I459" s="256" t="str">
        <f t="shared" si="37"/>
        <v>17308518d</v>
      </c>
      <c r="J459" s="226" t="str">
        <f t="shared" si="35"/>
        <v>17308518026 03</v>
      </c>
      <c r="K459" s="5"/>
      <c r="L459" s="226" t="str">
        <f t="shared" si="38"/>
        <v>17308518026 03B</v>
      </c>
      <c r="M459" s="5" t="str">
        <f t="shared" si="39"/>
        <v>Slovenský zväz judodBBenjamin Maťašeje</v>
      </c>
      <c r="N459" s="3" t="str">
        <f t="shared" si="36"/>
        <v>17308518dB</v>
      </c>
    </row>
    <row r="460" spans="1:14">
      <c r="A460" s="225" t="s">
        <v>119</v>
      </c>
      <c r="B460" s="278" t="str">
        <f>VLOOKUP(A460,Adr!A:B,2,FALSE)</f>
        <v>Slovenský zväz judo</v>
      </c>
      <c r="C460" s="253" t="s">
        <v>1430</v>
      </c>
      <c r="D460" s="231">
        <v>7821</v>
      </c>
      <c r="E460" s="232">
        <v>0</v>
      </c>
      <c r="F460" s="225" t="s">
        <v>209</v>
      </c>
      <c r="G460" s="228" t="s">
        <v>10</v>
      </c>
      <c r="H460" s="228" t="s">
        <v>846</v>
      </c>
      <c r="I460" s="256" t="str">
        <f t="shared" si="37"/>
        <v>17308518d</v>
      </c>
      <c r="J460" s="226" t="str">
        <f t="shared" si="35"/>
        <v>17308518026 03</v>
      </c>
      <c r="K460" s="5"/>
      <c r="L460" s="226" t="str">
        <f t="shared" si="38"/>
        <v>17308518026 03B</v>
      </c>
      <c r="M460" s="5" t="str">
        <f t="shared" si="39"/>
        <v>Slovenský zväz judodBBruno Banský</v>
      </c>
      <c r="N460" s="3" t="str">
        <f t="shared" si="36"/>
        <v>17308518dB</v>
      </c>
    </row>
    <row r="461" spans="1:14">
      <c r="A461" s="225" t="s">
        <v>119</v>
      </c>
      <c r="B461" s="278" t="str">
        <f>VLOOKUP(A461,Adr!A:B,2,FALSE)</f>
        <v>Slovenský zväz judo</v>
      </c>
      <c r="C461" s="263" t="s">
        <v>1540</v>
      </c>
      <c r="D461" s="250">
        <v>15643</v>
      </c>
      <c r="E461" s="232">
        <v>0</v>
      </c>
      <c r="F461" s="225" t="s">
        <v>209</v>
      </c>
      <c r="G461" s="228" t="s">
        <v>10</v>
      </c>
      <c r="H461" s="228" t="s">
        <v>846</v>
      </c>
      <c r="I461" s="256" t="str">
        <f t="shared" si="37"/>
        <v>17308518d</v>
      </c>
      <c r="J461" s="226" t="str">
        <f t="shared" si="35"/>
        <v>17308518026 03</v>
      </c>
      <c r="K461" s="5"/>
      <c r="L461" s="226" t="str">
        <f t="shared" si="38"/>
        <v>17308518026 03B</v>
      </c>
      <c r="M461" s="5" t="str">
        <f t="shared" si="39"/>
        <v>Slovenský zväz judodBMarius Fízeľ</v>
      </c>
      <c r="N461" s="3" t="str">
        <f t="shared" si="36"/>
        <v>17308518dB</v>
      </c>
    </row>
    <row r="462" spans="1:14">
      <c r="A462" s="225" t="s">
        <v>119</v>
      </c>
      <c r="B462" s="278" t="str">
        <f>VLOOKUP(A462,Adr!A:B,2,FALSE)</f>
        <v>Slovenský zväz judo</v>
      </c>
      <c r="C462" s="263" t="s">
        <v>1431</v>
      </c>
      <c r="D462" s="250">
        <v>10429</v>
      </c>
      <c r="E462" s="232">
        <v>0</v>
      </c>
      <c r="F462" s="225" t="s">
        <v>209</v>
      </c>
      <c r="G462" s="228" t="s">
        <v>10</v>
      </c>
      <c r="H462" s="228" t="s">
        <v>846</v>
      </c>
      <c r="I462" s="256" t="str">
        <f t="shared" si="37"/>
        <v>17308518d</v>
      </c>
      <c r="J462" s="226" t="str">
        <f t="shared" ref="J462:J525" si="40">A462&amp;G462</f>
        <v>17308518026 03</v>
      </c>
      <c r="K462" s="5"/>
      <c r="L462" s="226" t="str">
        <f t="shared" si="38"/>
        <v>17308518026 03B</v>
      </c>
      <c r="M462" s="5" t="str">
        <f t="shared" si="39"/>
        <v>Slovenský zväz judodBMilan Randl</v>
      </c>
      <c r="N462" s="3" t="str">
        <f t="shared" si="36"/>
        <v>17308518dB</v>
      </c>
    </row>
    <row r="463" spans="1:14">
      <c r="A463" s="245" t="s">
        <v>119</v>
      </c>
      <c r="B463" s="278" t="str">
        <f>VLOOKUP(A463,Adr!A:B,2,FALSE)</f>
        <v>Slovenský zväz judo</v>
      </c>
      <c r="C463" s="248" t="s">
        <v>1965</v>
      </c>
      <c r="D463" s="250">
        <v>20169</v>
      </c>
      <c r="E463" s="321">
        <v>0.57728216821583467</v>
      </c>
      <c r="F463" s="245" t="s">
        <v>222</v>
      </c>
      <c r="G463" s="248" t="s">
        <v>10</v>
      </c>
      <c r="H463" s="248" t="s">
        <v>846</v>
      </c>
      <c r="I463" s="256" t="str">
        <f t="shared" si="37"/>
        <v>17308518q</v>
      </c>
      <c r="J463" s="226" t="str">
        <f t="shared" si="40"/>
        <v>17308518026 03</v>
      </c>
      <c r="K463" s="5"/>
      <c r="L463" s="226" t="str">
        <f t="shared" si="38"/>
        <v>17308518026 03B</v>
      </c>
      <c r="M463" s="5" t="str">
        <f t="shared" si="39"/>
        <v>Slovenský zväz judoqBEuropean judo open women  Bratislava 2020 (SP), EUROVIA ARÉNA  BRATISLAVA, počet krajín: 29, počet športovcov: 154, ročník podujatia: 1, termín: 15.02.2020 - 15.02.2020</v>
      </c>
      <c r="N463" s="3" t="str">
        <f t="shared" si="36"/>
        <v>17308518qB</v>
      </c>
    </row>
    <row r="464" spans="1:14">
      <c r="A464" s="225" t="s">
        <v>121</v>
      </c>
      <c r="B464" s="278" t="str">
        <f>VLOOKUP(A464,Adr!A:B,2,FALSE)</f>
        <v>Slovenský Zväz Karate</v>
      </c>
      <c r="C464" s="263" t="s">
        <v>995</v>
      </c>
      <c r="D464" s="249">
        <v>711648</v>
      </c>
      <c r="E464" s="232">
        <v>0</v>
      </c>
      <c r="F464" s="225" t="s">
        <v>206</v>
      </c>
      <c r="G464" s="228" t="s">
        <v>6</v>
      </c>
      <c r="H464" s="228" t="s">
        <v>846</v>
      </c>
      <c r="I464" s="256" t="str">
        <f t="shared" si="37"/>
        <v>30811571a</v>
      </c>
      <c r="J464" s="226" t="str">
        <f t="shared" si="40"/>
        <v>30811571026 02</v>
      </c>
      <c r="K464" s="5" t="s">
        <v>41</v>
      </c>
      <c r="L464" s="226" t="str">
        <f t="shared" si="38"/>
        <v>30811571026 02B</v>
      </c>
      <c r="M464" s="5" t="str">
        <f t="shared" si="39"/>
        <v>Slovenský Zväz KarateaBkarate - bežné transfery</v>
      </c>
      <c r="N464" s="3" t="str">
        <f t="shared" si="36"/>
        <v>30811571aB</v>
      </c>
    </row>
    <row r="465" spans="1:14">
      <c r="A465" s="225" t="s">
        <v>121</v>
      </c>
      <c r="B465" s="278" t="str">
        <f>VLOOKUP(A465,Adr!A:B,2,FALSE)</f>
        <v>Slovenský Zväz Karate</v>
      </c>
      <c r="C465" s="263" t="s">
        <v>1432</v>
      </c>
      <c r="D465" s="250">
        <v>15643</v>
      </c>
      <c r="E465" s="232">
        <v>0</v>
      </c>
      <c r="F465" s="225" t="s">
        <v>209</v>
      </c>
      <c r="G465" s="228" t="s">
        <v>10</v>
      </c>
      <c r="H465" s="228" t="s">
        <v>846</v>
      </c>
      <c r="I465" s="256" t="str">
        <f t="shared" si="37"/>
        <v>30811571d</v>
      </c>
      <c r="J465" s="226" t="str">
        <f t="shared" si="40"/>
        <v>30811571026 03</v>
      </c>
      <c r="K465" s="5"/>
      <c r="L465" s="226" t="str">
        <f t="shared" si="38"/>
        <v>30811571026 03B</v>
      </c>
      <c r="M465" s="5" t="str">
        <f t="shared" si="39"/>
        <v>Slovenský Zväz KaratedBAdam Štelcl</v>
      </c>
      <c r="N465" s="3" t="str">
        <f t="shared" si="36"/>
        <v>30811571dB</v>
      </c>
    </row>
    <row r="466" spans="1:14">
      <c r="A466" s="265" t="s">
        <v>121</v>
      </c>
      <c r="B466" s="278" t="str">
        <f>VLOOKUP(A466,Adr!A:B,2,FALSE)</f>
        <v>Slovenský Zväz Karate</v>
      </c>
      <c r="C466" s="228" t="s">
        <v>1128</v>
      </c>
      <c r="D466" s="231">
        <v>20857</v>
      </c>
      <c r="E466" s="232">
        <v>0</v>
      </c>
      <c r="F466" s="225" t="s">
        <v>209</v>
      </c>
      <c r="G466" s="294" t="s">
        <v>10</v>
      </c>
      <c r="H466" s="228" t="s">
        <v>846</v>
      </c>
      <c r="I466" s="256" t="str">
        <f t="shared" si="37"/>
        <v>30811571d</v>
      </c>
      <c r="J466" s="226" t="str">
        <f t="shared" si="40"/>
        <v>30811571026 03</v>
      </c>
      <c r="K466" s="5"/>
      <c r="L466" s="226" t="str">
        <f t="shared" si="38"/>
        <v>30811571026 03B</v>
      </c>
      <c r="M466" s="5" t="str">
        <f t="shared" si="39"/>
        <v>Slovenský Zväz KaratedBAdi Gyurik</v>
      </c>
      <c r="N466" s="3" t="str">
        <f t="shared" si="36"/>
        <v>30811571dB</v>
      </c>
    </row>
    <row r="467" spans="1:14">
      <c r="A467" s="225" t="s">
        <v>121</v>
      </c>
      <c r="B467" s="278" t="str">
        <f>VLOOKUP(A467,Adr!A:B,2,FALSE)</f>
        <v>Slovenský Zväz Karate</v>
      </c>
      <c r="C467" s="253" t="s">
        <v>1129</v>
      </c>
      <c r="D467" s="231">
        <v>31285</v>
      </c>
      <c r="E467" s="232">
        <v>0</v>
      </c>
      <c r="F467" s="225" t="s">
        <v>209</v>
      </c>
      <c r="G467" s="228" t="s">
        <v>10</v>
      </c>
      <c r="H467" s="228" t="s">
        <v>846</v>
      </c>
      <c r="I467" s="256" t="str">
        <f t="shared" si="37"/>
        <v>30811571d</v>
      </c>
      <c r="J467" s="226" t="str">
        <f t="shared" si="40"/>
        <v>30811571026 03</v>
      </c>
      <c r="K467" s="5"/>
      <c r="L467" s="226" t="str">
        <f t="shared" si="38"/>
        <v>30811571026 03B</v>
      </c>
      <c r="M467" s="5" t="str">
        <f t="shared" si="39"/>
        <v>Slovenský Zväz KaratedBDominik Imrich</v>
      </c>
      <c r="N467" s="3" t="str">
        <f t="shared" si="36"/>
        <v>30811571dB</v>
      </c>
    </row>
    <row r="468" spans="1:14">
      <c r="A468" s="225" t="s">
        <v>121</v>
      </c>
      <c r="B468" s="278" t="str">
        <f>VLOOKUP(A468,Adr!A:B,2,FALSE)</f>
        <v>Slovenský Zväz Karate</v>
      </c>
      <c r="C468" s="253" t="s">
        <v>1130</v>
      </c>
      <c r="D468" s="231">
        <v>20857</v>
      </c>
      <c r="E468" s="232">
        <v>0</v>
      </c>
      <c r="F468" s="225" t="s">
        <v>209</v>
      </c>
      <c r="G468" s="228" t="s">
        <v>10</v>
      </c>
      <c r="H468" s="228" t="s">
        <v>846</v>
      </c>
      <c r="I468" s="256" t="str">
        <f t="shared" si="37"/>
        <v>30811571d</v>
      </c>
      <c r="J468" s="226" t="str">
        <f t="shared" si="40"/>
        <v>30811571026 03</v>
      </c>
      <c r="K468" s="5"/>
      <c r="L468" s="226" t="str">
        <f t="shared" si="38"/>
        <v>30811571026 03B</v>
      </c>
      <c r="M468" s="5" t="str">
        <f t="shared" si="39"/>
        <v>Slovenský Zväz KaratedBDominika Veisová</v>
      </c>
      <c r="N468" s="3" t="str">
        <f t="shared" si="36"/>
        <v>30811571dB</v>
      </c>
    </row>
    <row r="469" spans="1:14">
      <c r="A469" s="225" t="s">
        <v>121</v>
      </c>
      <c r="B469" s="278" t="str">
        <f>VLOOKUP(A469,Adr!A:B,2,FALSE)</f>
        <v>Slovenský Zväz Karate</v>
      </c>
      <c r="C469" s="253" t="s">
        <v>1131</v>
      </c>
      <c r="D469" s="231">
        <v>31285</v>
      </c>
      <c r="E469" s="232">
        <v>0</v>
      </c>
      <c r="F469" s="225" t="s">
        <v>209</v>
      </c>
      <c r="G469" s="228" t="s">
        <v>10</v>
      </c>
      <c r="H469" s="228" t="s">
        <v>846</v>
      </c>
      <c r="I469" s="256" t="str">
        <f t="shared" si="37"/>
        <v>30811571d</v>
      </c>
      <c r="J469" s="226" t="str">
        <f t="shared" si="40"/>
        <v>30811571026 03</v>
      </c>
      <c r="K469" s="5"/>
      <c r="L469" s="226" t="str">
        <f t="shared" si="38"/>
        <v>30811571026 03B</v>
      </c>
      <c r="M469" s="5" t="str">
        <f t="shared" si="39"/>
        <v>Slovenský Zväz KaratedBDorota Balciarová</v>
      </c>
      <c r="N469" s="3" t="str">
        <f t="shared" si="36"/>
        <v>30811571dB</v>
      </c>
    </row>
    <row r="470" spans="1:14">
      <c r="A470" s="225" t="s">
        <v>121</v>
      </c>
      <c r="B470" s="278" t="str">
        <f>VLOOKUP(A470,Adr!A:B,2,FALSE)</f>
        <v>Slovenský Zväz Karate</v>
      </c>
      <c r="C470" s="263" t="s">
        <v>1132</v>
      </c>
      <c r="D470" s="231">
        <v>15643</v>
      </c>
      <c r="E470" s="232">
        <v>0</v>
      </c>
      <c r="F470" s="225" t="s">
        <v>209</v>
      </c>
      <c r="G470" s="228" t="s">
        <v>10</v>
      </c>
      <c r="H470" s="228" t="s">
        <v>846</v>
      </c>
      <c r="I470" s="256" t="str">
        <f t="shared" si="37"/>
        <v>30811571d</v>
      </c>
      <c r="J470" s="226" t="str">
        <f t="shared" si="40"/>
        <v>30811571026 03</v>
      </c>
      <c r="K470" s="5"/>
      <c r="L470" s="226" t="str">
        <f t="shared" si="38"/>
        <v>30811571026 03B</v>
      </c>
      <c r="M470" s="5" t="str">
        <f t="shared" si="39"/>
        <v>Slovenský Zväz KaratedBEma Brázdová</v>
      </c>
      <c r="N470" s="3" t="str">
        <f t="shared" si="36"/>
        <v>30811571dB</v>
      </c>
    </row>
    <row r="471" spans="1:14">
      <c r="A471" s="225" t="s">
        <v>121</v>
      </c>
      <c r="B471" s="278" t="str">
        <f>VLOOKUP(A471,Adr!A:B,2,FALSE)</f>
        <v>Slovenský Zväz Karate</v>
      </c>
      <c r="C471" s="253" t="s">
        <v>1240</v>
      </c>
      <c r="D471" s="231">
        <v>31285</v>
      </c>
      <c r="E471" s="232">
        <v>0</v>
      </c>
      <c r="F471" s="225" t="s">
        <v>209</v>
      </c>
      <c r="G471" s="228" t="s">
        <v>10</v>
      </c>
      <c r="H471" s="228" t="s">
        <v>846</v>
      </c>
      <c r="I471" s="256" t="str">
        <f t="shared" si="37"/>
        <v>30811571d</v>
      </c>
      <c r="J471" s="226" t="str">
        <f t="shared" si="40"/>
        <v>30811571026 03</v>
      </c>
      <c r="K471" s="5"/>
      <c r="L471" s="226" t="str">
        <f t="shared" si="38"/>
        <v>30811571026 03B</v>
      </c>
      <c r="M471" s="5" t="str">
        <f t="shared" si="39"/>
        <v>Slovenský Zväz KaratedBIngrida Suchánková</v>
      </c>
      <c r="N471" s="3" t="str">
        <f t="shared" si="36"/>
        <v>30811571dB</v>
      </c>
    </row>
    <row r="472" spans="1:14">
      <c r="A472" s="225" t="s">
        <v>121</v>
      </c>
      <c r="B472" s="278" t="str">
        <f>VLOOKUP(A472,Adr!A:B,2,FALSE)</f>
        <v>Slovenský Zväz Karate</v>
      </c>
      <c r="C472" s="263" t="s">
        <v>1433</v>
      </c>
      <c r="D472" s="250">
        <v>5214</v>
      </c>
      <c r="E472" s="232">
        <v>0</v>
      </c>
      <c r="F472" s="225" t="s">
        <v>209</v>
      </c>
      <c r="G472" s="228" t="s">
        <v>10</v>
      </c>
      <c r="H472" s="228" t="s">
        <v>846</v>
      </c>
      <c r="I472" s="256" t="str">
        <f t="shared" si="37"/>
        <v>30811571d</v>
      </c>
      <c r="J472" s="226" t="str">
        <f t="shared" si="40"/>
        <v>30811571026 03</v>
      </c>
      <c r="K472" s="5"/>
      <c r="L472" s="226" t="str">
        <f t="shared" si="38"/>
        <v>30811571026 03B</v>
      </c>
      <c r="M472" s="5" t="str">
        <f t="shared" si="39"/>
        <v>Slovenský Zväz KaratedBJakub Štetina</v>
      </c>
      <c r="N472" s="3" t="str">
        <f t="shared" si="36"/>
        <v>30811571dB</v>
      </c>
    </row>
    <row r="473" spans="1:14">
      <c r="A473" s="225" t="s">
        <v>121</v>
      </c>
      <c r="B473" s="278" t="str">
        <f>VLOOKUP(A473,Adr!A:B,2,FALSE)</f>
        <v>Slovenský Zväz Karate</v>
      </c>
      <c r="C473" s="263" t="s">
        <v>1133</v>
      </c>
      <c r="D473" s="250">
        <v>5214</v>
      </c>
      <c r="E473" s="232">
        <v>0</v>
      </c>
      <c r="F473" s="225" t="s">
        <v>209</v>
      </c>
      <c r="G473" s="228" t="s">
        <v>10</v>
      </c>
      <c r="H473" s="228" t="s">
        <v>846</v>
      </c>
      <c r="I473" s="256" t="str">
        <f t="shared" si="37"/>
        <v>30811571d</v>
      </c>
      <c r="J473" s="226" t="str">
        <f t="shared" si="40"/>
        <v>30811571026 03</v>
      </c>
      <c r="K473" s="5"/>
      <c r="L473" s="226" t="str">
        <f t="shared" si="38"/>
        <v>30811571026 03B</v>
      </c>
      <c r="M473" s="5" t="str">
        <f t="shared" si="39"/>
        <v>Slovenský Zväz KaratedBJán Fuzer</v>
      </c>
      <c r="N473" s="3" t="str">
        <f t="shared" si="36"/>
        <v>30811571dB</v>
      </c>
    </row>
    <row r="474" spans="1:14">
      <c r="A474" s="269" t="s">
        <v>121</v>
      </c>
      <c r="B474" s="278" t="str">
        <f>VLOOKUP(A474,Adr!A:B,2,FALSE)</f>
        <v>Slovenský Zväz Karate</v>
      </c>
      <c r="C474" s="228" t="s">
        <v>1434</v>
      </c>
      <c r="D474" s="231">
        <v>15643</v>
      </c>
      <c r="E474" s="232">
        <v>0</v>
      </c>
      <c r="F474" s="225" t="s">
        <v>209</v>
      </c>
      <c r="G474" s="294" t="s">
        <v>10</v>
      </c>
      <c r="H474" s="228" t="s">
        <v>846</v>
      </c>
      <c r="I474" s="256" t="str">
        <f t="shared" si="37"/>
        <v>30811571d</v>
      </c>
      <c r="J474" s="226" t="str">
        <f t="shared" si="40"/>
        <v>30811571026 03</v>
      </c>
      <c r="K474" s="5"/>
      <c r="L474" s="226" t="str">
        <f t="shared" si="38"/>
        <v>30811571026 03B</v>
      </c>
      <c r="M474" s="5" t="str">
        <f t="shared" si="39"/>
        <v>Slovenský Zväz KaratedBJana Vaňušakinová</v>
      </c>
      <c r="N474" s="3" t="str">
        <f t="shared" si="36"/>
        <v>30811571dB</v>
      </c>
    </row>
    <row r="475" spans="1:14">
      <c r="A475" s="269" t="s">
        <v>121</v>
      </c>
      <c r="B475" s="278" t="str">
        <f>VLOOKUP(A475,Adr!A:B,2,FALSE)</f>
        <v>Slovenský Zväz Karate</v>
      </c>
      <c r="C475" s="228" t="s">
        <v>1134</v>
      </c>
      <c r="D475" s="231">
        <v>15643</v>
      </c>
      <c r="E475" s="232">
        <v>0</v>
      </c>
      <c r="F475" s="225" t="s">
        <v>209</v>
      </c>
      <c r="G475" s="294" t="s">
        <v>10</v>
      </c>
      <c r="H475" s="228" t="s">
        <v>846</v>
      </c>
      <c r="I475" s="256" t="str">
        <f t="shared" si="37"/>
        <v>30811571d</v>
      </c>
      <c r="J475" s="226" t="str">
        <f t="shared" si="40"/>
        <v>30811571026 03</v>
      </c>
      <c r="K475" s="5"/>
      <c r="L475" s="226" t="str">
        <f t="shared" si="38"/>
        <v>30811571026 03B</v>
      </c>
      <c r="M475" s="5" t="str">
        <f t="shared" si="39"/>
        <v>Slovenský Zväz KaratedBJulián Enrik Smoliga</v>
      </c>
      <c r="N475" s="3" t="str">
        <f t="shared" si="36"/>
        <v>30811571dB</v>
      </c>
    </row>
    <row r="476" spans="1:14">
      <c r="A476" s="225" t="s">
        <v>121</v>
      </c>
      <c r="B476" s="278" t="str">
        <f>VLOOKUP(A476,Adr!A:B,2,FALSE)</f>
        <v>Slovenský Zväz Karate</v>
      </c>
      <c r="C476" s="263" t="s">
        <v>1435</v>
      </c>
      <c r="D476" s="250">
        <v>7821</v>
      </c>
      <c r="E476" s="232">
        <v>0</v>
      </c>
      <c r="F476" s="225" t="s">
        <v>209</v>
      </c>
      <c r="G476" s="228" t="s">
        <v>10</v>
      </c>
      <c r="H476" s="228" t="s">
        <v>846</v>
      </c>
      <c r="I476" s="233" t="str">
        <f t="shared" si="37"/>
        <v>30811571d</v>
      </c>
      <c r="J476" s="226" t="str">
        <f t="shared" si="40"/>
        <v>30811571026 03</v>
      </c>
      <c r="K476" s="5"/>
      <c r="L476" s="226" t="str">
        <f t="shared" si="38"/>
        <v>30811571026 03B</v>
      </c>
      <c r="M476" s="5" t="str">
        <f t="shared" si="39"/>
        <v>Slovenský Zväz KaratedBKristína Šimčíková</v>
      </c>
      <c r="N476" s="3" t="str">
        <f t="shared" si="36"/>
        <v>30811571dB</v>
      </c>
    </row>
    <row r="477" spans="1:14">
      <c r="A477" s="269" t="s">
        <v>121</v>
      </c>
      <c r="B477" s="278" t="str">
        <f>VLOOKUP(A477,Adr!A:B,2,FALSE)</f>
        <v>Slovenský Zväz Karate</v>
      </c>
      <c r="C477" s="228" t="s">
        <v>1436</v>
      </c>
      <c r="D477" s="231">
        <v>15643</v>
      </c>
      <c r="E477" s="232">
        <v>0</v>
      </c>
      <c r="F477" s="225" t="s">
        <v>209</v>
      </c>
      <c r="G477" s="294" t="s">
        <v>10</v>
      </c>
      <c r="H477" s="228" t="s">
        <v>846</v>
      </c>
      <c r="I477" s="256" t="str">
        <f t="shared" si="37"/>
        <v>30811571d</v>
      </c>
      <c r="J477" s="226" t="str">
        <f t="shared" si="40"/>
        <v>30811571026 03</v>
      </c>
      <c r="K477" s="5"/>
      <c r="L477" s="226" t="str">
        <f t="shared" si="38"/>
        <v>30811571026 03B</v>
      </c>
      <c r="M477" s="5" t="str">
        <f t="shared" si="39"/>
        <v>Slovenský Zväz KaratedBLaura Pálinkášová</v>
      </c>
      <c r="N477" s="3" t="str">
        <f t="shared" si="36"/>
        <v>30811571dB</v>
      </c>
    </row>
    <row r="478" spans="1:14">
      <c r="A478" s="225" t="s">
        <v>121</v>
      </c>
      <c r="B478" s="278" t="str">
        <f>VLOOKUP(A478,Adr!A:B,2,FALSE)</f>
        <v>Slovenský Zväz Karate</v>
      </c>
      <c r="C478" s="263" t="s">
        <v>1135</v>
      </c>
      <c r="D478" s="250">
        <v>5214</v>
      </c>
      <c r="E478" s="232">
        <v>0</v>
      </c>
      <c r="F478" s="225" t="s">
        <v>209</v>
      </c>
      <c r="G478" s="228" t="s">
        <v>10</v>
      </c>
      <c r="H478" s="228" t="s">
        <v>846</v>
      </c>
      <c r="I478" s="256" t="str">
        <f t="shared" si="37"/>
        <v>30811571d</v>
      </c>
      <c r="J478" s="226" t="str">
        <f t="shared" si="40"/>
        <v>30811571026 03</v>
      </c>
      <c r="K478" s="5"/>
      <c r="L478" s="226" t="str">
        <f t="shared" si="38"/>
        <v>30811571026 03B</v>
      </c>
      <c r="M478" s="5" t="str">
        <f t="shared" si="39"/>
        <v>Slovenský Zväz KaratedBLenka Ťažká</v>
      </c>
      <c r="N478" s="3" t="str">
        <f t="shared" si="36"/>
        <v>30811571dB</v>
      </c>
    </row>
    <row r="479" spans="1:14">
      <c r="A479" s="269" t="s">
        <v>121</v>
      </c>
      <c r="B479" s="278" t="str">
        <f>VLOOKUP(A479,Adr!A:B,2,FALSE)</f>
        <v>Slovenský Zväz Karate</v>
      </c>
      <c r="C479" s="228" t="s">
        <v>1437</v>
      </c>
      <c r="D479" s="231">
        <v>15643</v>
      </c>
      <c r="E479" s="232">
        <v>0</v>
      </c>
      <c r="F479" s="225" t="s">
        <v>209</v>
      </c>
      <c r="G479" s="294" t="s">
        <v>10</v>
      </c>
      <c r="H479" s="228" t="s">
        <v>846</v>
      </c>
      <c r="I479" s="256" t="str">
        <f t="shared" si="37"/>
        <v>30811571d</v>
      </c>
      <c r="J479" s="226" t="str">
        <f t="shared" si="40"/>
        <v>30811571026 03</v>
      </c>
      <c r="K479" s="5"/>
      <c r="L479" s="226" t="str">
        <f t="shared" si="38"/>
        <v>30811571026 03B</v>
      </c>
      <c r="M479" s="5" t="str">
        <f t="shared" si="39"/>
        <v>Slovenský Zväz KaratedBMaroš Janovčík</v>
      </c>
      <c r="N479" s="3" t="str">
        <f t="shared" si="36"/>
        <v>30811571dB</v>
      </c>
    </row>
    <row r="480" spans="1:14">
      <c r="A480" s="225" t="s">
        <v>121</v>
      </c>
      <c r="B480" s="278" t="str">
        <f>VLOOKUP(A480,Adr!A:B,2,FALSE)</f>
        <v>Slovenský Zväz Karate</v>
      </c>
      <c r="C480" s="253" t="s">
        <v>1136</v>
      </c>
      <c r="D480" s="231">
        <v>20857</v>
      </c>
      <c r="E480" s="232">
        <v>0</v>
      </c>
      <c r="F480" s="225" t="s">
        <v>209</v>
      </c>
      <c r="G480" s="228" t="s">
        <v>10</v>
      </c>
      <c r="H480" s="228" t="s">
        <v>846</v>
      </c>
      <c r="I480" s="256" t="str">
        <f t="shared" si="37"/>
        <v>30811571d</v>
      </c>
      <c r="J480" s="226" t="str">
        <f t="shared" si="40"/>
        <v>30811571026 03</v>
      </c>
      <c r="K480" s="5"/>
      <c r="L480" s="226" t="str">
        <f t="shared" si="38"/>
        <v>30811571026 03B</v>
      </c>
      <c r="M480" s="5" t="str">
        <f t="shared" si="39"/>
        <v>Slovenský Zväz KaratedBMatúš Lieskovský</v>
      </c>
      <c r="N480" s="3" t="str">
        <f t="shared" si="36"/>
        <v>30811571dB</v>
      </c>
    </row>
    <row r="481" spans="1:14">
      <c r="A481" s="225" t="s">
        <v>121</v>
      </c>
      <c r="B481" s="278" t="str">
        <f>VLOOKUP(A481,Adr!A:B,2,FALSE)</f>
        <v>Slovenský Zväz Karate</v>
      </c>
      <c r="C481" s="263" t="s">
        <v>1438</v>
      </c>
      <c r="D481" s="250">
        <v>10429</v>
      </c>
      <c r="E481" s="232">
        <v>0</v>
      </c>
      <c r="F481" s="225" t="s">
        <v>209</v>
      </c>
      <c r="G481" s="228" t="s">
        <v>10</v>
      </c>
      <c r="H481" s="228" t="s">
        <v>846</v>
      </c>
      <c r="I481" s="256" t="str">
        <f t="shared" si="37"/>
        <v>30811571d</v>
      </c>
      <c r="J481" s="226" t="str">
        <f t="shared" si="40"/>
        <v>30811571026 03</v>
      </c>
      <c r="K481" s="5"/>
      <c r="L481" s="226" t="str">
        <f t="shared" si="38"/>
        <v>30811571026 03B</v>
      </c>
      <c r="M481" s="5" t="str">
        <f t="shared" si="39"/>
        <v>Slovenský Zväz KaratedBMichaela Čukanová</v>
      </c>
      <c r="N481" s="3" t="str">
        <f t="shared" si="36"/>
        <v>30811571dB</v>
      </c>
    </row>
    <row r="482" spans="1:14">
      <c r="A482" s="225" t="s">
        <v>121</v>
      </c>
      <c r="B482" s="278" t="str">
        <f>VLOOKUP(A482,Adr!A:B,2,FALSE)</f>
        <v>Slovenský Zväz Karate</v>
      </c>
      <c r="C482" s="263" t="s">
        <v>1137</v>
      </c>
      <c r="D482" s="250">
        <v>7821</v>
      </c>
      <c r="E482" s="232">
        <v>0</v>
      </c>
      <c r="F482" s="225" t="s">
        <v>209</v>
      </c>
      <c r="G482" s="228" t="s">
        <v>10</v>
      </c>
      <c r="H482" s="228" t="s">
        <v>846</v>
      </c>
      <c r="I482" s="256" t="str">
        <f t="shared" si="37"/>
        <v>30811571d</v>
      </c>
      <c r="J482" s="226" t="str">
        <f t="shared" si="40"/>
        <v>30811571026 03</v>
      </c>
      <c r="K482" s="5"/>
      <c r="L482" s="226" t="str">
        <f t="shared" si="38"/>
        <v>30811571026 03B</v>
      </c>
      <c r="M482" s="5" t="str">
        <f t="shared" si="39"/>
        <v>Slovenský Zväz KaratedBMimolat Bagaev</v>
      </c>
      <c r="N482" s="3" t="str">
        <f t="shared" si="36"/>
        <v>30811571dB</v>
      </c>
    </row>
    <row r="483" spans="1:14">
      <c r="A483" s="265" t="s">
        <v>121</v>
      </c>
      <c r="B483" s="278" t="str">
        <f>VLOOKUP(A483,Adr!A:B,2,FALSE)</f>
        <v>Slovenský Zväz Karate</v>
      </c>
      <c r="C483" s="228" t="s">
        <v>1138</v>
      </c>
      <c r="D483" s="231">
        <v>41714</v>
      </c>
      <c r="E483" s="232">
        <v>0</v>
      </c>
      <c r="F483" s="225" t="s">
        <v>209</v>
      </c>
      <c r="G483" s="294" t="s">
        <v>10</v>
      </c>
      <c r="H483" s="228" t="s">
        <v>846</v>
      </c>
      <c r="I483" s="256" t="str">
        <f t="shared" si="37"/>
        <v>30811571d</v>
      </c>
      <c r="J483" s="226" t="str">
        <f t="shared" si="40"/>
        <v>30811571026 03</v>
      </c>
      <c r="K483" s="5"/>
      <c r="L483" s="226" t="str">
        <f t="shared" si="38"/>
        <v>30811571026 03B</v>
      </c>
      <c r="M483" s="5" t="str">
        <f t="shared" si="39"/>
        <v>Slovenský Zväz KaratedBMiroslava Kopúňová</v>
      </c>
      <c r="N483" s="3" t="str">
        <f t="shared" si="36"/>
        <v>30811571dB</v>
      </c>
    </row>
    <row r="484" spans="1:14">
      <c r="A484" s="265" t="s">
        <v>121</v>
      </c>
      <c r="B484" s="278" t="str">
        <f>VLOOKUP(A484,Adr!A:B,2,FALSE)</f>
        <v>Slovenský Zväz Karate</v>
      </c>
      <c r="C484" s="228" t="s">
        <v>1139</v>
      </c>
      <c r="D484" s="231">
        <v>10429</v>
      </c>
      <c r="E484" s="232">
        <v>0</v>
      </c>
      <c r="F484" s="225" t="s">
        <v>209</v>
      </c>
      <c r="G484" s="294" t="s">
        <v>10</v>
      </c>
      <c r="H484" s="228" t="s">
        <v>846</v>
      </c>
      <c r="I484" s="256" t="str">
        <f t="shared" si="37"/>
        <v>30811571d</v>
      </c>
      <c r="J484" s="226" t="str">
        <f t="shared" si="40"/>
        <v>30811571026 03</v>
      </c>
      <c r="K484" s="5"/>
      <c r="L484" s="226" t="str">
        <f t="shared" si="38"/>
        <v>30811571026 03B</v>
      </c>
      <c r="M484" s="5" t="str">
        <f t="shared" si="39"/>
        <v>Slovenský Zväz KaratedBNatália Rajčanová</v>
      </c>
      <c r="N484" s="3" t="str">
        <f t="shared" si="36"/>
        <v>30811571dB</v>
      </c>
    </row>
    <row r="485" spans="1:14">
      <c r="A485" s="225" t="s">
        <v>121</v>
      </c>
      <c r="B485" s="278" t="str">
        <f>VLOOKUP(A485,Adr!A:B,2,FALSE)</f>
        <v>Slovenský Zväz Karate</v>
      </c>
      <c r="C485" s="263" t="s">
        <v>1140</v>
      </c>
      <c r="D485" s="250">
        <v>10429</v>
      </c>
      <c r="E485" s="232">
        <v>0</v>
      </c>
      <c r="F485" s="225" t="s">
        <v>209</v>
      </c>
      <c r="G485" s="228" t="s">
        <v>10</v>
      </c>
      <c r="H485" s="228" t="s">
        <v>846</v>
      </c>
      <c r="I485" s="256" t="str">
        <f t="shared" si="37"/>
        <v>30811571d</v>
      </c>
      <c r="J485" s="226" t="str">
        <f t="shared" si="40"/>
        <v>30811571026 03</v>
      </c>
      <c r="K485" s="5"/>
      <c r="L485" s="226" t="str">
        <f t="shared" si="38"/>
        <v>30811571026 03B</v>
      </c>
      <c r="M485" s="5" t="str">
        <f t="shared" si="39"/>
        <v>Slovenský Zväz KaratedBNina Jelžová</v>
      </c>
      <c r="N485" s="3" t="str">
        <f t="shared" si="36"/>
        <v>30811571dB</v>
      </c>
    </row>
    <row r="486" spans="1:14">
      <c r="A486" s="225" t="s">
        <v>121</v>
      </c>
      <c r="B486" s="278" t="str">
        <f>VLOOKUP(A486,Adr!A:B,2,FALSE)</f>
        <v>Slovenský Zväz Karate</v>
      </c>
      <c r="C486" s="263" t="s">
        <v>1141</v>
      </c>
      <c r="D486" s="250">
        <v>7821</v>
      </c>
      <c r="E486" s="232">
        <v>0</v>
      </c>
      <c r="F486" s="225" t="s">
        <v>209</v>
      </c>
      <c r="G486" s="228" t="s">
        <v>10</v>
      </c>
      <c r="H486" s="228" t="s">
        <v>846</v>
      </c>
      <c r="I486" s="256" t="str">
        <f t="shared" si="37"/>
        <v>30811571d</v>
      </c>
      <c r="J486" s="226" t="str">
        <f t="shared" si="40"/>
        <v>30811571026 03</v>
      </c>
      <c r="K486" s="5"/>
      <c r="L486" s="226" t="str">
        <f t="shared" si="38"/>
        <v>30811571026 03B</v>
      </c>
      <c r="M486" s="5" t="str">
        <f t="shared" si="39"/>
        <v>Slovenský Zväz KaratedBPavol Szolár</v>
      </c>
      <c r="N486" s="3" t="str">
        <f t="shared" si="36"/>
        <v>30811571dB</v>
      </c>
    </row>
    <row r="487" spans="1:14">
      <c r="A487" s="225" t="s">
        <v>121</v>
      </c>
      <c r="B487" s="278" t="str">
        <f>VLOOKUP(A487,Adr!A:B,2,FALSE)</f>
        <v>Slovenský Zväz Karate</v>
      </c>
      <c r="C487" s="253" t="s">
        <v>1142</v>
      </c>
      <c r="D487" s="231">
        <v>20857</v>
      </c>
      <c r="E487" s="232">
        <v>0</v>
      </c>
      <c r="F487" s="225" t="s">
        <v>209</v>
      </c>
      <c r="G487" s="228" t="s">
        <v>10</v>
      </c>
      <c r="H487" s="228" t="s">
        <v>846</v>
      </c>
      <c r="I487" s="233" t="str">
        <f t="shared" si="37"/>
        <v>30811571d</v>
      </c>
      <c r="J487" s="226" t="str">
        <f t="shared" si="40"/>
        <v>30811571026 03</v>
      </c>
      <c r="K487" s="5"/>
      <c r="L487" s="226" t="str">
        <f t="shared" si="38"/>
        <v>30811571026 03B</v>
      </c>
      <c r="M487" s="5" t="str">
        <f t="shared" si="39"/>
        <v>Slovenský Zväz KaratedBPeter Fabián</v>
      </c>
      <c r="N487" s="3" t="str">
        <f t="shared" ref="N487:N550" si="41">+I487&amp;H487</f>
        <v>30811571dB</v>
      </c>
    </row>
    <row r="488" spans="1:14">
      <c r="A488" s="225" t="s">
        <v>121</v>
      </c>
      <c r="B488" s="278" t="str">
        <f>VLOOKUP(A488,Adr!A:B,2,FALSE)</f>
        <v>Slovenský Zväz Karate</v>
      </c>
      <c r="C488" s="253" t="s">
        <v>1439</v>
      </c>
      <c r="D488" s="231">
        <v>15643</v>
      </c>
      <c r="E488" s="232">
        <v>0</v>
      </c>
      <c r="F488" s="225" t="s">
        <v>209</v>
      </c>
      <c r="G488" s="228" t="s">
        <v>10</v>
      </c>
      <c r="H488" s="228" t="s">
        <v>846</v>
      </c>
      <c r="I488" s="256" t="str">
        <f t="shared" si="37"/>
        <v>30811571d</v>
      </c>
      <c r="J488" s="226" t="str">
        <f t="shared" si="40"/>
        <v>30811571026 03</v>
      </c>
      <c r="K488" s="5"/>
      <c r="L488" s="226" t="str">
        <f t="shared" si="38"/>
        <v>30811571026 03B</v>
      </c>
      <c r="M488" s="5" t="str">
        <f t="shared" si="39"/>
        <v>Slovenský Zväz KaratedBSara Krivdová</v>
      </c>
      <c r="N488" s="3" t="str">
        <f t="shared" si="41"/>
        <v>30811571dB</v>
      </c>
    </row>
    <row r="489" spans="1:14">
      <c r="A489" s="225" t="s">
        <v>121</v>
      </c>
      <c r="B489" s="278" t="str">
        <f>VLOOKUP(A489,Adr!A:B,2,FALSE)</f>
        <v>Slovenský Zväz Karate</v>
      </c>
      <c r="C489" s="263" t="s">
        <v>1440</v>
      </c>
      <c r="D489" s="250">
        <v>10429</v>
      </c>
      <c r="E489" s="232">
        <v>0</v>
      </c>
      <c r="F489" s="225" t="s">
        <v>209</v>
      </c>
      <c r="G489" s="228" t="s">
        <v>10</v>
      </c>
      <c r="H489" s="228" t="s">
        <v>846</v>
      </c>
      <c r="I489" s="256" t="str">
        <f t="shared" si="37"/>
        <v>30811571d</v>
      </c>
      <c r="J489" s="226" t="str">
        <f t="shared" si="40"/>
        <v>30811571026 03</v>
      </c>
      <c r="K489" s="5"/>
      <c r="L489" s="226" t="str">
        <f t="shared" si="38"/>
        <v>30811571026 03B</v>
      </c>
      <c r="M489" s="5" t="str">
        <f t="shared" si="39"/>
        <v>Slovenský Zväz KaratedBSarah Hrnková</v>
      </c>
      <c r="N489" s="3" t="str">
        <f t="shared" si="41"/>
        <v>30811571dB</v>
      </c>
    </row>
    <row r="490" spans="1:14">
      <c r="A490" s="225" t="s">
        <v>121</v>
      </c>
      <c r="B490" s="278" t="str">
        <f>VLOOKUP(A490,Adr!A:B,2,FALSE)</f>
        <v>Slovenský Zväz Karate</v>
      </c>
      <c r="C490" s="263" t="s">
        <v>1441</v>
      </c>
      <c r="D490" s="250">
        <v>5214</v>
      </c>
      <c r="E490" s="232">
        <v>0</v>
      </c>
      <c r="F490" s="225" t="s">
        <v>209</v>
      </c>
      <c r="G490" s="228" t="s">
        <v>10</v>
      </c>
      <c r="H490" s="228" t="s">
        <v>846</v>
      </c>
      <c r="I490" s="233" t="str">
        <f t="shared" si="37"/>
        <v>30811571d</v>
      </c>
      <c r="J490" s="226" t="str">
        <f t="shared" si="40"/>
        <v>30811571026 03</v>
      </c>
      <c r="K490" s="5"/>
      <c r="L490" s="226" t="str">
        <f t="shared" si="38"/>
        <v>30811571026 03B</v>
      </c>
      <c r="M490" s="5" t="str">
        <f t="shared" si="39"/>
        <v>Slovenský Zväz KaratedBTatiana Ťapajčíková</v>
      </c>
      <c r="N490" s="3" t="str">
        <f t="shared" si="41"/>
        <v>30811571dB</v>
      </c>
    </row>
    <row r="491" spans="1:14">
      <c r="A491" s="269" t="s">
        <v>121</v>
      </c>
      <c r="B491" s="278" t="str">
        <f>VLOOKUP(A491,Adr!A:B,2,FALSE)</f>
        <v>Slovenský Zväz Karate</v>
      </c>
      <c r="C491" s="228" t="s">
        <v>1143</v>
      </c>
      <c r="D491" s="231">
        <v>15643</v>
      </c>
      <c r="E491" s="232">
        <v>0</v>
      </c>
      <c r="F491" s="225" t="s">
        <v>209</v>
      </c>
      <c r="G491" s="294" t="s">
        <v>10</v>
      </c>
      <c r="H491" s="228" t="s">
        <v>846</v>
      </c>
      <c r="I491" s="256" t="str">
        <f t="shared" si="37"/>
        <v>30811571d</v>
      </c>
      <c r="J491" s="226" t="str">
        <f t="shared" si="40"/>
        <v>30811571026 03</v>
      </c>
      <c r="K491" s="5"/>
      <c r="L491" s="226" t="str">
        <f t="shared" si="38"/>
        <v>30811571026 03B</v>
      </c>
      <c r="M491" s="5" t="str">
        <f t="shared" si="39"/>
        <v>Slovenský Zväz KaratedBTomáš Kósa</v>
      </c>
      <c r="N491" s="3" t="str">
        <f t="shared" si="41"/>
        <v>30811571dB</v>
      </c>
    </row>
    <row r="492" spans="1:14">
      <c r="A492" s="225" t="s">
        <v>121</v>
      </c>
      <c r="B492" s="278" t="str">
        <f>VLOOKUP(A492,Adr!A:B,2,FALSE)</f>
        <v>Slovenský Zväz Karate</v>
      </c>
      <c r="C492" s="263" t="s">
        <v>1442</v>
      </c>
      <c r="D492" s="250">
        <v>10429</v>
      </c>
      <c r="E492" s="232">
        <v>0</v>
      </c>
      <c r="F492" s="225" t="s">
        <v>209</v>
      </c>
      <c r="G492" s="228" t="s">
        <v>10</v>
      </c>
      <c r="H492" s="228" t="s">
        <v>846</v>
      </c>
      <c r="I492" s="256" t="str">
        <f t="shared" si="37"/>
        <v>30811571d</v>
      </c>
      <c r="J492" s="226" t="str">
        <f t="shared" si="40"/>
        <v>30811571026 03</v>
      </c>
      <c r="K492" s="5"/>
      <c r="L492" s="226" t="str">
        <f t="shared" si="38"/>
        <v>30811571026 03B</v>
      </c>
      <c r="M492" s="5" t="str">
        <f t="shared" si="39"/>
        <v>Slovenský Zväz KaratedBZdenko Vanka</v>
      </c>
      <c r="N492" s="3" t="str">
        <f t="shared" si="41"/>
        <v>30811571dB</v>
      </c>
    </row>
    <row r="493" spans="1:14" ht="22.5">
      <c r="A493" s="225" t="s">
        <v>121</v>
      </c>
      <c r="B493" s="278" t="str">
        <f>VLOOKUP(A493,Adr!A:B,2,FALSE)</f>
        <v>Slovenský Zväz Karate</v>
      </c>
      <c r="C493" s="264" t="s">
        <v>1841</v>
      </c>
      <c r="D493" s="255">
        <v>300</v>
      </c>
      <c r="E493" s="232">
        <v>0</v>
      </c>
      <c r="F493" s="245" t="s">
        <v>214</v>
      </c>
      <c r="G493" s="248" t="s">
        <v>10</v>
      </c>
      <c r="H493" s="248" t="s">
        <v>846</v>
      </c>
      <c r="I493" s="233" t="str">
        <f t="shared" si="37"/>
        <v>30811571i</v>
      </c>
      <c r="J493" s="226" t="str">
        <f t="shared" si="40"/>
        <v>30811571026 03</v>
      </c>
      <c r="K493" s="5"/>
      <c r="L493" s="226" t="str">
        <f t="shared" si="38"/>
        <v>30811571026 03B</v>
      </c>
      <c r="M493" s="5" t="str">
        <f t="shared" si="39"/>
        <v>Slovenský Zväz KarateiBAdi Gyurik za  2. miesto na MEJ v športe (disciplíne) kumite - 84 kg</v>
      </c>
      <c r="N493" s="3" t="str">
        <f t="shared" si="41"/>
        <v>30811571iB</v>
      </c>
    </row>
    <row r="494" spans="1:14" ht="22.5">
      <c r="A494" s="225" t="s">
        <v>121</v>
      </c>
      <c r="B494" s="278" t="str">
        <f>VLOOKUP(A494,Adr!A:B,2,FALSE)</f>
        <v>Slovenský Zväz Karate</v>
      </c>
      <c r="C494" s="264" t="s">
        <v>1847</v>
      </c>
      <c r="D494" s="255">
        <v>1000</v>
      </c>
      <c r="E494" s="232">
        <v>0</v>
      </c>
      <c r="F494" s="245" t="s">
        <v>214</v>
      </c>
      <c r="G494" s="248" t="s">
        <v>10</v>
      </c>
      <c r="H494" s="248" t="s">
        <v>846</v>
      </c>
      <c r="I494" s="233" t="str">
        <f t="shared" si="37"/>
        <v>30811571i</v>
      </c>
      <c r="J494" s="226" t="str">
        <f t="shared" si="40"/>
        <v>30811571026 03</v>
      </c>
      <c r="K494" s="5"/>
      <c r="L494" s="226" t="str">
        <f t="shared" si="38"/>
        <v>30811571026 03B</v>
      </c>
      <c r="M494" s="5" t="str">
        <f t="shared" si="39"/>
        <v>Slovenský Zväz KarateiBIngrida Suchánková za  3. miesto na ME v športe (disciplíne) kumite - 61 kg</v>
      </c>
      <c r="N494" s="3" t="str">
        <f t="shared" si="41"/>
        <v>30811571iB</v>
      </c>
    </row>
    <row r="495" spans="1:14">
      <c r="A495" s="225" t="s">
        <v>121</v>
      </c>
      <c r="B495" s="278" t="str">
        <f>VLOOKUP(A495,Adr!A:B,2,FALSE)</f>
        <v>Slovenský Zväz Karate</v>
      </c>
      <c r="C495" s="264" t="s">
        <v>1842</v>
      </c>
      <c r="D495" s="255">
        <v>400</v>
      </c>
      <c r="E495" s="232">
        <v>0</v>
      </c>
      <c r="F495" s="245" t="s">
        <v>214</v>
      </c>
      <c r="G495" s="248" t="s">
        <v>10</v>
      </c>
      <c r="H495" s="248" t="s">
        <v>846</v>
      </c>
      <c r="I495" s="233" t="str">
        <f t="shared" si="37"/>
        <v>30811571i</v>
      </c>
      <c r="J495" s="226" t="str">
        <f t="shared" si="40"/>
        <v>30811571026 03</v>
      </c>
      <c r="K495" s="5"/>
      <c r="L495" s="226" t="str">
        <f t="shared" si="38"/>
        <v>30811571026 03B</v>
      </c>
      <c r="M495" s="5" t="str">
        <f t="shared" si="39"/>
        <v>Slovenský Zväz KarateiBJán Longa - 1 x 2. m. MEJ - Gyurík (kumite - 84 kg)</v>
      </c>
      <c r="N495" s="3" t="str">
        <f t="shared" si="41"/>
        <v>30811571iB</v>
      </c>
    </row>
    <row r="496" spans="1:14" ht="22.5">
      <c r="A496" s="225" t="s">
        <v>121</v>
      </c>
      <c r="B496" s="278" t="str">
        <f>VLOOKUP(A496,Adr!A:B,2,FALSE)</f>
        <v>Slovenský Zväz Karate</v>
      </c>
      <c r="C496" s="264" t="s">
        <v>1846</v>
      </c>
      <c r="D496" s="255">
        <v>600</v>
      </c>
      <c r="E496" s="232">
        <v>0</v>
      </c>
      <c r="F496" s="245" t="s">
        <v>214</v>
      </c>
      <c r="G496" s="248" t="s">
        <v>10</v>
      </c>
      <c r="H496" s="248" t="s">
        <v>846</v>
      </c>
      <c r="I496" s="233" t="str">
        <f t="shared" si="37"/>
        <v>30811571i</v>
      </c>
      <c r="J496" s="226" t="str">
        <f t="shared" si="40"/>
        <v>30811571026 03</v>
      </c>
      <c r="K496" s="5"/>
      <c r="L496" s="226" t="str">
        <f t="shared" si="38"/>
        <v>30811571026 03B</v>
      </c>
      <c r="M496" s="5" t="str">
        <f t="shared" si="39"/>
        <v>Slovenský Zväz KarateiBJaroslav Javorský - celoživotná práca s mládežou a životné jubileum - 50 rokov</v>
      </c>
      <c r="N496" s="3" t="str">
        <f t="shared" si="41"/>
        <v>30811571iB</v>
      </c>
    </row>
    <row r="497" spans="1:14" ht="22.5">
      <c r="A497" s="225" t="s">
        <v>121</v>
      </c>
      <c r="B497" s="278" t="str">
        <f>VLOOKUP(A497,Adr!A:B,2,FALSE)</f>
        <v>Slovenský Zväz Karate</v>
      </c>
      <c r="C497" s="264" t="s">
        <v>1843</v>
      </c>
      <c r="D497" s="255">
        <v>400</v>
      </c>
      <c r="E497" s="232">
        <v>0</v>
      </c>
      <c r="F497" s="245" t="s">
        <v>214</v>
      </c>
      <c r="G497" s="248" t="s">
        <v>10</v>
      </c>
      <c r="H497" s="248" t="s">
        <v>846</v>
      </c>
      <c r="I497" s="233" t="str">
        <f t="shared" si="37"/>
        <v>30811571i</v>
      </c>
      <c r="J497" s="226" t="str">
        <f t="shared" si="40"/>
        <v>30811571026 03</v>
      </c>
      <c r="K497" s="5"/>
      <c r="L497" s="226" t="str">
        <f t="shared" si="38"/>
        <v>30811571026 03B</v>
      </c>
      <c r="M497" s="5" t="str">
        <f t="shared" si="39"/>
        <v>Slovenský Zväz KarateiBKlaudio Farmadín - 2 x 3. m. MEJ - Pálinkášová a Kósa (kumite)</v>
      </c>
      <c r="N497" s="3" t="str">
        <f t="shared" si="41"/>
        <v>30811571iB</v>
      </c>
    </row>
    <row r="498" spans="1:14">
      <c r="A498" s="225" t="s">
        <v>121</v>
      </c>
      <c r="B498" s="278" t="str">
        <f>VLOOKUP(A498,Adr!A:B,2,FALSE)</f>
        <v>Slovenský Zväz Karate</v>
      </c>
      <c r="C498" s="264" t="s">
        <v>1844</v>
      </c>
      <c r="D498" s="255">
        <v>400</v>
      </c>
      <c r="E498" s="232">
        <v>0</v>
      </c>
      <c r="F498" s="245" t="s">
        <v>214</v>
      </c>
      <c r="G498" s="248" t="s">
        <v>10</v>
      </c>
      <c r="H498" s="248" t="s">
        <v>846</v>
      </c>
      <c r="I498" s="233" t="str">
        <f t="shared" si="37"/>
        <v>30811571i</v>
      </c>
      <c r="J498" s="226" t="str">
        <f t="shared" si="40"/>
        <v>30811571026 03</v>
      </c>
      <c r="K498" s="5"/>
      <c r="L498" s="226" t="str">
        <f t="shared" si="38"/>
        <v>30811571026 03B</v>
      </c>
      <c r="M498" s="5" t="str">
        <f t="shared" si="39"/>
        <v>Slovenský Zväz KarateiBKristína Macková - 1 x 3. m. MEJ - kata družstvo</v>
      </c>
      <c r="N498" s="3" t="str">
        <f t="shared" si="41"/>
        <v>30811571iB</v>
      </c>
    </row>
    <row r="499" spans="1:14">
      <c r="A499" s="245" t="s">
        <v>121</v>
      </c>
      <c r="B499" s="278" t="str">
        <f>VLOOKUP(A499,Adr!A:B,2,FALSE)</f>
        <v>Slovenský Zväz Karate</v>
      </c>
      <c r="C499" s="248" t="s">
        <v>1839</v>
      </c>
      <c r="D499" s="250">
        <v>200</v>
      </c>
      <c r="E499" s="232">
        <v>0</v>
      </c>
      <c r="F499" s="245" t="s">
        <v>214</v>
      </c>
      <c r="G499" s="248" t="s">
        <v>10</v>
      </c>
      <c r="H499" s="248" t="s">
        <v>846</v>
      </c>
      <c r="I499" s="256" t="str">
        <f t="shared" si="37"/>
        <v>30811571i</v>
      </c>
      <c r="J499" s="226" t="str">
        <f t="shared" si="40"/>
        <v>30811571026 03</v>
      </c>
      <c r="K499" s="5"/>
      <c r="L499" s="226" t="str">
        <f t="shared" si="38"/>
        <v>30811571026 03B</v>
      </c>
      <c r="M499" s="5" t="str">
        <f t="shared" si="39"/>
        <v>Slovenský Zväz KarateiBLaura Pálinkašová za  3. miesto na MEJ v športe (disciplíne) kumite - 59 kg</v>
      </c>
      <c r="N499" s="3" t="str">
        <f t="shared" si="41"/>
        <v>30811571iB</v>
      </c>
    </row>
    <row r="500" spans="1:14" ht="22.5">
      <c r="A500" s="225" t="s">
        <v>121</v>
      </c>
      <c r="B500" s="278" t="str">
        <f>VLOOKUP(A500,Adr!A:B,2,FALSE)</f>
        <v>Slovenský Zväz Karate</v>
      </c>
      <c r="C500" s="264" t="s">
        <v>1845</v>
      </c>
      <c r="D500" s="255">
        <v>400</v>
      </c>
      <c r="E500" s="232">
        <v>0</v>
      </c>
      <c r="F500" s="245" t="s">
        <v>214</v>
      </c>
      <c r="G500" s="248" t="s">
        <v>10</v>
      </c>
      <c r="H500" s="248" t="s">
        <v>846</v>
      </c>
      <c r="I500" s="233" t="str">
        <f t="shared" si="37"/>
        <v>30811571i</v>
      </c>
      <c r="J500" s="226" t="str">
        <f t="shared" si="40"/>
        <v>30811571026 03</v>
      </c>
      <c r="K500" s="5"/>
      <c r="L500" s="226" t="str">
        <f t="shared" si="38"/>
        <v>30811571026 03B</v>
      </c>
      <c r="M500" s="5" t="str">
        <f t="shared" si="39"/>
        <v>Slovenský Zväz KarateiBRoman Hrčka, Richard Šlehofer, Matej Rebro za  3. miesto na MEJ v športe (disciplíne) kata - družstvo</v>
      </c>
      <c r="N500" s="3" t="str">
        <f t="shared" si="41"/>
        <v>30811571iB</v>
      </c>
    </row>
    <row r="501" spans="1:14">
      <c r="A501" s="245" t="s">
        <v>121</v>
      </c>
      <c r="B501" s="278" t="str">
        <f>VLOOKUP(A501,Adr!A:B,2,FALSE)</f>
        <v>Slovenský Zväz Karate</v>
      </c>
      <c r="C501" s="248" t="s">
        <v>1840</v>
      </c>
      <c r="D501" s="250">
        <v>200</v>
      </c>
      <c r="E501" s="232">
        <v>0</v>
      </c>
      <c r="F501" s="245" t="s">
        <v>214</v>
      </c>
      <c r="G501" s="228" t="s">
        <v>10</v>
      </c>
      <c r="H501" s="248" t="s">
        <v>846</v>
      </c>
      <c r="I501" s="256" t="str">
        <f t="shared" si="37"/>
        <v>30811571i</v>
      </c>
      <c r="J501" s="226" t="str">
        <f t="shared" si="40"/>
        <v>30811571026 03</v>
      </c>
      <c r="K501" s="5"/>
      <c r="L501" s="226" t="str">
        <f t="shared" si="38"/>
        <v>30811571026 03B</v>
      </c>
      <c r="M501" s="5" t="str">
        <f t="shared" si="39"/>
        <v>Slovenský Zväz KarateiBTomáš Kósa za  3. miesto na MEJ v športe (disciplíne) kumite + 76 kg</v>
      </c>
      <c r="N501" s="3" t="str">
        <f t="shared" si="41"/>
        <v>30811571iB</v>
      </c>
    </row>
    <row r="502" spans="1:14">
      <c r="A502" s="225" t="s">
        <v>122</v>
      </c>
      <c r="B502" s="278" t="str">
        <f>VLOOKUP(A502,Adr!A:B,2,FALSE)</f>
        <v>Slovenský zväz kickboxu</v>
      </c>
      <c r="C502" s="263" t="s">
        <v>996</v>
      </c>
      <c r="D502" s="249">
        <v>178684</v>
      </c>
      <c r="E502" s="232">
        <v>0</v>
      </c>
      <c r="F502" s="225" t="s">
        <v>206</v>
      </c>
      <c r="G502" s="228" t="s">
        <v>6</v>
      </c>
      <c r="H502" s="228" t="s">
        <v>846</v>
      </c>
      <c r="I502" s="256" t="str">
        <f t="shared" si="37"/>
        <v>31119247a</v>
      </c>
      <c r="J502" s="226" t="str">
        <f t="shared" si="40"/>
        <v>31119247026 02</v>
      </c>
      <c r="K502" s="5" t="s">
        <v>124</v>
      </c>
      <c r="L502" s="226" t="str">
        <f t="shared" si="38"/>
        <v>31119247026 02B</v>
      </c>
      <c r="M502" s="5" t="str">
        <f t="shared" si="39"/>
        <v>Slovenský zväz kickboxuaBkickbox - bežné transfery</v>
      </c>
      <c r="N502" s="3" t="str">
        <f t="shared" si="41"/>
        <v>31119247aB</v>
      </c>
    </row>
    <row r="503" spans="1:14">
      <c r="A503" s="225" t="s">
        <v>122</v>
      </c>
      <c r="B503" s="278" t="str">
        <f>VLOOKUP(A503,Adr!A:B,2,FALSE)</f>
        <v>Slovenský zväz kickboxu</v>
      </c>
      <c r="C503" s="253" t="s">
        <v>1443</v>
      </c>
      <c r="D503" s="231">
        <v>5214</v>
      </c>
      <c r="E503" s="232">
        <v>0</v>
      </c>
      <c r="F503" s="225" t="s">
        <v>209</v>
      </c>
      <c r="G503" s="228" t="s">
        <v>10</v>
      </c>
      <c r="H503" s="228" t="s">
        <v>846</v>
      </c>
      <c r="I503" s="233" t="str">
        <f t="shared" si="37"/>
        <v>31119247d</v>
      </c>
      <c r="J503" s="226" t="str">
        <f t="shared" si="40"/>
        <v>31119247026 03</v>
      </c>
      <c r="K503" s="5"/>
      <c r="L503" s="226" t="str">
        <f t="shared" si="38"/>
        <v>31119247026 03B</v>
      </c>
      <c r="M503" s="5" t="str">
        <f t="shared" si="39"/>
        <v>Slovenský zväz kickboxudBBarbora Mayerová</v>
      </c>
      <c r="N503" s="3" t="str">
        <f t="shared" si="41"/>
        <v>31119247dB</v>
      </c>
    </row>
    <row r="504" spans="1:14">
      <c r="A504" s="225" t="s">
        <v>122</v>
      </c>
      <c r="B504" s="278" t="str">
        <f>VLOOKUP(A504,Adr!A:B,2,FALSE)</f>
        <v>Slovenský zväz kickboxu</v>
      </c>
      <c r="C504" s="253" t="s">
        <v>1444</v>
      </c>
      <c r="D504" s="231">
        <v>5214</v>
      </c>
      <c r="E504" s="232">
        <v>0</v>
      </c>
      <c r="F504" s="225" t="s">
        <v>209</v>
      </c>
      <c r="G504" s="228" t="s">
        <v>10</v>
      </c>
      <c r="H504" s="228" t="s">
        <v>846</v>
      </c>
      <c r="I504" s="233" t="str">
        <f t="shared" si="37"/>
        <v>31119247d</v>
      </c>
      <c r="J504" s="226" t="str">
        <f t="shared" si="40"/>
        <v>31119247026 03</v>
      </c>
      <c r="K504" s="5"/>
      <c r="L504" s="226" t="str">
        <f t="shared" si="38"/>
        <v>31119247026 03B</v>
      </c>
      <c r="M504" s="5" t="str">
        <f t="shared" si="39"/>
        <v>Slovenský zväz kickboxudBDominika Karchová</v>
      </c>
      <c r="N504" s="3" t="str">
        <f t="shared" si="41"/>
        <v>31119247dB</v>
      </c>
    </row>
    <row r="505" spans="1:14">
      <c r="A505" s="225" t="s">
        <v>122</v>
      </c>
      <c r="B505" s="278" t="str">
        <f>VLOOKUP(A505,Adr!A:B,2,FALSE)</f>
        <v>Slovenský zväz kickboxu</v>
      </c>
      <c r="C505" s="253" t="s">
        <v>1144</v>
      </c>
      <c r="D505" s="231">
        <v>5214</v>
      </c>
      <c r="E505" s="232">
        <v>0</v>
      </c>
      <c r="F505" s="225" t="s">
        <v>209</v>
      </c>
      <c r="G505" s="228" t="s">
        <v>10</v>
      </c>
      <c r="H505" s="228" t="s">
        <v>846</v>
      </c>
      <c r="I505" s="233" t="str">
        <f t="shared" si="37"/>
        <v>31119247d</v>
      </c>
      <c r="J505" s="226" t="str">
        <f t="shared" si="40"/>
        <v>31119247026 03</v>
      </c>
      <c r="K505" s="5"/>
      <c r="L505" s="226" t="str">
        <f t="shared" si="38"/>
        <v>31119247026 03B</v>
      </c>
      <c r="M505" s="5" t="str">
        <f t="shared" si="39"/>
        <v>Slovenský zväz kickboxudBJaroslav Paľa</v>
      </c>
      <c r="N505" s="3" t="str">
        <f t="shared" si="41"/>
        <v>31119247dB</v>
      </c>
    </row>
    <row r="506" spans="1:14">
      <c r="A506" s="225" t="s">
        <v>122</v>
      </c>
      <c r="B506" s="278" t="str">
        <f>VLOOKUP(A506,Adr!A:B,2,FALSE)</f>
        <v>Slovenský zväz kickboxu</v>
      </c>
      <c r="C506" s="253" t="s">
        <v>1145</v>
      </c>
      <c r="D506" s="231">
        <v>10429</v>
      </c>
      <c r="E506" s="232">
        <v>0</v>
      </c>
      <c r="F506" s="225" t="s">
        <v>209</v>
      </c>
      <c r="G506" s="228" t="s">
        <v>10</v>
      </c>
      <c r="H506" s="228" t="s">
        <v>846</v>
      </c>
      <c r="I506" s="233" t="str">
        <f t="shared" si="37"/>
        <v>31119247d</v>
      </c>
      <c r="J506" s="226" t="str">
        <f t="shared" si="40"/>
        <v>31119247026 03</v>
      </c>
      <c r="K506" s="5"/>
      <c r="L506" s="226" t="str">
        <f t="shared" si="38"/>
        <v>31119247026 03B</v>
      </c>
      <c r="M506" s="5" t="str">
        <f t="shared" si="39"/>
        <v>Slovenský zväz kickboxudBMarek Karlík</v>
      </c>
      <c r="N506" s="3" t="str">
        <f t="shared" si="41"/>
        <v>31119247dB</v>
      </c>
    </row>
    <row r="507" spans="1:14">
      <c r="A507" s="225" t="s">
        <v>122</v>
      </c>
      <c r="B507" s="278" t="str">
        <f>VLOOKUP(A507,Adr!A:B,2,FALSE)</f>
        <v>Slovenský zväz kickboxu</v>
      </c>
      <c r="C507" s="253" t="s">
        <v>1146</v>
      </c>
      <c r="D507" s="231">
        <v>10429</v>
      </c>
      <c r="E507" s="232">
        <v>0</v>
      </c>
      <c r="F507" s="225" t="s">
        <v>209</v>
      </c>
      <c r="G507" s="228" t="s">
        <v>10</v>
      </c>
      <c r="H507" s="228" t="s">
        <v>846</v>
      </c>
      <c r="I507" s="233" t="str">
        <f t="shared" si="37"/>
        <v>31119247d</v>
      </c>
      <c r="J507" s="226" t="str">
        <f t="shared" si="40"/>
        <v>31119247026 03</v>
      </c>
      <c r="K507" s="5"/>
      <c r="L507" s="226" t="str">
        <f t="shared" si="38"/>
        <v>31119247026 03B</v>
      </c>
      <c r="M507" s="5" t="str">
        <f t="shared" si="39"/>
        <v>Slovenský zväz kickboxudBMonika Chochlíková</v>
      </c>
      <c r="N507" s="3" t="str">
        <f t="shared" si="41"/>
        <v>31119247dB</v>
      </c>
    </row>
    <row r="508" spans="1:14">
      <c r="A508" s="225" t="s">
        <v>122</v>
      </c>
      <c r="B508" s="278" t="str">
        <f>VLOOKUP(A508,Adr!A:B,2,FALSE)</f>
        <v>Slovenský zväz kickboxu</v>
      </c>
      <c r="C508" s="248" t="s">
        <v>1851</v>
      </c>
      <c r="D508" s="250">
        <v>2000</v>
      </c>
      <c r="E508" s="232">
        <v>0</v>
      </c>
      <c r="F508" s="245" t="s">
        <v>214</v>
      </c>
      <c r="G508" s="248" t="s">
        <v>10</v>
      </c>
      <c r="H508" s="248" t="s">
        <v>846</v>
      </c>
      <c r="I508" s="256" t="str">
        <f t="shared" si="37"/>
        <v>31119247i</v>
      </c>
      <c r="J508" s="226" t="str">
        <f t="shared" si="40"/>
        <v>31119247026 03</v>
      </c>
      <c r="K508" s="5"/>
      <c r="L508" s="226" t="str">
        <f t="shared" si="38"/>
        <v>31119247026 03B</v>
      </c>
      <c r="M508" s="5" t="str">
        <f t="shared" si="39"/>
        <v>Slovenský zväz kickboxuiBBarbora Mayerová za  3. miesto na MS v športe (disciplíne) LK - 52 kg</v>
      </c>
      <c r="N508" s="3" t="str">
        <f t="shared" si="41"/>
        <v>31119247iB</v>
      </c>
    </row>
    <row r="509" spans="1:14">
      <c r="A509" s="225" t="s">
        <v>122</v>
      </c>
      <c r="B509" s="278" t="str">
        <f>VLOOKUP(A509,Adr!A:B,2,FALSE)</f>
        <v>Slovenský zväz kickboxu</v>
      </c>
      <c r="C509" s="248" t="s">
        <v>1852</v>
      </c>
      <c r="D509" s="250">
        <v>2000</v>
      </c>
      <c r="E509" s="232">
        <v>0</v>
      </c>
      <c r="F509" s="245" t="s">
        <v>214</v>
      </c>
      <c r="G509" s="248" t="s">
        <v>10</v>
      </c>
      <c r="H509" s="248" t="s">
        <v>846</v>
      </c>
      <c r="I509" s="256" t="str">
        <f t="shared" si="37"/>
        <v>31119247i</v>
      </c>
      <c r="J509" s="226" t="str">
        <f t="shared" si="40"/>
        <v>31119247026 03</v>
      </c>
      <c r="K509" s="5"/>
      <c r="L509" s="226" t="str">
        <f t="shared" si="38"/>
        <v>31119247026 03B</v>
      </c>
      <c r="M509" s="5" t="str">
        <f t="shared" si="39"/>
        <v>Slovenský zväz kickboxuiBDominika Karchová za  3. miesto na MS v športe (disciplíne) KL - 50 kg</v>
      </c>
      <c r="N509" s="3" t="str">
        <f t="shared" si="41"/>
        <v>31119247iB</v>
      </c>
    </row>
    <row r="510" spans="1:14">
      <c r="A510" s="225" t="s">
        <v>122</v>
      </c>
      <c r="B510" s="278" t="str">
        <f>VLOOKUP(A510,Adr!A:B,2,FALSE)</f>
        <v>Slovenský zväz kickboxu</v>
      </c>
      <c r="C510" s="248" t="s">
        <v>1853</v>
      </c>
      <c r="D510" s="250">
        <v>2000</v>
      </c>
      <c r="E510" s="232">
        <v>0</v>
      </c>
      <c r="F510" s="245" t="s">
        <v>214</v>
      </c>
      <c r="G510" s="248" t="s">
        <v>10</v>
      </c>
      <c r="H510" s="248" t="s">
        <v>846</v>
      </c>
      <c r="I510" s="256" t="str">
        <f t="shared" si="37"/>
        <v>31119247i</v>
      </c>
      <c r="J510" s="226" t="str">
        <f t="shared" si="40"/>
        <v>31119247026 03</v>
      </c>
      <c r="K510" s="5"/>
      <c r="L510" s="226" t="str">
        <f t="shared" si="38"/>
        <v>31119247026 03B</v>
      </c>
      <c r="M510" s="5" t="str">
        <f t="shared" si="39"/>
        <v>Slovenský zväz kickboxuiBJaroslav Paľa za  3. miesto na MS v športe (disciplíne) KL nad 94 kg</v>
      </c>
      <c r="N510" s="3" t="str">
        <f t="shared" si="41"/>
        <v>31119247iB</v>
      </c>
    </row>
    <row r="511" spans="1:14">
      <c r="A511" s="225" t="s">
        <v>122</v>
      </c>
      <c r="B511" s="278" t="str">
        <f>VLOOKUP(A511,Adr!A:B,2,FALSE)</f>
        <v>Slovenský zväz kickboxu</v>
      </c>
      <c r="C511" s="248" t="s">
        <v>1850</v>
      </c>
      <c r="D511" s="250">
        <v>500</v>
      </c>
      <c r="E511" s="232">
        <v>0</v>
      </c>
      <c r="F511" s="245" t="s">
        <v>214</v>
      </c>
      <c r="G511" s="248" t="s">
        <v>10</v>
      </c>
      <c r="H511" s="248" t="s">
        <v>846</v>
      </c>
      <c r="I511" s="256" t="str">
        <f t="shared" si="37"/>
        <v>31119247i</v>
      </c>
      <c r="J511" s="226" t="str">
        <f t="shared" si="40"/>
        <v>31119247026 03</v>
      </c>
      <c r="K511" s="5"/>
      <c r="L511" s="226" t="str">
        <f t="shared" si="38"/>
        <v>31119247026 03B</v>
      </c>
      <c r="M511" s="5" t="str">
        <f t="shared" si="39"/>
        <v>Slovenský zväz kickboxuiBKarin Dériková za  1. miesto na MEJ v športe (disciplíne) LC nad 70 kg</v>
      </c>
      <c r="N511" s="3" t="str">
        <f t="shared" si="41"/>
        <v>31119247iB</v>
      </c>
    </row>
    <row r="512" spans="1:14">
      <c r="A512" s="225" t="s">
        <v>122</v>
      </c>
      <c r="B512" s="278" t="str">
        <f>VLOOKUP(A512,Adr!A:B,2,FALSE)</f>
        <v>Slovenský zväz kickboxu</v>
      </c>
      <c r="C512" s="228" t="s">
        <v>1854</v>
      </c>
      <c r="D512" s="231">
        <v>3000</v>
      </c>
      <c r="E512" s="232">
        <v>0</v>
      </c>
      <c r="F512" s="225" t="s">
        <v>214</v>
      </c>
      <c r="G512" s="228" t="s">
        <v>10</v>
      </c>
      <c r="H512" s="228" t="s">
        <v>846</v>
      </c>
      <c r="I512" s="256" t="str">
        <f t="shared" ref="I512:I575" si="42">A512&amp;F512</f>
        <v>31119247i</v>
      </c>
      <c r="J512" s="226" t="str">
        <f t="shared" si="40"/>
        <v>31119247026 03</v>
      </c>
      <c r="K512" s="5"/>
      <c r="L512" s="226" t="str">
        <f t="shared" ref="L512:L575" si="43">A512&amp;G512&amp;H512</f>
        <v>31119247026 03B</v>
      </c>
      <c r="M512" s="5" t="str">
        <f t="shared" ref="M512:M575" si="44">B512&amp;F512&amp;H512&amp;C512</f>
        <v>Slovenský zväz kickboxuiBMarek Karlík za  1. miesto na MS v športe (disciplíne) KL - 74 kg</v>
      </c>
      <c r="N512" s="3" t="str">
        <f t="shared" si="41"/>
        <v>31119247iB</v>
      </c>
    </row>
    <row r="513" spans="1:14" ht="22.5">
      <c r="A513" s="225" t="s">
        <v>122</v>
      </c>
      <c r="B513" s="278" t="str">
        <f>VLOOKUP(A513,Adr!A:B,2,FALSE)</f>
        <v>Slovenský zväz kickboxu</v>
      </c>
      <c r="C513" s="264" t="s">
        <v>1855</v>
      </c>
      <c r="D513" s="255">
        <v>3000</v>
      </c>
      <c r="E513" s="232">
        <v>0</v>
      </c>
      <c r="F513" s="245" t="s">
        <v>214</v>
      </c>
      <c r="G513" s="248" t="s">
        <v>10</v>
      </c>
      <c r="H513" s="248" t="s">
        <v>846</v>
      </c>
      <c r="I513" s="233" t="str">
        <f t="shared" si="42"/>
        <v>31119247i</v>
      </c>
      <c r="J513" s="226" t="str">
        <f t="shared" si="40"/>
        <v>31119247026 03</v>
      </c>
      <c r="K513" s="5"/>
      <c r="L513" s="226" t="str">
        <f t="shared" si="43"/>
        <v>31119247026 03B</v>
      </c>
      <c r="M513" s="5" t="str">
        <f t="shared" si="44"/>
        <v>Slovenský zväz kickboxuiBMonika Chochlíková za  1. miesto na MS v športe (disciplíne) K1 - 52 kg</v>
      </c>
      <c r="N513" s="3" t="str">
        <f t="shared" si="41"/>
        <v>31119247iB</v>
      </c>
    </row>
    <row r="514" spans="1:14" ht="22.5">
      <c r="A514" s="225" t="s">
        <v>122</v>
      </c>
      <c r="B514" s="278" t="str">
        <f>VLOOKUP(A514,Adr!A:B,2,FALSE)</f>
        <v>Slovenský zväz kickboxu</v>
      </c>
      <c r="C514" s="264" t="s">
        <v>1848</v>
      </c>
      <c r="D514" s="255">
        <v>300</v>
      </c>
      <c r="E514" s="232">
        <v>0</v>
      </c>
      <c r="F514" s="245" t="s">
        <v>214</v>
      </c>
      <c r="G514" s="248" t="s">
        <v>10</v>
      </c>
      <c r="H514" s="248" t="s">
        <v>846</v>
      </c>
      <c r="I514" s="233" t="str">
        <f t="shared" si="42"/>
        <v>31119247i</v>
      </c>
      <c r="J514" s="226" t="str">
        <f t="shared" si="40"/>
        <v>31119247026 03</v>
      </c>
      <c r="K514" s="5"/>
      <c r="L514" s="226" t="str">
        <f t="shared" si="43"/>
        <v>31119247026 03B</v>
      </c>
      <c r="M514" s="5" t="str">
        <f t="shared" si="44"/>
        <v>Slovenský zväz kickboxuiBPatrik Nitecki za  2. miesto na MEJ v športe (disciplíne) K1 do 60 kg</v>
      </c>
      <c r="N514" s="3" t="str">
        <f t="shared" si="41"/>
        <v>31119247iB</v>
      </c>
    </row>
    <row r="515" spans="1:14">
      <c r="A515" s="225" t="s">
        <v>122</v>
      </c>
      <c r="B515" s="278" t="str">
        <f>VLOOKUP(A515,Adr!A:B,2,FALSE)</f>
        <v>Slovenský zväz kickboxu</v>
      </c>
      <c r="C515" s="248" t="s">
        <v>1849</v>
      </c>
      <c r="D515" s="250">
        <v>400</v>
      </c>
      <c r="E515" s="232">
        <v>0</v>
      </c>
      <c r="F515" s="245" t="s">
        <v>214</v>
      </c>
      <c r="G515" s="248" t="s">
        <v>10</v>
      </c>
      <c r="H515" s="248" t="s">
        <v>846</v>
      </c>
      <c r="I515" s="256" t="str">
        <f t="shared" si="42"/>
        <v>31119247i</v>
      </c>
      <c r="J515" s="226" t="str">
        <f t="shared" si="40"/>
        <v>31119247026 03</v>
      </c>
      <c r="K515" s="5"/>
      <c r="L515" s="226" t="str">
        <f t="shared" si="43"/>
        <v>31119247026 03B</v>
      </c>
      <c r="M515" s="5" t="str">
        <f t="shared" si="44"/>
        <v>Slovenský zväz kickboxuiBPavol Trajlinek - 1 x 1. m. MEJ - Dériková (LC nad 70 kg)</v>
      </c>
      <c r="N515" s="3" t="str">
        <f t="shared" si="41"/>
        <v>31119247iB</v>
      </c>
    </row>
    <row r="516" spans="1:14">
      <c r="A516" s="225" t="s">
        <v>1638</v>
      </c>
      <c r="B516" s="278" t="str">
        <f>VLOOKUP(A516,Adr!A:B,2,FALSE)</f>
        <v>Slovenský zväz ľadového hokeja</v>
      </c>
      <c r="C516" s="263" t="s">
        <v>997</v>
      </c>
      <c r="D516" s="249">
        <v>8512480</v>
      </c>
      <c r="E516" s="232">
        <v>0</v>
      </c>
      <c r="F516" s="225" t="s">
        <v>206</v>
      </c>
      <c r="G516" s="228" t="s">
        <v>6</v>
      </c>
      <c r="H516" s="228" t="s">
        <v>846</v>
      </c>
      <c r="I516" s="256" t="str">
        <f t="shared" si="42"/>
        <v>30845386a</v>
      </c>
      <c r="J516" s="226" t="str">
        <f t="shared" si="40"/>
        <v>30845386026 02</v>
      </c>
      <c r="K516" s="5" t="s">
        <v>34</v>
      </c>
      <c r="L516" s="226" t="str">
        <f t="shared" si="43"/>
        <v>30845386026 02B</v>
      </c>
      <c r="M516" s="5" t="str">
        <f t="shared" si="44"/>
        <v>Slovenský zväz ľadového hokejaaBľadový hokej - bežné transfery</v>
      </c>
      <c r="N516" s="3" t="str">
        <f t="shared" si="41"/>
        <v>30845386aB</v>
      </c>
    </row>
    <row r="517" spans="1:14">
      <c r="A517" s="225" t="s">
        <v>1638</v>
      </c>
      <c r="B517" s="278" t="str">
        <f>VLOOKUP(A517,Adr!A:B,2,FALSE)</f>
        <v>Slovenský zväz ľadového hokeja</v>
      </c>
      <c r="C517" s="263" t="s">
        <v>1356</v>
      </c>
      <c r="D517" s="249">
        <v>100000</v>
      </c>
      <c r="E517" s="232">
        <v>0</v>
      </c>
      <c r="F517" s="225" t="s">
        <v>206</v>
      </c>
      <c r="G517" s="228" t="s">
        <v>6</v>
      </c>
      <c r="H517" s="228" t="s">
        <v>847</v>
      </c>
      <c r="I517" s="256" t="str">
        <f t="shared" si="42"/>
        <v>30845386a</v>
      </c>
      <c r="J517" s="226" t="str">
        <f t="shared" si="40"/>
        <v>30845386026 02</v>
      </c>
      <c r="K517" s="5" t="s">
        <v>34</v>
      </c>
      <c r="L517" s="226" t="str">
        <f t="shared" si="43"/>
        <v>30845386026 02K</v>
      </c>
      <c r="M517" s="5" t="str">
        <f t="shared" si="44"/>
        <v>Slovenský zväz ľadového hokejaaKľadový hokej - kapitálové transfery</v>
      </c>
      <c r="N517" s="3" t="str">
        <f t="shared" si="41"/>
        <v>30845386aK</v>
      </c>
    </row>
    <row r="518" spans="1:14" ht="22.5">
      <c r="A518" s="225" t="s">
        <v>1638</v>
      </c>
      <c r="B518" s="278" t="str">
        <f>VLOOKUP(A518,Adr!A:B,2,FALSE)</f>
        <v>Slovenský zväz ľadového hokeja</v>
      </c>
      <c r="C518" s="263" t="s">
        <v>1857</v>
      </c>
      <c r="D518" s="250">
        <v>46000</v>
      </c>
      <c r="E518" s="232">
        <v>0</v>
      </c>
      <c r="F518" s="245" t="s">
        <v>214</v>
      </c>
      <c r="G518" s="248" t="s">
        <v>10</v>
      </c>
      <c r="H518" s="248" t="s">
        <v>846</v>
      </c>
      <c r="I518" s="233" t="str">
        <f t="shared" si="42"/>
        <v>30845386i</v>
      </c>
      <c r="J518" s="226" t="str">
        <f t="shared" si="40"/>
        <v>30845386026 03</v>
      </c>
      <c r="K518" s="5"/>
      <c r="L518" s="226" t="str">
        <f t="shared" si="43"/>
        <v>30845386026 03B</v>
      </c>
      <c r="M518" s="5" t="str">
        <f t="shared" si="44"/>
        <v>Slovenský zväz ľadového hokejaiBdružstvo (23 čl.) za  2. miesto na SU v športe (disciplíne) družstvo</v>
      </c>
      <c r="N518" s="3" t="str">
        <f t="shared" si="41"/>
        <v>30845386iB</v>
      </c>
    </row>
    <row r="519" spans="1:14" ht="22.5">
      <c r="A519" s="225" t="s">
        <v>1638</v>
      </c>
      <c r="B519" s="278" t="str">
        <f>VLOOKUP(A519,Adr!A:B,2,FALSE)</f>
        <v>Slovenský zväz ľadového hokeja</v>
      </c>
      <c r="C519" s="263" t="s">
        <v>1856</v>
      </c>
      <c r="D519" s="250">
        <v>600</v>
      </c>
      <c r="E519" s="232">
        <v>0</v>
      </c>
      <c r="F519" s="245" t="s">
        <v>214</v>
      </c>
      <c r="G519" s="248" t="s">
        <v>10</v>
      </c>
      <c r="H519" s="248" t="s">
        <v>846</v>
      </c>
      <c r="I519" s="233" t="str">
        <f t="shared" si="42"/>
        <v>30845386i</v>
      </c>
      <c r="J519" s="226" t="str">
        <f t="shared" si="40"/>
        <v>30845386026 03</v>
      </c>
      <c r="K519" s="5"/>
      <c r="L519" s="226" t="str">
        <f t="shared" si="43"/>
        <v>30845386026 03B</v>
      </c>
      <c r="M519" s="5" t="str">
        <f t="shared" si="44"/>
        <v>Slovenský zväz ľadového hokejaiBJozef Frűhauf - celoživotná práca s mládežou a životné jubileum - 70 rokov</v>
      </c>
      <c r="N519" s="3" t="str">
        <f t="shared" si="41"/>
        <v>30845386iB</v>
      </c>
    </row>
    <row r="520" spans="1:14" ht="22.5">
      <c r="A520" s="225" t="s">
        <v>1653</v>
      </c>
      <c r="B520" s="278" t="str">
        <f>VLOOKUP(A520,Adr!A:B,2,FALSE)</f>
        <v>Slovenský zväz malého futbalu</v>
      </c>
      <c r="C520" s="263" t="s">
        <v>1022</v>
      </c>
      <c r="D520" s="250">
        <v>200000</v>
      </c>
      <c r="E520" s="232">
        <v>0</v>
      </c>
      <c r="F520" s="245" t="s">
        <v>210</v>
      </c>
      <c r="G520" s="248" t="s">
        <v>10</v>
      </c>
      <c r="H520" s="248" t="s">
        <v>846</v>
      </c>
      <c r="I520" s="233" t="str">
        <f t="shared" si="42"/>
        <v>30865930e</v>
      </c>
      <c r="J520" s="226" t="str">
        <f t="shared" si="40"/>
        <v>30865930026 03</v>
      </c>
      <c r="K520" s="5"/>
      <c r="L520" s="226" t="str">
        <f t="shared" si="43"/>
        <v>30865930026 03B</v>
      </c>
      <c r="M520" s="5" t="str">
        <f t="shared" si="44"/>
        <v>Slovenský zväz malého futbalueBrozvoj športov, ktoré nie sú uznanými podľa zákona č. 440/2015 Z. z.</v>
      </c>
      <c r="N520" s="3" t="str">
        <f t="shared" si="41"/>
        <v>30865930eB</v>
      </c>
    </row>
    <row r="521" spans="1:14">
      <c r="A521" s="245" t="s">
        <v>1653</v>
      </c>
      <c r="B521" s="278" t="str">
        <f>VLOOKUP(A521,Adr!A:B,2,FALSE)</f>
        <v>Slovenský zväz malého futbalu</v>
      </c>
      <c r="C521" s="248" t="s">
        <v>1966</v>
      </c>
      <c r="D521" s="250">
        <v>10000</v>
      </c>
      <c r="E521" s="321">
        <v>0</v>
      </c>
      <c r="F521" s="245" t="s">
        <v>223</v>
      </c>
      <c r="G521" s="248" t="s">
        <v>10</v>
      </c>
      <c r="H521" s="248" t="s">
        <v>846</v>
      </c>
      <c r="I521" s="256" t="str">
        <f t="shared" si="42"/>
        <v>30865930r</v>
      </c>
      <c r="J521" s="226" t="str">
        <f t="shared" si="40"/>
        <v>30865930026 03</v>
      </c>
      <c r="K521" s="5"/>
      <c r="L521" s="226" t="str">
        <f t="shared" si="43"/>
        <v>30865930026 03B</v>
      </c>
      <c r="M521" s="5" t="str">
        <f t="shared" si="44"/>
        <v>Slovenský zväz malého futbalurBMajstrovstvá Slovenska v malom futbale, Piešťany, 18.07.2020 - 19.07.2020, 290 športovcov do 20 rokov, 0 športovcov do 15 rokov, 10 športovcov nad 60 rokov</v>
      </c>
      <c r="N521" s="3" t="str">
        <f t="shared" si="41"/>
        <v>30865930rB</v>
      </c>
    </row>
    <row r="522" spans="1:14">
      <c r="A522" s="225" t="s">
        <v>1985</v>
      </c>
      <c r="B522" s="278" t="str">
        <f>VLOOKUP(A522,Adr!A:B,2,FALSE)</f>
        <v>Slovenský zväz moderného päťboja</v>
      </c>
      <c r="C522" s="263" t="s">
        <v>998</v>
      </c>
      <c r="D522" s="249">
        <v>127758</v>
      </c>
      <c r="E522" s="232">
        <v>0</v>
      </c>
      <c r="F522" s="225" t="s">
        <v>206</v>
      </c>
      <c r="G522" s="228" t="s">
        <v>6</v>
      </c>
      <c r="H522" s="228" t="s">
        <v>846</v>
      </c>
      <c r="I522" s="233" t="str">
        <f t="shared" si="42"/>
        <v>30788714a</v>
      </c>
      <c r="J522" s="226" t="str">
        <f t="shared" si="40"/>
        <v>30788714026 02</v>
      </c>
      <c r="K522" s="5" t="s">
        <v>127</v>
      </c>
      <c r="L522" s="226" t="str">
        <f t="shared" si="43"/>
        <v>30788714026 02B</v>
      </c>
      <c r="M522" s="5" t="str">
        <f t="shared" si="44"/>
        <v>Slovenský zväz moderného päťbojaaBmoderný päťboj - bežné transfery</v>
      </c>
      <c r="N522" s="3" t="str">
        <f t="shared" si="41"/>
        <v>30788714aB</v>
      </c>
    </row>
    <row r="523" spans="1:14">
      <c r="A523" s="225" t="s">
        <v>128</v>
      </c>
      <c r="B523" s="278" t="str">
        <f>VLOOKUP(A523,Adr!A:B,2,FALSE)</f>
        <v>Slovenský zväz orientačných športov</v>
      </c>
      <c r="C523" s="263" t="s">
        <v>999</v>
      </c>
      <c r="D523" s="249">
        <v>62354</v>
      </c>
      <c r="E523" s="232">
        <v>0</v>
      </c>
      <c r="F523" s="225" t="s">
        <v>206</v>
      </c>
      <c r="G523" s="228" t="s">
        <v>6</v>
      </c>
      <c r="H523" s="228" t="s">
        <v>846</v>
      </c>
      <c r="I523" s="233" t="str">
        <f t="shared" si="42"/>
        <v>30806518a</v>
      </c>
      <c r="J523" s="226" t="str">
        <f t="shared" si="40"/>
        <v>30806518026 02</v>
      </c>
      <c r="K523" s="5" t="s">
        <v>30</v>
      </c>
      <c r="L523" s="226" t="str">
        <f t="shared" si="43"/>
        <v>30806518026 02B</v>
      </c>
      <c r="M523" s="5" t="str">
        <f t="shared" si="44"/>
        <v>Slovenský zväz orientačných športovaBorientačné športy - bežné transfery</v>
      </c>
      <c r="N523" s="3" t="str">
        <f t="shared" si="41"/>
        <v>30806518aB</v>
      </c>
    </row>
    <row r="524" spans="1:14">
      <c r="A524" s="225" t="s">
        <v>128</v>
      </c>
      <c r="B524" s="278" t="str">
        <f>VLOOKUP(A524,Adr!A:B,2,FALSE)</f>
        <v>Slovenský zväz orientačných športov</v>
      </c>
      <c r="C524" s="253" t="s">
        <v>1147</v>
      </c>
      <c r="D524" s="231">
        <v>10429</v>
      </c>
      <c r="E524" s="232">
        <v>0</v>
      </c>
      <c r="F524" s="225" t="s">
        <v>209</v>
      </c>
      <c r="G524" s="228" t="s">
        <v>10</v>
      </c>
      <c r="H524" s="228" t="s">
        <v>846</v>
      </c>
      <c r="I524" s="233" t="str">
        <f t="shared" si="42"/>
        <v>30806518d</v>
      </c>
      <c r="J524" s="226" t="str">
        <f t="shared" si="40"/>
        <v>30806518026 03</v>
      </c>
      <c r="K524" s="5"/>
      <c r="L524" s="226" t="str">
        <f t="shared" si="43"/>
        <v>30806518026 03B</v>
      </c>
      <c r="M524" s="5" t="str">
        <f t="shared" si="44"/>
        <v>Slovenský zväz orientačných športovdBJán Furucz</v>
      </c>
      <c r="N524" s="3" t="str">
        <f t="shared" si="41"/>
        <v>30806518dB</v>
      </c>
    </row>
    <row r="525" spans="1:14" ht="22.5">
      <c r="A525" s="225" t="s">
        <v>128</v>
      </c>
      <c r="B525" s="278" t="str">
        <f>VLOOKUP(A525,Adr!A:B,2,FALSE)</f>
        <v>Slovenský zväz orientačných športov</v>
      </c>
      <c r="C525" s="263" t="s">
        <v>1858</v>
      </c>
      <c r="D525" s="250">
        <v>600</v>
      </c>
      <c r="E525" s="232">
        <v>0</v>
      </c>
      <c r="F525" s="245" t="s">
        <v>214</v>
      </c>
      <c r="G525" s="248" t="s">
        <v>10</v>
      </c>
      <c r="H525" s="248" t="s">
        <v>846</v>
      </c>
      <c r="I525" s="233" t="str">
        <f t="shared" si="42"/>
        <v>30806518i</v>
      </c>
      <c r="J525" s="226" t="str">
        <f t="shared" si="40"/>
        <v>30806518026 03</v>
      </c>
      <c r="K525" s="5"/>
      <c r="L525" s="226" t="str">
        <f t="shared" si="43"/>
        <v>30806518026 03B</v>
      </c>
      <c r="M525" s="5" t="str">
        <f t="shared" si="44"/>
        <v>Slovenský zväz orientačných športoviBMedard Féder - celoživotná práca s mládežou a životné jubileum - 70 rokov</v>
      </c>
      <c r="N525" s="3" t="str">
        <f t="shared" si="41"/>
        <v>30806518iB</v>
      </c>
    </row>
    <row r="526" spans="1:14">
      <c r="A526" s="225" t="s">
        <v>130</v>
      </c>
      <c r="B526" s="278" t="str">
        <f>VLOOKUP(A526,Adr!A:B,2,FALSE)</f>
        <v>Slovenský zväz pozemného hokeja</v>
      </c>
      <c r="C526" s="263" t="s">
        <v>1000</v>
      </c>
      <c r="D526" s="249">
        <v>175892</v>
      </c>
      <c r="E526" s="232">
        <v>0</v>
      </c>
      <c r="F526" s="225" t="s">
        <v>206</v>
      </c>
      <c r="G526" s="228" t="s">
        <v>6</v>
      </c>
      <c r="H526" s="228" t="s">
        <v>846</v>
      </c>
      <c r="I526" s="233" t="str">
        <f t="shared" si="42"/>
        <v>31751075a</v>
      </c>
      <c r="J526" s="226" t="str">
        <f t="shared" ref="J526:J588" si="45">A526&amp;G526</f>
        <v>31751075026 02</v>
      </c>
      <c r="K526" s="5" t="s">
        <v>132</v>
      </c>
      <c r="L526" s="226" t="str">
        <f t="shared" si="43"/>
        <v>31751075026 02B</v>
      </c>
      <c r="M526" s="5" t="str">
        <f t="shared" si="44"/>
        <v>Slovenský zväz pozemného hokejaaBpozemný hokej - bežné transfery</v>
      </c>
      <c r="N526" s="3" t="str">
        <f t="shared" si="41"/>
        <v>31751075aB</v>
      </c>
    </row>
    <row r="527" spans="1:14">
      <c r="A527" s="225" t="s">
        <v>806</v>
      </c>
      <c r="B527" s="278" t="str">
        <f>VLOOKUP(A527,Adr!A:B,2,FALSE)</f>
        <v>Slovenský zväz psích záprahov</v>
      </c>
      <c r="C527" s="263" t="s">
        <v>1001</v>
      </c>
      <c r="D527" s="249">
        <v>45021</v>
      </c>
      <c r="E527" s="232">
        <v>0</v>
      </c>
      <c r="F527" s="225" t="s">
        <v>206</v>
      </c>
      <c r="G527" s="228" t="s">
        <v>6</v>
      </c>
      <c r="H527" s="228" t="s">
        <v>846</v>
      </c>
      <c r="I527" s="233" t="str">
        <f t="shared" si="42"/>
        <v>37818058a</v>
      </c>
      <c r="J527" s="226" t="str">
        <f t="shared" si="45"/>
        <v>37818058026 02</v>
      </c>
      <c r="K527" s="5" t="s">
        <v>133</v>
      </c>
      <c r="L527" s="226" t="str">
        <f t="shared" si="43"/>
        <v>37818058026 02B</v>
      </c>
      <c r="M527" s="5" t="str">
        <f t="shared" si="44"/>
        <v>Slovenský zväz psích záprahovaBpsie záprahy - bežné transfery</v>
      </c>
      <c r="N527" s="3" t="str">
        <f t="shared" si="41"/>
        <v>37818058aB</v>
      </c>
    </row>
    <row r="528" spans="1:14">
      <c r="A528" s="269" t="s">
        <v>806</v>
      </c>
      <c r="B528" s="278" t="str">
        <f>VLOOKUP(A528,Adr!A:B,2,FALSE)</f>
        <v>Slovenský zväz psích záprahov</v>
      </c>
      <c r="C528" s="228" t="s">
        <v>1148</v>
      </c>
      <c r="D528" s="231">
        <v>8343</v>
      </c>
      <c r="E528" s="232">
        <v>0</v>
      </c>
      <c r="F528" s="225" t="s">
        <v>209</v>
      </c>
      <c r="G528" s="294" t="s">
        <v>10</v>
      </c>
      <c r="H528" s="228" t="s">
        <v>846</v>
      </c>
      <c r="I528" s="256" t="str">
        <f t="shared" si="42"/>
        <v>37818058d</v>
      </c>
      <c r="J528" s="226" t="str">
        <f t="shared" si="45"/>
        <v>37818058026 03</v>
      </c>
      <c r="K528" s="5"/>
      <c r="L528" s="226" t="str">
        <f t="shared" si="43"/>
        <v>37818058026 03B</v>
      </c>
      <c r="M528" s="5" t="str">
        <f t="shared" si="44"/>
        <v>Slovenský zväz psích záprahovdBAndrej Drábik</v>
      </c>
      <c r="N528" s="3" t="str">
        <f t="shared" si="41"/>
        <v>37818058dB</v>
      </c>
    </row>
    <row r="529" spans="1:14">
      <c r="A529" s="225" t="s">
        <v>806</v>
      </c>
      <c r="B529" s="278" t="str">
        <f>VLOOKUP(A529,Adr!A:B,2,FALSE)</f>
        <v>Slovenský zväz psích záprahov</v>
      </c>
      <c r="C529" s="253" t="s">
        <v>1149</v>
      </c>
      <c r="D529" s="231">
        <v>10429</v>
      </c>
      <c r="E529" s="232">
        <v>0</v>
      </c>
      <c r="F529" s="225" t="s">
        <v>209</v>
      </c>
      <c r="G529" s="228" t="s">
        <v>10</v>
      </c>
      <c r="H529" s="228" t="s">
        <v>846</v>
      </c>
      <c r="I529" s="233" t="str">
        <f t="shared" si="42"/>
        <v>37818058d</v>
      </c>
      <c r="J529" s="226" t="str">
        <f t="shared" si="45"/>
        <v>37818058026 03</v>
      </c>
      <c r="K529" s="5"/>
      <c r="L529" s="226" t="str">
        <f t="shared" si="43"/>
        <v>37818058026 03B</v>
      </c>
      <c r="M529" s="5" t="str">
        <f t="shared" si="44"/>
        <v>Slovenský zväz psích záprahovdBIgor Štefan</v>
      </c>
      <c r="N529" s="3" t="str">
        <f t="shared" si="41"/>
        <v>37818058dB</v>
      </c>
    </row>
    <row r="530" spans="1:14">
      <c r="A530" s="269" t="s">
        <v>806</v>
      </c>
      <c r="B530" s="278" t="str">
        <f>VLOOKUP(A530,Adr!A:B,2,FALSE)</f>
        <v>Slovenský zväz psích záprahov</v>
      </c>
      <c r="C530" s="228" t="s">
        <v>1445</v>
      </c>
      <c r="D530" s="231">
        <v>5214</v>
      </c>
      <c r="E530" s="232">
        <v>0</v>
      </c>
      <c r="F530" s="225" t="s">
        <v>209</v>
      </c>
      <c r="G530" s="294" t="s">
        <v>10</v>
      </c>
      <c r="H530" s="228" t="s">
        <v>846</v>
      </c>
      <c r="I530" s="256" t="str">
        <f t="shared" si="42"/>
        <v>37818058d</v>
      </c>
      <c r="J530" s="226" t="str">
        <f t="shared" si="45"/>
        <v>37818058026 03</v>
      </c>
      <c r="K530" s="5"/>
      <c r="L530" s="226" t="str">
        <f t="shared" si="43"/>
        <v>37818058026 03B</v>
      </c>
      <c r="M530" s="5" t="str">
        <f t="shared" si="44"/>
        <v>Slovenský zväz psích záprahovdBJakub Reguli</v>
      </c>
      <c r="N530" s="3" t="str">
        <f t="shared" si="41"/>
        <v>37818058dB</v>
      </c>
    </row>
    <row r="531" spans="1:14">
      <c r="A531" s="225" t="s">
        <v>806</v>
      </c>
      <c r="B531" s="278" t="str">
        <f>VLOOKUP(A531,Adr!A:B,2,FALSE)</f>
        <v>Slovenský zväz psích záprahov</v>
      </c>
      <c r="C531" s="228" t="s">
        <v>1150</v>
      </c>
      <c r="D531" s="250">
        <v>10429</v>
      </c>
      <c r="E531" s="232">
        <v>0</v>
      </c>
      <c r="F531" s="225" t="s">
        <v>209</v>
      </c>
      <c r="G531" s="228" t="s">
        <v>10</v>
      </c>
      <c r="H531" s="228" t="s">
        <v>846</v>
      </c>
      <c r="I531" s="256" t="str">
        <f t="shared" si="42"/>
        <v>37818058d</v>
      </c>
      <c r="J531" s="226" t="str">
        <f t="shared" si="45"/>
        <v>37818058026 03</v>
      </c>
      <c r="K531" s="5"/>
      <c r="L531" s="226" t="str">
        <f t="shared" si="43"/>
        <v>37818058026 03B</v>
      </c>
      <c r="M531" s="5" t="str">
        <f t="shared" si="44"/>
        <v>Slovenský zväz psích záprahovdBJán Neger</v>
      </c>
      <c r="N531" s="3" t="str">
        <f t="shared" si="41"/>
        <v>37818058dB</v>
      </c>
    </row>
    <row r="532" spans="1:14">
      <c r="A532" s="225" t="s">
        <v>806</v>
      </c>
      <c r="B532" s="278" t="str">
        <f>VLOOKUP(A532,Adr!A:B,2,FALSE)</f>
        <v>Slovenský zväz psích záprahov</v>
      </c>
      <c r="C532" s="228" t="s">
        <v>1151</v>
      </c>
      <c r="D532" s="231">
        <v>10429</v>
      </c>
      <c r="E532" s="232">
        <v>0</v>
      </c>
      <c r="F532" s="225" t="s">
        <v>209</v>
      </c>
      <c r="G532" s="228" t="s">
        <v>10</v>
      </c>
      <c r="H532" s="228" t="s">
        <v>846</v>
      </c>
      <c r="I532" s="256" t="str">
        <f t="shared" si="42"/>
        <v>37818058d</v>
      </c>
      <c r="J532" s="226" t="str">
        <f t="shared" si="45"/>
        <v>37818058026 03</v>
      </c>
      <c r="K532" s="5"/>
      <c r="L532" s="226" t="str">
        <f t="shared" si="43"/>
        <v>37818058026 03B</v>
      </c>
      <c r="M532" s="5" t="str">
        <f t="shared" si="44"/>
        <v>Slovenský zväz psích záprahovdBMaroš Litvaj</v>
      </c>
      <c r="N532" s="3" t="str">
        <f t="shared" si="41"/>
        <v>37818058dB</v>
      </c>
    </row>
    <row r="533" spans="1:14">
      <c r="A533" s="225" t="s">
        <v>806</v>
      </c>
      <c r="B533" s="278" t="str">
        <f>VLOOKUP(A533,Adr!A:B,2,FALSE)</f>
        <v>Slovenský zväz psích záprahov</v>
      </c>
      <c r="C533" s="228" t="s">
        <v>1446</v>
      </c>
      <c r="D533" s="231">
        <v>10429</v>
      </c>
      <c r="E533" s="232">
        <v>0</v>
      </c>
      <c r="F533" s="225" t="s">
        <v>209</v>
      </c>
      <c r="G533" s="228" t="s">
        <v>10</v>
      </c>
      <c r="H533" s="228" t="s">
        <v>846</v>
      </c>
      <c r="I533" s="256" t="str">
        <f t="shared" si="42"/>
        <v>37818058d</v>
      </c>
      <c r="J533" s="226" t="str">
        <f t="shared" si="45"/>
        <v>37818058026 03</v>
      </c>
      <c r="K533" s="5"/>
      <c r="L533" s="226" t="str">
        <f t="shared" si="43"/>
        <v>37818058026 03B</v>
      </c>
      <c r="M533" s="5" t="str">
        <f t="shared" si="44"/>
        <v>Slovenský zväz psích záprahovdBTomáš Hockicko</v>
      </c>
      <c r="N533" s="3" t="str">
        <f t="shared" si="41"/>
        <v>37818058dB</v>
      </c>
    </row>
    <row r="534" spans="1:14" ht="22.5">
      <c r="A534" s="225" t="s">
        <v>806</v>
      </c>
      <c r="B534" s="278" t="str">
        <f>VLOOKUP(A534,Adr!A:B,2,FALSE)</f>
        <v>Slovenský zväz psích záprahov</v>
      </c>
      <c r="C534" s="253" t="s">
        <v>1868</v>
      </c>
      <c r="D534" s="231">
        <v>3000</v>
      </c>
      <c r="E534" s="232">
        <v>0</v>
      </c>
      <c r="F534" s="245" t="s">
        <v>214</v>
      </c>
      <c r="G534" s="248" t="s">
        <v>10</v>
      </c>
      <c r="H534" s="248" t="s">
        <v>846</v>
      </c>
      <c r="I534" s="233" t="str">
        <f t="shared" si="42"/>
        <v>37818058i</v>
      </c>
      <c r="J534" s="226" t="str">
        <f t="shared" si="45"/>
        <v>37818058026 03</v>
      </c>
      <c r="K534" s="5"/>
      <c r="L534" s="226" t="str">
        <f t="shared" si="43"/>
        <v>37818058026 03B</v>
      </c>
      <c r="M534" s="5" t="str">
        <f t="shared" si="44"/>
        <v>Slovenský zväz psích záprahoviBCarla Reistetterová za  1. miesto na MS v športe (disciplíne) SKJ women 1 dog</v>
      </c>
      <c r="N534" s="3" t="str">
        <f t="shared" si="41"/>
        <v>37818058iB</v>
      </c>
    </row>
    <row r="535" spans="1:14" ht="22.5">
      <c r="A535" s="225" t="s">
        <v>806</v>
      </c>
      <c r="B535" s="278" t="str">
        <f>VLOOKUP(A535,Adr!A:B,2,FALSE)</f>
        <v>Slovenský zväz psích záprahov</v>
      </c>
      <c r="C535" s="253" t="s">
        <v>1869</v>
      </c>
      <c r="D535" s="231">
        <v>3000</v>
      </c>
      <c r="E535" s="232">
        <v>0</v>
      </c>
      <c r="F535" s="245" t="s">
        <v>214</v>
      </c>
      <c r="G535" s="248" t="s">
        <v>10</v>
      </c>
      <c r="H535" s="248" t="s">
        <v>846</v>
      </c>
      <c r="I535" s="233" t="str">
        <f t="shared" si="42"/>
        <v>37818058i</v>
      </c>
      <c r="J535" s="226" t="str">
        <f t="shared" si="45"/>
        <v>37818058026 03</v>
      </c>
      <c r="K535" s="5"/>
      <c r="L535" s="226" t="str">
        <f t="shared" si="43"/>
        <v>37818058026 03B</v>
      </c>
      <c r="M535" s="5" t="str">
        <f t="shared" si="44"/>
        <v>Slovenský zväz psích záprahoviBIgor Pribula za  1. miesto na MS v športe (disciplíne) D1 2 dogs</v>
      </c>
      <c r="N535" s="3" t="str">
        <f t="shared" si="41"/>
        <v>37818058iB</v>
      </c>
    </row>
    <row r="536" spans="1:14">
      <c r="A536" s="225" t="s">
        <v>806</v>
      </c>
      <c r="B536" s="278" t="str">
        <f>VLOOKUP(A536,Adr!A:B,2,FALSE)</f>
        <v>Slovenský zväz psích záprahov</v>
      </c>
      <c r="C536" s="228" t="s">
        <v>1871</v>
      </c>
      <c r="D536" s="231">
        <v>3000</v>
      </c>
      <c r="E536" s="232">
        <v>0</v>
      </c>
      <c r="F536" s="225" t="s">
        <v>214</v>
      </c>
      <c r="G536" s="228" t="s">
        <v>10</v>
      </c>
      <c r="H536" s="228" t="s">
        <v>846</v>
      </c>
      <c r="I536" s="256" t="str">
        <f t="shared" si="42"/>
        <v>37818058i</v>
      </c>
      <c r="J536" s="226" t="str">
        <f t="shared" si="45"/>
        <v>37818058026 03</v>
      </c>
      <c r="K536" s="5"/>
      <c r="L536" s="226" t="str">
        <f t="shared" si="43"/>
        <v>37818058026 03B</v>
      </c>
      <c r="M536" s="5" t="str">
        <f t="shared" si="44"/>
        <v>Slovenský zväz psích záprahoviBIgor Štefan za  1. miesto na MS v športe (disciplíne) SKJmen 2 dogs</v>
      </c>
      <c r="N536" s="3" t="str">
        <f t="shared" si="41"/>
        <v>37818058iB</v>
      </c>
    </row>
    <row r="537" spans="1:14">
      <c r="A537" s="225" t="s">
        <v>806</v>
      </c>
      <c r="B537" s="278" t="str">
        <f>VLOOKUP(A537,Adr!A:B,2,FALSE)</f>
        <v>Slovenský zväz psích záprahov</v>
      </c>
      <c r="C537" s="248" t="s">
        <v>1863</v>
      </c>
      <c r="D537" s="250">
        <v>2000</v>
      </c>
      <c r="E537" s="232">
        <v>0</v>
      </c>
      <c r="F537" s="245" t="s">
        <v>214</v>
      </c>
      <c r="G537" s="248" t="s">
        <v>10</v>
      </c>
      <c r="H537" s="248" t="s">
        <v>846</v>
      </c>
      <c r="I537" s="256" t="str">
        <f t="shared" si="42"/>
        <v>37818058i</v>
      </c>
      <c r="J537" s="226" t="str">
        <f t="shared" si="45"/>
        <v>37818058026 03</v>
      </c>
      <c r="K537" s="5"/>
      <c r="L537" s="226" t="str">
        <f t="shared" si="43"/>
        <v>37818058026 03B</v>
      </c>
      <c r="M537" s="5" t="str">
        <f t="shared" si="44"/>
        <v>Slovenský zväz psích záprahoviBJakub Reguli za  3. miesto na MS v športe (disciplíne) DL1 6 dogs</v>
      </c>
      <c r="N537" s="3" t="str">
        <f t="shared" si="41"/>
        <v>37818058iB</v>
      </c>
    </row>
    <row r="538" spans="1:14" ht="22.5">
      <c r="A538" s="225" t="s">
        <v>806</v>
      </c>
      <c r="B538" s="278" t="str">
        <f>VLOOKUP(A538,Adr!A:B,2,FALSE)</f>
        <v>Slovenský zväz psích záprahov</v>
      </c>
      <c r="C538" s="253" t="s">
        <v>1872</v>
      </c>
      <c r="D538" s="231">
        <v>3000</v>
      </c>
      <c r="E538" s="232">
        <v>0</v>
      </c>
      <c r="F538" s="245" t="s">
        <v>214</v>
      </c>
      <c r="G538" s="248" t="s">
        <v>10</v>
      </c>
      <c r="H538" s="248" t="s">
        <v>846</v>
      </c>
      <c r="I538" s="233" t="str">
        <f t="shared" si="42"/>
        <v>37818058i</v>
      </c>
      <c r="J538" s="226" t="str">
        <f t="shared" si="45"/>
        <v>37818058026 03</v>
      </c>
      <c r="K538" s="5"/>
      <c r="L538" s="226" t="str">
        <f t="shared" si="43"/>
        <v>37818058026 03B</v>
      </c>
      <c r="M538" s="5" t="str">
        <f t="shared" si="44"/>
        <v>Slovenský zväz psích záprahoviBJán Neger za  1. miesto na MS v športe (disciplíne) SKJ men 1 dog</v>
      </c>
      <c r="N538" s="3" t="str">
        <f t="shared" si="41"/>
        <v>37818058iB</v>
      </c>
    </row>
    <row r="539" spans="1:14">
      <c r="A539" s="225" t="s">
        <v>806</v>
      </c>
      <c r="B539" s="278" t="str">
        <f>VLOOKUP(A539,Adr!A:B,2,FALSE)</f>
        <v>Slovenský zväz psích záprahov</v>
      </c>
      <c r="C539" s="248" t="s">
        <v>1865</v>
      </c>
      <c r="D539" s="250">
        <v>2500</v>
      </c>
      <c r="E539" s="232">
        <v>0</v>
      </c>
      <c r="F539" s="245" t="s">
        <v>214</v>
      </c>
      <c r="G539" s="248" t="s">
        <v>10</v>
      </c>
      <c r="H539" s="248" t="s">
        <v>846</v>
      </c>
      <c r="I539" s="256" t="str">
        <f t="shared" si="42"/>
        <v>37818058i</v>
      </c>
      <c r="J539" s="226" t="str">
        <f t="shared" si="45"/>
        <v>37818058026 03</v>
      </c>
      <c r="K539" s="5"/>
      <c r="L539" s="226" t="str">
        <f t="shared" si="43"/>
        <v>37818058026 03B</v>
      </c>
      <c r="M539" s="5" t="str">
        <f t="shared" si="44"/>
        <v>Slovenský zväz psích záprahoviBLenka Bičkošová za  2. miesto na MS v športe (disciplíne) SKJ women 1 dog</v>
      </c>
      <c r="N539" s="3" t="str">
        <f t="shared" si="41"/>
        <v>37818058iB</v>
      </c>
    </row>
    <row r="540" spans="1:14">
      <c r="A540" s="225" t="s">
        <v>806</v>
      </c>
      <c r="B540" s="278" t="str">
        <f>VLOOKUP(A540,Adr!A:B,2,FALSE)</f>
        <v>Slovenský zväz psích záprahov</v>
      </c>
      <c r="C540" s="248" t="s">
        <v>1870</v>
      </c>
      <c r="D540" s="250">
        <v>3000</v>
      </c>
      <c r="E540" s="232">
        <v>0</v>
      </c>
      <c r="F540" s="245" t="s">
        <v>214</v>
      </c>
      <c r="G540" s="248" t="s">
        <v>10</v>
      </c>
      <c r="H540" s="248" t="s">
        <v>846</v>
      </c>
      <c r="I540" s="256" t="str">
        <f t="shared" si="42"/>
        <v>37818058i</v>
      </c>
      <c r="J540" s="226" t="str">
        <f t="shared" si="45"/>
        <v>37818058026 03</v>
      </c>
      <c r="K540" s="5"/>
      <c r="L540" s="226" t="str">
        <f t="shared" si="43"/>
        <v>37818058026 03B</v>
      </c>
      <c r="M540" s="5" t="str">
        <f t="shared" si="44"/>
        <v>Slovenský zväz psích záprahoviBMaroš Litvaj za  1. miesto na MS v športe (disciplíne) DL1 6 dogs</v>
      </c>
      <c r="N540" s="3" t="str">
        <f t="shared" si="41"/>
        <v>37818058iB</v>
      </c>
    </row>
    <row r="541" spans="1:14" ht="22.5">
      <c r="A541" s="225" t="s">
        <v>806</v>
      </c>
      <c r="B541" s="278" t="str">
        <f>VLOOKUP(A541,Adr!A:B,2,FALSE)</f>
        <v>Slovenský zväz psích záprahov</v>
      </c>
      <c r="C541" s="253" t="s">
        <v>1860</v>
      </c>
      <c r="D541" s="231">
        <v>500</v>
      </c>
      <c r="E541" s="232">
        <v>0</v>
      </c>
      <c r="F541" s="245" t="s">
        <v>214</v>
      </c>
      <c r="G541" s="248" t="s">
        <v>10</v>
      </c>
      <c r="H541" s="248" t="s">
        <v>846</v>
      </c>
      <c r="I541" s="233" t="str">
        <f t="shared" si="42"/>
        <v>37818058i</v>
      </c>
      <c r="J541" s="226" t="str">
        <f t="shared" si="45"/>
        <v>37818058026 03</v>
      </c>
      <c r="K541" s="5"/>
      <c r="L541" s="226" t="str">
        <f t="shared" si="43"/>
        <v>37818058026 03B</v>
      </c>
      <c r="M541" s="5" t="str">
        <f t="shared" si="44"/>
        <v>Slovenský zväz psích záprahoviBMichaela Ivančová za  1. miesto na MEJ v športe (disciplíne) Canicross wom.1 dog</v>
      </c>
      <c r="N541" s="3" t="str">
        <f t="shared" si="41"/>
        <v>37818058iB</v>
      </c>
    </row>
    <row r="542" spans="1:14">
      <c r="A542" s="225" t="s">
        <v>806</v>
      </c>
      <c r="B542" s="278" t="str">
        <f>VLOOKUP(A542,Adr!A:B,2,FALSE)</f>
        <v>Slovenský zväz psích záprahov</v>
      </c>
      <c r="C542" s="228" t="s">
        <v>1866</v>
      </c>
      <c r="D542" s="231">
        <v>2500</v>
      </c>
      <c r="E542" s="232">
        <v>0</v>
      </c>
      <c r="F542" s="225" t="s">
        <v>214</v>
      </c>
      <c r="G542" s="228" t="s">
        <v>10</v>
      </c>
      <c r="H542" s="228" t="s">
        <v>846</v>
      </c>
      <c r="I542" s="256" t="str">
        <f t="shared" si="42"/>
        <v>37818058i</v>
      </c>
      <c r="J542" s="226" t="str">
        <f t="shared" si="45"/>
        <v>37818058026 03</v>
      </c>
      <c r="K542" s="5"/>
      <c r="L542" s="226" t="str">
        <f t="shared" si="43"/>
        <v>37818058026 03B</v>
      </c>
      <c r="M542" s="5" t="str">
        <f t="shared" si="44"/>
        <v>Slovenský zväz psích záprahoviBMichal Ivančo za  2. miesto na MS v športe (disciplíne) SKJ men 2 dogs</v>
      </c>
      <c r="N542" s="3" t="str">
        <f t="shared" si="41"/>
        <v>37818058iB</v>
      </c>
    </row>
    <row r="543" spans="1:14" ht="22.5">
      <c r="A543" s="225" t="s">
        <v>806</v>
      </c>
      <c r="B543" s="278" t="str">
        <f>VLOOKUP(A543,Adr!A:B,2,FALSE)</f>
        <v>Slovenský zväz psích záprahov</v>
      </c>
      <c r="C543" s="253" t="s">
        <v>1859</v>
      </c>
      <c r="D543" s="231">
        <v>200</v>
      </c>
      <c r="E543" s="232">
        <v>0</v>
      </c>
      <c r="F543" s="245" t="s">
        <v>214</v>
      </c>
      <c r="G543" s="248" t="s">
        <v>10</v>
      </c>
      <c r="H543" s="248" t="s">
        <v>846</v>
      </c>
      <c r="I543" s="233" t="str">
        <f t="shared" si="42"/>
        <v>37818058i</v>
      </c>
      <c r="J543" s="226" t="str">
        <f t="shared" si="45"/>
        <v>37818058026 03</v>
      </c>
      <c r="K543" s="5"/>
      <c r="L543" s="226" t="str">
        <f t="shared" si="43"/>
        <v>37818058026 03B</v>
      </c>
      <c r="M543" s="5" t="str">
        <f t="shared" si="44"/>
        <v>Slovenský zväz psích záprahoviBMonika Pašmiková za  3. miesto na MEJ v športe (disciplíne) Canicross wom.1 dog</v>
      </c>
      <c r="N543" s="3" t="str">
        <f t="shared" si="41"/>
        <v>37818058iB</v>
      </c>
    </row>
    <row r="544" spans="1:14">
      <c r="A544" s="225" t="s">
        <v>806</v>
      </c>
      <c r="B544" s="278" t="str">
        <f>VLOOKUP(A544,Adr!A:B,2,FALSE)</f>
        <v>Slovenský zväz psích záprahov</v>
      </c>
      <c r="C544" s="228" t="s">
        <v>1867</v>
      </c>
      <c r="D544" s="231">
        <v>3000</v>
      </c>
      <c r="E544" s="232">
        <v>0</v>
      </c>
      <c r="F544" s="225" t="s">
        <v>214</v>
      </c>
      <c r="G544" s="228" t="s">
        <v>10</v>
      </c>
      <c r="H544" s="228" t="s">
        <v>846</v>
      </c>
      <c r="I544" s="256" t="str">
        <f t="shared" si="42"/>
        <v>37818058i</v>
      </c>
      <c r="J544" s="226" t="str">
        <f t="shared" si="45"/>
        <v>37818058026 03</v>
      </c>
      <c r="K544" s="5"/>
      <c r="L544" s="226" t="str">
        <f t="shared" si="43"/>
        <v>37818058026 03B</v>
      </c>
      <c r="M544" s="5" t="str">
        <f t="shared" si="44"/>
        <v>Slovenský zväz psích záprahoviBPatrik Lučanský za  1. miesto na MS v športe (disciplíne) SKJ men 1 dog</v>
      </c>
      <c r="N544" s="3" t="str">
        <f t="shared" si="41"/>
        <v>37818058iB</v>
      </c>
    </row>
    <row r="545" spans="1:14">
      <c r="A545" s="225" t="s">
        <v>806</v>
      </c>
      <c r="B545" s="278" t="str">
        <f>VLOOKUP(A545,Adr!A:B,2,FALSE)</f>
        <v>Slovenský zväz psích záprahov</v>
      </c>
      <c r="C545" s="248" t="s">
        <v>1864</v>
      </c>
      <c r="D545" s="250">
        <v>2500</v>
      </c>
      <c r="E545" s="232">
        <v>0</v>
      </c>
      <c r="F545" s="245" t="s">
        <v>214</v>
      </c>
      <c r="G545" s="248" t="s">
        <v>10</v>
      </c>
      <c r="H545" s="248" t="s">
        <v>846</v>
      </c>
      <c r="I545" s="256" t="str">
        <f t="shared" si="42"/>
        <v>37818058i</v>
      </c>
      <c r="J545" s="226" t="str">
        <f t="shared" si="45"/>
        <v>37818058026 03</v>
      </c>
      <c r="K545" s="5"/>
      <c r="L545" s="226" t="str">
        <f t="shared" si="43"/>
        <v>37818058026 03B</v>
      </c>
      <c r="M545" s="5" t="str">
        <f t="shared" si="44"/>
        <v>Slovenský zväz psích záprahoviBRoman Reistetter za  2. miesto na MS v športe (disciplíne) SKJ men 1 dog</v>
      </c>
      <c r="N545" s="3" t="str">
        <f t="shared" si="41"/>
        <v>37818058iB</v>
      </c>
    </row>
    <row r="546" spans="1:14">
      <c r="A546" s="225" t="s">
        <v>806</v>
      </c>
      <c r="B546" s="278" t="str">
        <f>VLOOKUP(A546,Adr!A:B,2,FALSE)</f>
        <v>Slovenský zväz psích záprahov</v>
      </c>
      <c r="C546" s="248" t="s">
        <v>1862</v>
      </c>
      <c r="D546" s="250">
        <v>1500</v>
      </c>
      <c r="E546" s="232">
        <v>0</v>
      </c>
      <c r="F546" s="245" t="s">
        <v>214</v>
      </c>
      <c r="G546" s="248" t="s">
        <v>10</v>
      </c>
      <c r="H546" s="248" t="s">
        <v>846</v>
      </c>
      <c r="I546" s="256" t="str">
        <f t="shared" si="42"/>
        <v>37818058i</v>
      </c>
      <c r="J546" s="226" t="str">
        <f t="shared" si="45"/>
        <v>37818058026 03</v>
      </c>
      <c r="K546" s="5"/>
      <c r="L546" s="226" t="str">
        <f t="shared" si="43"/>
        <v>37818058026 03B</v>
      </c>
      <c r="M546" s="5" t="str">
        <f t="shared" si="44"/>
        <v>Slovenský zväz psích záprahoviBTamara Ivančová za  2. miesto na ME v športe (disciplíne) Canicross wom.1 dog</v>
      </c>
      <c r="N546" s="3" t="str">
        <f t="shared" si="41"/>
        <v>37818058iB</v>
      </c>
    </row>
    <row r="547" spans="1:14">
      <c r="A547" s="225" t="s">
        <v>806</v>
      </c>
      <c r="B547" s="278" t="str">
        <f>VLOOKUP(A547,Adr!A:B,2,FALSE)</f>
        <v>Slovenský zväz psích záprahov</v>
      </c>
      <c r="C547" s="248" t="s">
        <v>1873</v>
      </c>
      <c r="D547" s="249">
        <v>3000</v>
      </c>
      <c r="E547" s="232">
        <v>0</v>
      </c>
      <c r="F547" s="245" t="s">
        <v>214</v>
      </c>
      <c r="G547" s="248" t="s">
        <v>10</v>
      </c>
      <c r="H547" s="248" t="s">
        <v>846</v>
      </c>
      <c r="I547" s="256" t="str">
        <f t="shared" si="42"/>
        <v>37818058i</v>
      </c>
      <c r="J547" s="226" t="str">
        <f t="shared" si="45"/>
        <v>37818058026 03</v>
      </c>
      <c r="K547" s="5"/>
      <c r="L547" s="226" t="str">
        <f t="shared" si="43"/>
        <v>37818058026 03B</v>
      </c>
      <c r="M547" s="5" t="str">
        <f t="shared" si="44"/>
        <v>Slovenský zväz psích záprahoviBTomáš Hockicko za  1. miesto na MS v športe (disciplíne) Scooter 1 dog</v>
      </c>
      <c r="N547" s="3" t="str">
        <f t="shared" si="41"/>
        <v>37818058iB</v>
      </c>
    </row>
    <row r="548" spans="1:14" ht="22.5">
      <c r="A548" s="225" t="s">
        <v>806</v>
      </c>
      <c r="B548" s="278" t="str">
        <f>VLOOKUP(A548,Adr!A:B,2,FALSE)</f>
        <v>Slovenský zväz psích záprahov</v>
      </c>
      <c r="C548" s="253" t="s">
        <v>1861</v>
      </c>
      <c r="D548" s="231">
        <v>1500</v>
      </c>
      <c r="E548" s="232">
        <v>0</v>
      </c>
      <c r="F548" s="245" t="s">
        <v>214</v>
      </c>
      <c r="G548" s="248" t="s">
        <v>10</v>
      </c>
      <c r="H548" s="248" t="s">
        <v>846</v>
      </c>
      <c r="I548" s="233" t="str">
        <f t="shared" si="42"/>
        <v>37818058i</v>
      </c>
      <c r="J548" s="226" t="str">
        <f t="shared" si="45"/>
        <v>37818058026 03</v>
      </c>
      <c r="K548" s="5"/>
      <c r="L548" s="226" t="str">
        <f t="shared" si="43"/>
        <v>37818058026 03B</v>
      </c>
      <c r="M548" s="5" t="str">
        <f t="shared" si="44"/>
        <v>Slovenský zväz psích záprahoviBViktor Hájek za  2. miesto na ME v športe (disciplíne) BKJ men 2 dogs</v>
      </c>
      <c r="N548" s="3" t="str">
        <f t="shared" si="41"/>
        <v>37818058iB</v>
      </c>
    </row>
    <row r="549" spans="1:14" ht="22.5">
      <c r="A549" s="225" t="s">
        <v>1654</v>
      </c>
      <c r="B549" s="278" t="str">
        <f>VLOOKUP(A549,Adr!A:B,2,FALSE)</f>
        <v>Slovenský zväz rádioamatérov</v>
      </c>
      <c r="C549" s="263" t="s">
        <v>1022</v>
      </c>
      <c r="D549" s="250">
        <v>59818</v>
      </c>
      <c r="E549" s="232">
        <v>0</v>
      </c>
      <c r="F549" s="245" t="s">
        <v>210</v>
      </c>
      <c r="G549" s="248" t="s">
        <v>10</v>
      </c>
      <c r="H549" s="248" t="s">
        <v>846</v>
      </c>
      <c r="I549" s="233" t="str">
        <f t="shared" si="42"/>
        <v>00896896e</v>
      </c>
      <c r="J549" s="226" t="str">
        <f t="shared" si="45"/>
        <v>00896896026 03</v>
      </c>
      <c r="K549" s="5"/>
      <c r="L549" s="226" t="str">
        <f t="shared" si="43"/>
        <v>00896896026 03B</v>
      </c>
      <c r="M549" s="5" t="str">
        <f t="shared" si="44"/>
        <v>Slovenský zväz rádioamatéroveBrozvoj športov, ktoré nie sú uznanými podľa zákona č. 440/2015 Z. z.</v>
      </c>
      <c r="N549" s="3" t="str">
        <f t="shared" si="41"/>
        <v>00896896eB</v>
      </c>
    </row>
    <row r="550" spans="1:14">
      <c r="A550" s="245" t="s">
        <v>1654</v>
      </c>
      <c r="B550" s="278" t="str">
        <f>VLOOKUP(A550,Adr!A:B,2,FALSE)</f>
        <v>Slovenský zväz rádioamatérov</v>
      </c>
      <c r="C550" s="248" t="s">
        <v>1876</v>
      </c>
      <c r="D550" s="250">
        <v>500</v>
      </c>
      <c r="E550" s="232">
        <v>0</v>
      </c>
      <c r="F550" s="245" t="s">
        <v>214</v>
      </c>
      <c r="G550" s="248" t="s">
        <v>10</v>
      </c>
      <c r="H550" s="248" t="s">
        <v>846</v>
      </c>
      <c r="I550" s="256" t="str">
        <f t="shared" si="42"/>
        <v>00896896i</v>
      </c>
      <c r="J550" s="226" t="str">
        <f t="shared" si="45"/>
        <v>00896896026 03</v>
      </c>
      <c r="K550" s="5"/>
      <c r="L550" s="226" t="str">
        <f t="shared" si="43"/>
        <v>00896896026 03B</v>
      </c>
      <c r="M550" s="5" t="str">
        <f t="shared" si="44"/>
        <v>Slovenský zväz rádioamatéroviBAdriana Kurucová za  3. miesto na MSUmax v športe (disciplíne) šprint</v>
      </c>
      <c r="N550" s="3" t="str">
        <f t="shared" si="41"/>
        <v>00896896iB</v>
      </c>
    </row>
    <row r="551" spans="1:14">
      <c r="A551" s="225" t="s">
        <v>1654</v>
      </c>
      <c r="B551" s="278" t="str">
        <f>VLOOKUP(A551,Adr!A:B,2,FALSE)</f>
        <v>Slovenský zväz rádioamatérov</v>
      </c>
      <c r="C551" s="248" t="s">
        <v>1875</v>
      </c>
      <c r="D551" s="250">
        <v>400</v>
      </c>
      <c r="E551" s="232">
        <v>0</v>
      </c>
      <c r="F551" s="245" t="s">
        <v>214</v>
      </c>
      <c r="G551" s="248" t="s">
        <v>10</v>
      </c>
      <c r="H551" s="248" t="s">
        <v>846</v>
      </c>
      <c r="I551" s="256" t="str">
        <f t="shared" si="42"/>
        <v>00896896i</v>
      </c>
      <c r="J551" s="226" t="str">
        <f t="shared" si="45"/>
        <v>00896896026 03</v>
      </c>
      <c r="K551" s="5"/>
      <c r="L551" s="226" t="str">
        <f t="shared" si="43"/>
        <v>00896896026 03B</v>
      </c>
      <c r="M551" s="5" t="str">
        <f t="shared" si="44"/>
        <v>Slovenský zväz rádioamatéroviBAnna Šimečková - 1 x 2. m. MSUmax - Cuninková (klasika 144 MHz)</v>
      </c>
      <c r="N551" s="3" t="str">
        <f t="shared" ref="N551:N613" si="46">+I551&amp;H551</f>
        <v>00896896iB</v>
      </c>
    </row>
    <row r="552" spans="1:14" ht="22.5">
      <c r="A552" s="225" t="s">
        <v>1654</v>
      </c>
      <c r="B552" s="278" t="str">
        <f>VLOOKUP(A552,Adr!A:B,2,FALSE)</f>
        <v>Slovenský zväz rádioamatérov</v>
      </c>
      <c r="C552" s="263" t="s">
        <v>1877</v>
      </c>
      <c r="D552" s="250">
        <v>600</v>
      </c>
      <c r="E552" s="232">
        <v>0</v>
      </c>
      <c r="F552" s="245" t="s">
        <v>214</v>
      </c>
      <c r="G552" s="248" t="s">
        <v>10</v>
      </c>
      <c r="H552" s="248" t="s">
        <v>846</v>
      </c>
      <c r="I552" s="233" t="str">
        <f t="shared" si="42"/>
        <v>00896896i</v>
      </c>
      <c r="J552" s="226" t="str">
        <f t="shared" si="45"/>
        <v>00896896026 03</v>
      </c>
      <c r="K552" s="5"/>
      <c r="L552" s="226" t="str">
        <f t="shared" si="43"/>
        <v>00896896026 03B</v>
      </c>
      <c r="M552" s="5" t="str">
        <f t="shared" si="44"/>
        <v>Slovenský zväz rádioamatéroviBJozef Šimeček - celoživotná práca s mládežou a životné jubileum - 60 rokov</v>
      </c>
      <c r="N552" s="3" t="str">
        <f t="shared" si="46"/>
        <v>00896896iB</v>
      </c>
    </row>
    <row r="553" spans="1:14" ht="22.5">
      <c r="A553" s="225" t="s">
        <v>1654</v>
      </c>
      <c r="B553" s="278" t="str">
        <f>VLOOKUP(A553,Adr!A:B,2,FALSE)</f>
        <v>Slovenský zväz rádioamatérov</v>
      </c>
      <c r="C553" s="263" t="s">
        <v>1878</v>
      </c>
      <c r="D553" s="250">
        <v>750</v>
      </c>
      <c r="E553" s="232">
        <v>0</v>
      </c>
      <c r="F553" s="245" t="s">
        <v>214</v>
      </c>
      <c r="G553" s="248" t="s">
        <v>10</v>
      </c>
      <c r="H553" s="248" t="s">
        <v>846</v>
      </c>
      <c r="I553" s="233" t="str">
        <f t="shared" si="42"/>
        <v>00896896i</v>
      </c>
      <c r="J553" s="226" t="str">
        <f t="shared" si="45"/>
        <v>00896896026 03</v>
      </c>
      <c r="K553" s="5"/>
      <c r="L553" s="226" t="str">
        <f t="shared" si="43"/>
        <v>00896896026 03B</v>
      </c>
      <c r="M553" s="5" t="str">
        <f t="shared" si="44"/>
        <v>Slovenský zväz rádioamatéroviBKatarína Cuninková za  2. miesto na MSUmax v športe (disciplíne) klasika 144 MHz</v>
      </c>
      <c r="N553" s="3" t="str">
        <f t="shared" si="46"/>
        <v>00896896iB</v>
      </c>
    </row>
    <row r="554" spans="1:14">
      <c r="A554" s="225" t="s">
        <v>1654</v>
      </c>
      <c r="B554" s="278" t="str">
        <f>VLOOKUP(A554,Adr!A:B,2,FALSE)</f>
        <v>Slovenský zväz rádioamatérov</v>
      </c>
      <c r="C554" s="248" t="s">
        <v>1874</v>
      </c>
      <c r="D554" s="250">
        <v>400</v>
      </c>
      <c r="E554" s="232">
        <v>0</v>
      </c>
      <c r="F554" s="245" t="s">
        <v>214</v>
      </c>
      <c r="G554" s="248" t="s">
        <v>10</v>
      </c>
      <c r="H554" s="248" t="s">
        <v>846</v>
      </c>
      <c r="I554" s="256" t="str">
        <f t="shared" si="42"/>
        <v>00896896i</v>
      </c>
      <c r="J554" s="226" t="str">
        <f t="shared" si="45"/>
        <v>00896896026 03</v>
      </c>
      <c r="K554" s="5"/>
      <c r="L554" s="226" t="str">
        <f t="shared" si="43"/>
        <v>00896896026 03B</v>
      </c>
      <c r="M554" s="5" t="str">
        <f t="shared" si="44"/>
        <v>Slovenský zväz rádioamatéroviBPeter Jurčík - 1 x 1. m. MSUmax - Jurčík (šprint)</v>
      </c>
      <c r="N554" s="3" t="str">
        <f t="shared" si="46"/>
        <v>00896896iB</v>
      </c>
    </row>
    <row r="555" spans="1:14" ht="22.5">
      <c r="A555" s="225" t="s">
        <v>1654</v>
      </c>
      <c r="B555" s="278" t="str">
        <f>VLOOKUP(A555,Adr!A:B,2,FALSE)</f>
        <v>Slovenský zväz rádioamatérov</v>
      </c>
      <c r="C555" s="263" t="s">
        <v>1879</v>
      </c>
      <c r="D555" s="250">
        <v>1000</v>
      </c>
      <c r="E555" s="232">
        <v>0</v>
      </c>
      <c r="F555" s="245" t="s">
        <v>214</v>
      </c>
      <c r="G555" s="248" t="s">
        <v>10</v>
      </c>
      <c r="H555" s="248" t="s">
        <v>846</v>
      </c>
      <c r="I555" s="233" t="str">
        <f t="shared" si="42"/>
        <v>00896896i</v>
      </c>
      <c r="J555" s="226" t="str">
        <f t="shared" si="45"/>
        <v>00896896026 03</v>
      </c>
      <c r="K555" s="5"/>
      <c r="L555" s="226" t="str">
        <f t="shared" si="43"/>
        <v>00896896026 03B</v>
      </c>
      <c r="M555" s="5" t="str">
        <f t="shared" si="44"/>
        <v>Slovenský zväz rádioamatéroviBTomáš Jurčík za  1. miesto na MSUmax v športe (disciplíne) šprint</v>
      </c>
      <c r="N555" s="3" t="str">
        <f t="shared" si="46"/>
        <v>00896896iB</v>
      </c>
    </row>
    <row r="556" spans="1:14">
      <c r="A556" s="225" t="s">
        <v>134</v>
      </c>
      <c r="B556" s="278" t="str">
        <f>VLOOKUP(A556,Adr!A:B,2,FALSE)</f>
        <v>Slovenský zväz rybolovnej techniky</v>
      </c>
      <c r="C556" s="263" t="s">
        <v>1002</v>
      </c>
      <c r="D556" s="249">
        <v>66475</v>
      </c>
      <c r="E556" s="232">
        <v>0</v>
      </c>
      <c r="F556" s="225" t="s">
        <v>206</v>
      </c>
      <c r="G556" s="228" t="s">
        <v>6</v>
      </c>
      <c r="H556" s="228" t="s">
        <v>846</v>
      </c>
      <c r="I556" s="233" t="str">
        <f t="shared" si="42"/>
        <v>31871526a</v>
      </c>
      <c r="J556" s="226" t="str">
        <f t="shared" si="45"/>
        <v>31871526026 02</v>
      </c>
      <c r="K556" s="5" t="s">
        <v>136</v>
      </c>
      <c r="L556" s="226" t="str">
        <f t="shared" si="43"/>
        <v>31871526026 02B</v>
      </c>
      <c r="M556" s="5" t="str">
        <f t="shared" si="44"/>
        <v>Slovenský zväz rybolovnej technikyaBrybolovná technika - bežné transfery</v>
      </c>
      <c r="N556" s="3" t="str">
        <f t="shared" si="46"/>
        <v>31871526aB</v>
      </c>
    </row>
    <row r="557" spans="1:14">
      <c r="A557" s="277" t="s">
        <v>134</v>
      </c>
      <c r="B557" s="278" t="str">
        <f>VLOOKUP(A557,Adr!A:B,2,FALSE)</f>
        <v>Slovenský zväz rybolovnej techniky</v>
      </c>
      <c r="C557" s="228" t="s">
        <v>1152</v>
      </c>
      <c r="D557" s="231">
        <v>10429</v>
      </c>
      <c r="E557" s="232">
        <v>0</v>
      </c>
      <c r="F557" s="225" t="s">
        <v>209</v>
      </c>
      <c r="G557" s="228" t="s">
        <v>10</v>
      </c>
      <c r="H557" s="228" t="s">
        <v>846</v>
      </c>
      <c r="I557" s="256" t="str">
        <f t="shared" si="42"/>
        <v>31871526d</v>
      </c>
      <c r="J557" s="226" t="str">
        <f t="shared" si="45"/>
        <v>31871526026 03</v>
      </c>
      <c r="K557" s="5"/>
      <c r="L557" s="226" t="str">
        <f t="shared" si="43"/>
        <v>31871526026 03B</v>
      </c>
      <c r="M557" s="5" t="str">
        <f t="shared" si="44"/>
        <v>Slovenský zväz rybolovnej technikydBJán Meszáros</v>
      </c>
      <c r="N557" s="3" t="str">
        <f t="shared" si="46"/>
        <v>31871526dB</v>
      </c>
    </row>
    <row r="558" spans="1:14">
      <c r="A558" s="225" t="s">
        <v>134</v>
      </c>
      <c r="B558" s="278" t="str">
        <f>VLOOKUP(A558,Adr!A:B,2,FALSE)</f>
        <v>Slovenský zväz rybolovnej techniky</v>
      </c>
      <c r="C558" s="228" t="s">
        <v>1153</v>
      </c>
      <c r="D558" s="231">
        <v>10429</v>
      </c>
      <c r="E558" s="232">
        <v>0</v>
      </c>
      <c r="F558" s="225" t="s">
        <v>209</v>
      </c>
      <c r="G558" s="228" t="s">
        <v>10</v>
      </c>
      <c r="H558" s="228" t="s">
        <v>846</v>
      </c>
      <c r="I558" s="256" t="str">
        <f t="shared" si="42"/>
        <v>31871526d</v>
      </c>
      <c r="J558" s="226" t="str">
        <f t="shared" si="45"/>
        <v>31871526026 03</v>
      </c>
      <c r="K558" s="5"/>
      <c r="L558" s="226" t="str">
        <f t="shared" si="43"/>
        <v>31871526026 03B</v>
      </c>
      <c r="M558" s="5" t="str">
        <f t="shared" si="44"/>
        <v>Slovenský zväz rybolovnej technikydBJana Jankovičová</v>
      </c>
      <c r="N558" s="3" t="str">
        <f t="shared" si="46"/>
        <v>31871526dB</v>
      </c>
    </row>
    <row r="559" spans="1:14">
      <c r="A559" s="277" t="s">
        <v>134</v>
      </c>
      <c r="B559" s="278" t="str">
        <f>VLOOKUP(A559,Adr!A:B,2,FALSE)</f>
        <v>Slovenský zväz rybolovnej techniky</v>
      </c>
      <c r="C559" s="228" t="s">
        <v>1154</v>
      </c>
      <c r="D559" s="231">
        <v>8343</v>
      </c>
      <c r="E559" s="232">
        <v>0</v>
      </c>
      <c r="F559" s="225" t="s">
        <v>209</v>
      </c>
      <c r="G559" s="228" t="s">
        <v>10</v>
      </c>
      <c r="H559" s="228" t="s">
        <v>846</v>
      </c>
      <c r="I559" s="256" t="str">
        <f t="shared" si="42"/>
        <v>31871526d</v>
      </c>
      <c r="J559" s="226" t="str">
        <f t="shared" si="45"/>
        <v>31871526026 03</v>
      </c>
      <c r="K559" s="5"/>
      <c r="L559" s="226" t="str">
        <f t="shared" si="43"/>
        <v>31871526026 03B</v>
      </c>
      <c r="M559" s="5" t="str">
        <f t="shared" si="44"/>
        <v>Slovenský zväz rybolovnej technikydBMichaela Némethová</v>
      </c>
      <c r="N559" s="3" t="str">
        <f t="shared" si="46"/>
        <v>31871526dB</v>
      </c>
    </row>
    <row r="560" spans="1:14">
      <c r="A560" s="265" t="s">
        <v>134</v>
      </c>
      <c r="B560" s="278" t="str">
        <f>VLOOKUP(A560,Adr!A:B,2,FALSE)</f>
        <v>Slovenský zväz rybolovnej techniky</v>
      </c>
      <c r="C560" s="228" t="s">
        <v>1155</v>
      </c>
      <c r="D560" s="231">
        <v>5214</v>
      </c>
      <c r="E560" s="232">
        <v>0</v>
      </c>
      <c r="F560" s="225" t="s">
        <v>209</v>
      </c>
      <c r="G560" s="294" t="s">
        <v>10</v>
      </c>
      <c r="H560" s="228" t="s">
        <v>846</v>
      </c>
      <c r="I560" s="256" t="str">
        <f t="shared" si="42"/>
        <v>31871526d</v>
      </c>
      <c r="J560" s="226" t="str">
        <f t="shared" si="45"/>
        <v>31871526026 03</v>
      </c>
      <c r="K560" s="5"/>
      <c r="L560" s="226" t="str">
        <f t="shared" si="43"/>
        <v>31871526026 03B</v>
      </c>
      <c r="M560" s="5" t="str">
        <f t="shared" si="44"/>
        <v>Slovenský zväz rybolovnej technikydBRastislav Náhlik</v>
      </c>
      <c r="N560" s="3" t="str">
        <f t="shared" si="46"/>
        <v>31871526dB</v>
      </c>
    </row>
    <row r="561" spans="1:14">
      <c r="A561" s="269" t="s">
        <v>134</v>
      </c>
      <c r="B561" s="278" t="str">
        <f>VLOOKUP(A561,Adr!A:B,2,FALSE)</f>
        <v>Slovenský zväz rybolovnej techniky</v>
      </c>
      <c r="C561" s="228" t="s">
        <v>1156</v>
      </c>
      <c r="D561" s="231">
        <v>10429</v>
      </c>
      <c r="E561" s="232">
        <v>0</v>
      </c>
      <c r="F561" s="225" t="s">
        <v>209</v>
      </c>
      <c r="G561" s="294" t="s">
        <v>10</v>
      </c>
      <c r="H561" s="228" t="s">
        <v>846</v>
      </c>
      <c r="I561" s="256" t="str">
        <f t="shared" si="42"/>
        <v>31871526d</v>
      </c>
      <c r="J561" s="226" t="str">
        <f t="shared" si="45"/>
        <v>31871526026 03</v>
      </c>
      <c r="K561" s="5"/>
      <c r="L561" s="226" t="str">
        <f t="shared" si="43"/>
        <v>31871526026 03B</v>
      </c>
      <c r="M561" s="5" t="str">
        <f t="shared" si="44"/>
        <v>Slovenský zväz rybolovnej technikydBTomáš Valášek</v>
      </c>
      <c r="N561" s="3" t="str">
        <f t="shared" si="46"/>
        <v>31871526dB</v>
      </c>
    </row>
    <row r="562" spans="1:14">
      <c r="A562" s="225" t="s">
        <v>134</v>
      </c>
      <c r="B562" s="278" t="str">
        <f>VLOOKUP(A562,Adr!A:B,2,FALSE)</f>
        <v>Slovenský zväz rybolovnej techniky</v>
      </c>
      <c r="C562" s="228" t="s">
        <v>1157</v>
      </c>
      <c r="D562" s="231">
        <v>10429</v>
      </c>
      <c r="E562" s="232">
        <v>0</v>
      </c>
      <c r="F562" s="225" t="s">
        <v>209</v>
      </c>
      <c r="G562" s="228" t="s">
        <v>10</v>
      </c>
      <c r="H562" s="228" t="s">
        <v>846</v>
      </c>
      <c r="I562" s="256" t="str">
        <f t="shared" si="42"/>
        <v>31871526d</v>
      </c>
      <c r="J562" s="226" t="str">
        <f t="shared" si="45"/>
        <v>31871526026 03</v>
      </c>
      <c r="K562" s="5"/>
      <c r="L562" s="226" t="str">
        <f t="shared" si="43"/>
        <v>31871526026 03B</v>
      </c>
      <c r="M562" s="5" t="str">
        <f t="shared" si="44"/>
        <v>Slovenský zväz rybolovnej technikydBVanessa Staršicová</v>
      </c>
      <c r="N562" s="3" t="str">
        <f t="shared" si="46"/>
        <v>31871526dB</v>
      </c>
    </row>
    <row r="563" spans="1:14" ht="22.5">
      <c r="A563" s="225" t="s">
        <v>134</v>
      </c>
      <c r="B563" s="278" t="str">
        <f>VLOOKUP(A563,Adr!A:B,2,FALSE)</f>
        <v>Slovenský zväz rybolovnej techniky</v>
      </c>
      <c r="C563" s="263" t="s">
        <v>1881</v>
      </c>
      <c r="D563" s="250">
        <v>2500</v>
      </c>
      <c r="E563" s="232">
        <v>0</v>
      </c>
      <c r="F563" s="245" t="s">
        <v>214</v>
      </c>
      <c r="G563" s="248" t="s">
        <v>10</v>
      </c>
      <c r="H563" s="248" t="s">
        <v>846</v>
      </c>
      <c r="I563" s="233" t="str">
        <f t="shared" si="42"/>
        <v>31871526i</v>
      </c>
      <c r="J563" s="226" t="str">
        <f t="shared" si="45"/>
        <v>31871526026 03</v>
      </c>
      <c r="K563" s="5"/>
      <c r="L563" s="226" t="str">
        <f t="shared" si="43"/>
        <v>31871526026 03B</v>
      </c>
      <c r="M563" s="5" t="str">
        <f t="shared" si="44"/>
        <v>Slovenský zväz rybolovnej technikyiBJan Mészáros za  2. miesto na MS v športe (disciplíne) D 3</v>
      </c>
      <c r="N563" s="3" t="str">
        <f t="shared" si="46"/>
        <v>31871526iB</v>
      </c>
    </row>
    <row r="564" spans="1:14" ht="22.5">
      <c r="A564" s="225" t="s">
        <v>134</v>
      </c>
      <c r="B564" s="278" t="str">
        <f>VLOOKUP(A564,Adr!A:B,2,FALSE)</f>
        <v>Slovenský zväz rybolovnej techniky</v>
      </c>
      <c r="C564" s="263" t="s">
        <v>1880</v>
      </c>
      <c r="D564" s="250">
        <v>600</v>
      </c>
      <c r="E564" s="232">
        <v>0</v>
      </c>
      <c r="F564" s="245" t="s">
        <v>214</v>
      </c>
      <c r="G564" s="248" t="s">
        <v>10</v>
      </c>
      <c r="H564" s="248" t="s">
        <v>846</v>
      </c>
      <c r="I564" s="233" t="str">
        <f t="shared" si="42"/>
        <v>31871526i</v>
      </c>
      <c r="J564" s="226" t="str">
        <f t="shared" si="45"/>
        <v>31871526026 03</v>
      </c>
      <c r="K564" s="5"/>
      <c r="L564" s="226" t="str">
        <f t="shared" si="43"/>
        <v>31871526026 03B</v>
      </c>
      <c r="M564" s="5" t="str">
        <f t="shared" si="44"/>
        <v>Slovenský zväz rybolovnej technikyiBJuraj Mészáros - celoživotná práca s mládežou a životné jubileum - 70 rokov</v>
      </c>
      <c r="N564" s="3" t="str">
        <f t="shared" si="46"/>
        <v>31871526iB</v>
      </c>
    </row>
    <row r="565" spans="1:14">
      <c r="A565" s="225" t="s">
        <v>137</v>
      </c>
      <c r="B565" s="278" t="str">
        <f>VLOOKUP(A565,Adr!A:B,2,FALSE)</f>
        <v>Slovenský zväz sánkarov</v>
      </c>
      <c r="C565" s="263" t="s">
        <v>1003</v>
      </c>
      <c r="D565" s="250">
        <v>146988</v>
      </c>
      <c r="E565" s="232">
        <v>0</v>
      </c>
      <c r="F565" s="225" t="s">
        <v>206</v>
      </c>
      <c r="G565" s="228" t="s">
        <v>6</v>
      </c>
      <c r="H565" s="228" t="s">
        <v>846</v>
      </c>
      <c r="I565" s="233" t="str">
        <f t="shared" si="42"/>
        <v>31989373a</v>
      </c>
      <c r="J565" s="226" t="str">
        <f t="shared" si="45"/>
        <v>31989373026 02</v>
      </c>
      <c r="K565" s="5" t="s">
        <v>187</v>
      </c>
      <c r="L565" s="226" t="str">
        <f t="shared" si="43"/>
        <v>31989373026 02B</v>
      </c>
      <c r="M565" s="5" t="str">
        <f t="shared" si="44"/>
        <v>Slovenský zväz sánkarovaBsánkovanie - bežné transfery</v>
      </c>
      <c r="N565" s="3" t="str">
        <f t="shared" si="46"/>
        <v>31989373aB</v>
      </c>
    </row>
    <row r="566" spans="1:14">
      <c r="A566" s="225" t="s">
        <v>137</v>
      </c>
      <c r="B566" s="278" t="str">
        <f>VLOOKUP(A566,Adr!A:B,2,FALSE)</f>
        <v>Slovenský zväz sánkarov</v>
      </c>
      <c r="C566" s="263" t="s">
        <v>1357</v>
      </c>
      <c r="D566" s="249">
        <v>5000</v>
      </c>
      <c r="E566" s="232">
        <v>0</v>
      </c>
      <c r="F566" s="225" t="s">
        <v>206</v>
      </c>
      <c r="G566" s="228" t="s">
        <v>6</v>
      </c>
      <c r="H566" s="228" t="s">
        <v>847</v>
      </c>
      <c r="I566" s="233" t="str">
        <f t="shared" si="42"/>
        <v>31989373a</v>
      </c>
      <c r="J566" s="226" t="str">
        <f t="shared" si="45"/>
        <v>31989373026 02</v>
      </c>
      <c r="K566" s="5" t="s">
        <v>187</v>
      </c>
      <c r="L566" s="226" t="str">
        <f t="shared" si="43"/>
        <v>31989373026 02K</v>
      </c>
      <c r="M566" s="5" t="str">
        <f t="shared" si="44"/>
        <v>Slovenský zväz sánkarovaKsánkovanie - kapitálové transfery</v>
      </c>
      <c r="N566" s="3" t="str">
        <f t="shared" si="46"/>
        <v>31989373aK</v>
      </c>
    </row>
    <row r="567" spans="1:14">
      <c r="A567" s="225" t="s">
        <v>137</v>
      </c>
      <c r="B567" s="278" t="str">
        <f>VLOOKUP(A567,Adr!A:B,2,FALSE)</f>
        <v>Slovenský zväz sánkarov</v>
      </c>
      <c r="C567" s="228" t="s">
        <v>1447</v>
      </c>
      <c r="D567" s="231">
        <v>23464</v>
      </c>
      <c r="E567" s="232">
        <v>0</v>
      </c>
      <c r="F567" s="225" t="s">
        <v>209</v>
      </c>
      <c r="G567" s="228" t="s">
        <v>10</v>
      </c>
      <c r="H567" s="228" t="s">
        <v>846</v>
      </c>
      <c r="I567" s="256" t="str">
        <f t="shared" si="42"/>
        <v>31989373d</v>
      </c>
      <c r="J567" s="226" t="str">
        <f t="shared" si="45"/>
        <v>31989373026 03</v>
      </c>
      <c r="K567" s="5"/>
      <c r="L567" s="226" t="str">
        <f t="shared" si="43"/>
        <v>31989373026 03B</v>
      </c>
      <c r="M567" s="5" t="str">
        <f t="shared" si="44"/>
        <v>Slovenský zväz sánkarovdBdvojsedadlové sane</v>
      </c>
      <c r="N567" s="3" t="str">
        <f t="shared" si="46"/>
        <v>31989373dB</v>
      </c>
    </row>
    <row r="568" spans="1:14">
      <c r="A568" s="225" t="s">
        <v>137</v>
      </c>
      <c r="B568" s="278" t="str">
        <f>VLOOKUP(A568,Adr!A:B,2,FALSE)</f>
        <v>Slovenský zväz sánkarov</v>
      </c>
      <c r="C568" s="228" t="s">
        <v>1158</v>
      </c>
      <c r="D568" s="231">
        <v>10429</v>
      </c>
      <c r="E568" s="232">
        <v>0</v>
      </c>
      <c r="F568" s="225" t="s">
        <v>209</v>
      </c>
      <c r="G568" s="228" t="s">
        <v>10</v>
      </c>
      <c r="H568" s="228" t="s">
        <v>846</v>
      </c>
      <c r="I568" s="256" t="str">
        <f t="shared" si="42"/>
        <v>31989373d</v>
      </c>
      <c r="J568" s="226" t="str">
        <f t="shared" si="45"/>
        <v>31989373026 03</v>
      </c>
      <c r="K568" s="5"/>
      <c r="L568" s="226" t="str">
        <f t="shared" si="43"/>
        <v>31989373026 03B</v>
      </c>
      <c r="M568" s="5" t="str">
        <f t="shared" si="44"/>
        <v>Slovenský zväz sánkarovdBJozef Ninis</v>
      </c>
      <c r="N568" s="3" t="str">
        <f t="shared" si="46"/>
        <v>31989373dB</v>
      </c>
    </row>
    <row r="569" spans="1:14">
      <c r="A569" s="225" t="s">
        <v>137</v>
      </c>
      <c r="B569" s="278" t="str">
        <f>VLOOKUP(A569,Adr!A:B,2,FALSE)</f>
        <v>Slovenský zväz sánkarov</v>
      </c>
      <c r="C569" s="228" t="s">
        <v>1448</v>
      </c>
      <c r="D569" s="231">
        <v>15643</v>
      </c>
      <c r="E569" s="232">
        <v>0</v>
      </c>
      <c r="F569" s="225" t="s">
        <v>209</v>
      </c>
      <c r="G569" s="228" t="s">
        <v>10</v>
      </c>
      <c r="H569" s="228" t="s">
        <v>846</v>
      </c>
      <c r="I569" s="256" t="str">
        <f t="shared" si="42"/>
        <v>31989373d</v>
      </c>
      <c r="J569" s="226" t="str">
        <f t="shared" si="45"/>
        <v>31989373026 03</v>
      </c>
      <c r="K569" s="5"/>
      <c r="L569" s="226" t="str">
        <f t="shared" si="43"/>
        <v>31989373026 03B</v>
      </c>
      <c r="M569" s="5" t="str">
        <f t="shared" si="44"/>
        <v>Slovenský zväz sánkarovdBKatarína Šimoňáková</v>
      </c>
      <c r="N569" s="3" t="str">
        <f t="shared" si="46"/>
        <v>31989373dB</v>
      </c>
    </row>
    <row r="570" spans="1:14">
      <c r="A570" s="225" t="s">
        <v>137</v>
      </c>
      <c r="B570" s="278" t="str">
        <f>VLOOKUP(A570,Adr!A:B,2,FALSE)</f>
        <v>Slovenský zväz sánkarov</v>
      </c>
      <c r="C570" s="228" t="s">
        <v>1449</v>
      </c>
      <c r="D570" s="231">
        <v>10429</v>
      </c>
      <c r="E570" s="232">
        <v>0</v>
      </c>
      <c r="F570" s="225" t="s">
        <v>209</v>
      </c>
      <c r="G570" s="228" t="s">
        <v>10</v>
      </c>
      <c r="H570" s="228" t="s">
        <v>846</v>
      </c>
      <c r="I570" s="256" t="str">
        <f t="shared" si="42"/>
        <v>31989373d</v>
      </c>
      <c r="J570" s="226" t="str">
        <f t="shared" si="45"/>
        <v>31989373026 03</v>
      </c>
      <c r="K570" s="5"/>
      <c r="L570" s="226" t="str">
        <f t="shared" si="43"/>
        <v>31989373026 03B</v>
      </c>
      <c r="M570" s="5" t="str">
        <f t="shared" si="44"/>
        <v>Slovenský zväz sánkarovdBMarián Skupek</v>
      </c>
      <c r="N570" s="3" t="str">
        <f t="shared" si="46"/>
        <v>31989373dB</v>
      </c>
    </row>
    <row r="571" spans="1:14">
      <c r="A571" s="225" t="s">
        <v>1329</v>
      </c>
      <c r="B571" s="278" t="str">
        <f>VLOOKUP(A571,Adr!A:B,2,FALSE)</f>
        <v>Slovenský zväz športového rybolovu</v>
      </c>
      <c r="C571" s="263" t="s">
        <v>1358</v>
      </c>
      <c r="D571" s="250">
        <v>30000</v>
      </c>
      <c r="E571" s="232">
        <v>0</v>
      </c>
      <c r="F571" s="225" t="s">
        <v>206</v>
      </c>
      <c r="G571" s="228" t="s">
        <v>6</v>
      </c>
      <c r="H571" s="228" t="s">
        <v>846</v>
      </c>
      <c r="I571" s="233" t="str">
        <f t="shared" si="42"/>
        <v>51118831a</v>
      </c>
      <c r="J571" s="226" t="str">
        <f t="shared" si="45"/>
        <v>51118831026 02</v>
      </c>
      <c r="K571" s="5" t="s">
        <v>197</v>
      </c>
      <c r="L571" s="226" t="str">
        <f t="shared" si="43"/>
        <v>51118831026 02B</v>
      </c>
      <c r="M571" s="5" t="str">
        <f t="shared" si="44"/>
        <v>Slovenský zväz športového rybolovuaBšportové rybárstvo - bežné transfery</v>
      </c>
      <c r="N571" s="3" t="str">
        <f t="shared" si="46"/>
        <v>51118831aB</v>
      </c>
    </row>
    <row r="572" spans="1:14">
      <c r="A572" s="225" t="s">
        <v>1329</v>
      </c>
      <c r="B572" s="278" t="str">
        <f>VLOOKUP(A572,Adr!A:B,2,FALSE)</f>
        <v>Slovenský zväz športového rybolovu</v>
      </c>
      <c r="C572" s="228" t="s">
        <v>1450</v>
      </c>
      <c r="D572" s="231">
        <v>20023</v>
      </c>
      <c r="E572" s="232">
        <v>0</v>
      </c>
      <c r="F572" s="225" t="s">
        <v>209</v>
      </c>
      <c r="G572" s="228" t="s">
        <v>10</v>
      </c>
      <c r="H572" s="228" t="s">
        <v>846</v>
      </c>
      <c r="I572" s="256" t="str">
        <f t="shared" si="42"/>
        <v>51118831d</v>
      </c>
      <c r="J572" s="226" t="str">
        <f t="shared" si="45"/>
        <v>51118831026 03</v>
      </c>
      <c r="K572" s="5"/>
      <c r="L572" s="226" t="str">
        <f t="shared" si="43"/>
        <v>51118831026 03B</v>
      </c>
      <c r="M572" s="5" t="str">
        <f t="shared" si="44"/>
        <v>Slovenský zväz športového rybolovudBdružstvo prívlač</v>
      </c>
      <c r="N572" s="3" t="str">
        <f t="shared" si="46"/>
        <v>51118831dB</v>
      </c>
    </row>
    <row r="573" spans="1:14">
      <c r="A573" s="225" t="s">
        <v>1329</v>
      </c>
      <c r="B573" s="278" t="str">
        <f>VLOOKUP(A573,Adr!A:B,2,FALSE)</f>
        <v>Slovenský zväz športového rybolovu</v>
      </c>
      <c r="C573" s="228" t="s">
        <v>1451</v>
      </c>
      <c r="D573" s="231">
        <v>5214</v>
      </c>
      <c r="E573" s="232">
        <v>0</v>
      </c>
      <c r="F573" s="225" t="s">
        <v>209</v>
      </c>
      <c r="G573" s="228" t="s">
        <v>10</v>
      </c>
      <c r="H573" s="228" t="s">
        <v>846</v>
      </c>
      <c r="I573" s="256" t="str">
        <f t="shared" si="42"/>
        <v>51118831d</v>
      </c>
      <c r="J573" s="226" t="str">
        <f t="shared" si="45"/>
        <v>51118831026 03</v>
      </c>
      <c r="K573" s="5"/>
      <c r="L573" s="226" t="str">
        <f t="shared" si="43"/>
        <v>51118831026 03B</v>
      </c>
      <c r="M573" s="5" t="str">
        <f t="shared" si="44"/>
        <v>Slovenský zväz športového rybolovudBKristián Šveda</v>
      </c>
      <c r="N573" s="3" t="str">
        <f t="shared" si="46"/>
        <v>51118831dB</v>
      </c>
    </row>
    <row r="574" spans="1:14">
      <c r="A574" s="225" t="s">
        <v>1329</v>
      </c>
      <c r="B574" s="278" t="str">
        <f>VLOOKUP(A574,Adr!A:B,2,FALSE)</f>
        <v>Slovenský zväz športového rybolovu</v>
      </c>
      <c r="C574" s="228" t="s">
        <v>1452</v>
      </c>
      <c r="D574" s="231">
        <v>5214</v>
      </c>
      <c r="E574" s="232">
        <v>0</v>
      </c>
      <c r="F574" s="225" t="s">
        <v>209</v>
      </c>
      <c r="G574" s="228" t="s">
        <v>10</v>
      </c>
      <c r="H574" s="228" t="s">
        <v>846</v>
      </c>
      <c r="I574" s="256" t="str">
        <f t="shared" si="42"/>
        <v>51118831d</v>
      </c>
      <c r="J574" s="226" t="str">
        <f t="shared" si="45"/>
        <v>51118831026 03</v>
      </c>
      <c r="K574" s="5"/>
      <c r="L574" s="226" t="str">
        <f t="shared" si="43"/>
        <v>51118831026 03B</v>
      </c>
      <c r="M574" s="5" t="str">
        <f t="shared" si="44"/>
        <v>Slovenský zväz športového rybolovudBPeter Horňák</v>
      </c>
      <c r="N574" s="3" t="str">
        <f t="shared" si="46"/>
        <v>51118831dB</v>
      </c>
    </row>
    <row r="575" spans="1:14" ht="22.5">
      <c r="A575" s="225" t="s">
        <v>1329</v>
      </c>
      <c r="B575" s="278" t="str">
        <f>VLOOKUP(A575,Adr!A:B,2,FALSE)</f>
        <v>Slovenský zväz športového rybolovu</v>
      </c>
      <c r="C575" s="263" t="s">
        <v>1882</v>
      </c>
      <c r="D575" s="250">
        <v>2000</v>
      </c>
      <c r="E575" s="232">
        <v>0</v>
      </c>
      <c r="F575" s="245" t="s">
        <v>214</v>
      </c>
      <c r="G575" s="248" t="s">
        <v>10</v>
      </c>
      <c r="H575" s="248" t="s">
        <v>846</v>
      </c>
      <c r="I575" s="233" t="str">
        <f t="shared" si="42"/>
        <v>51118831i</v>
      </c>
      <c r="J575" s="226" t="str">
        <f t="shared" si="45"/>
        <v>51118831026 03</v>
      </c>
      <c r="K575" s="5"/>
      <c r="L575" s="226" t="str">
        <f t="shared" si="43"/>
        <v>51118831026 03B</v>
      </c>
      <c r="M575" s="5" t="str">
        <f t="shared" si="44"/>
        <v>Slovenský zväz športového rybolovuiBKristián Šveda za  3. miesto na MS v športe (disciplíne) lru mucha</v>
      </c>
      <c r="N575" s="3" t="str">
        <f t="shared" si="46"/>
        <v>51118831iB</v>
      </c>
    </row>
    <row r="576" spans="1:14" ht="33.75">
      <c r="A576" s="225" t="s">
        <v>1329</v>
      </c>
      <c r="B576" s="278" t="str">
        <f>VLOOKUP(A576,Adr!A:B,2,FALSE)</f>
        <v>Slovenský zväz športového rybolovu</v>
      </c>
      <c r="C576" s="263" t="s">
        <v>1884</v>
      </c>
      <c r="D576" s="250">
        <v>4800</v>
      </c>
      <c r="E576" s="232">
        <v>0</v>
      </c>
      <c r="F576" s="245" t="s">
        <v>214</v>
      </c>
      <c r="G576" s="248" t="s">
        <v>10</v>
      </c>
      <c r="H576" s="248" t="s">
        <v>846</v>
      </c>
      <c r="I576" s="233" t="str">
        <f t="shared" ref="I576:I638" si="47">A576&amp;F576</f>
        <v>51118831i</v>
      </c>
      <c r="J576" s="226" t="str">
        <f t="shared" si="45"/>
        <v>51118831026 03</v>
      </c>
      <c r="K576" s="5"/>
      <c r="L576" s="226" t="str">
        <f t="shared" ref="L576:L638" si="48">A576&amp;G576&amp;H576</f>
        <v>51118831026 03B</v>
      </c>
      <c r="M576" s="5" t="str">
        <f t="shared" ref="M576:M638" si="49">B576&amp;F576&amp;H576&amp;C576</f>
        <v>Slovenský zväz športového rybolovuiBLukáš Hollý, Juraj Smatana, Marek Rojtáš, Peter Marcin za  2. miesto na MS v športe (disciplíne) lru prívlač</v>
      </c>
      <c r="N576" s="3" t="str">
        <f t="shared" si="46"/>
        <v>51118831iB</v>
      </c>
    </row>
    <row r="577" spans="1:14" ht="22.5">
      <c r="A577" s="225" t="s">
        <v>1329</v>
      </c>
      <c r="B577" s="278" t="str">
        <f>VLOOKUP(A577,Adr!A:B,2,FALSE)</f>
        <v>Slovenský zväz športového rybolovu</v>
      </c>
      <c r="C577" s="263" t="s">
        <v>1883</v>
      </c>
      <c r="D577" s="250">
        <v>2000</v>
      </c>
      <c r="E577" s="232">
        <v>0</v>
      </c>
      <c r="F577" s="245" t="s">
        <v>214</v>
      </c>
      <c r="G577" s="248" t="s">
        <v>10</v>
      </c>
      <c r="H577" s="248" t="s">
        <v>846</v>
      </c>
      <c r="I577" s="233" t="str">
        <f t="shared" si="47"/>
        <v>51118831i</v>
      </c>
      <c r="J577" s="226" t="str">
        <f t="shared" si="45"/>
        <v>51118831026 03</v>
      </c>
      <c r="K577" s="5"/>
      <c r="L577" s="226" t="str">
        <f t="shared" si="48"/>
        <v>51118831026 03B</v>
      </c>
      <c r="M577" s="5" t="str">
        <f t="shared" si="49"/>
        <v>Slovenský zväz športového rybolovuiBPeter Horňák za  3. miesto na MS v športe (disciplíne) lru prívlač</v>
      </c>
      <c r="N577" s="3" t="str">
        <f t="shared" si="46"/>
        <v>51118831iB</v>
      </c>
    </row>
    <row r="578" spans="1:14" ht="22.5">
      <c r="A578" s="225" t="s">
        <v>1655</v>
      </c>
      <c r="B578" s="278" t="str">
        <f>VLOOKUP(A578,Adr!A:B,2,FALSE)</f>
        <v>Slovenský zväz Taekwon - Do ITF</v>
      </c>
      <c r="C578" s="263" t="s">
        <v>1022</v>
      </c>
      <c r="D578" s="250">
        <v>45553</v>
      </c>
      <c r="E578" s="232">
        <v>0</v>
      </c>
      <c r="F578" s="245" t="s">
        <v>210</v>
      </c>
      <c r="G578" s="248" t="s">
        <v>10</v>
      </c>
      <c r="H578" s="248" t="s">
        <v>846</v>
      </c>
      <c r="I578" s="233" t="str">
        <f t="shared" si="47"/>
        <v>37938941e</v>
      </c>
      <c r="J578" s="226" t="str">
        <f t="shared" si="45"/>
        <v>37938941026 03</v>
      </c>
      <c r="K578" s="5"/>
      <c r="L578" s="226" t="str">
        <f t="shared" si="48"/>
        <v>37938941026 03B</v>
      </c>
      <c r="M578" s="5" t="str">
        <f t="shared" si="49"/>
        <v>Slovenský zväz Taekwon - Do ITFeBrozvoj športov, ktoré nie sú uznanými podľa zákona č. 440/2015 Z. z.</v>
      </c>
      <c r="N578" s="3" t="str">
        <f t="shared" si="46"/>
        <v>37938941eB</v>
      </c>
    </row>
    <row r="579" spans="1:14">
      <c r="A579" s="225" t="s">
        <v>139</v>
      </c>
      <c r="B579" s="278" t="str">
        <f>VLOOKUP(A579,Adr!A:B,2,FALSE)</f>
        <v>Slovenský zväz tanečného športu</v>
      </c>
      <c r="C579" s="263" t="s">
        <v>1004</v>
      </c>
      <c r="D579" s="250">
        <v>415190</v>
      </c>
      <c r="E579" s="232">
        <v>0</v>
      </c>
      <c r="F579" s="225" t="s">
        <v>206</v>
      </c>
      <c r="G579" s="228" t="s">
        <v>6</v>
      </c>
      <c r="H579" s="228" t="s">
        <v>846</v>
      </c>
      <c r="I579" s="233" t="str">
        <f t="shared" si="47"/>
        <v>00684767a</v>
      </c>
      <c r="J579" s="226" t="str">
        <f t="shared" si="45"/>
        <v>00684767026 02</v>
      </c>
      <c r="K579" s="5" t="s">
        <v>103</v>
      </c>
      <c r="L579" s="226" t="str">
        <f t="shared" si="48"/>
        <v>00684767026 02B</v>
      </c>
      <c r="M579" s="5" t="str">
        <f t="shared" si="49"/>
        <v>Slovenský zväz tanečného športuaBtanečný šport - bežné transfery</v>
      </c>
      <c r="N579" s="3" t="str">
        <f t="shared" si="46"/>
        <v>00684767aB</v>
      </c>
    </row>
    <row r="580" spans="1:14" ht="22.5">
      <c r="A580" s="225" t="s">
        <v>139</v>
      </c>
      <c r="B580" s="278" t="str">
        <f>VLOOKUP(A580,Adr!A:B,2,FALSE)</f>
        <v>Slovenský zväz tanečného športu</v>
      </c>
      <c r="C580" s="263" t="s">
        <v>1889</v>
      </c>
      <c r="D580" s="250">
        <v>750</v>
      </c>
      <c r="E580" s="232">
        <v>0</v>
      </c>
      <c r="F580" s="245" t="s">
        <v>214</v>
      </c>
      <c r="G580" s="248" t="s">
        <v>10</v>
      </c>
      <c r="H580" s="248" t="s">
        <v>846</v>
      </c>
      <c r="I580" s="233" t="str">
        <f t="shared" si="47"/>
        <v>00684767i</v>
      </c>
      <c r="J580" s="226" t="str">
        <f t="shared" si="45"/>
        <v>00684767026 03</v>
      </c>
      <c r="K580" s="5"/>
      <c r="L580" s="226" t="str">
        <f t="shared" si="48"/>
        <v>00684767026 03B</v>
      </c>
      <c r="M580" s="5" t="str">
        <f t="shared" si="49"/>
        <v>Slovenský zväz tanečného športuiBAdriana Mazuchová, Ema Grigerová za  3. miesto na MSJ v športe (disciplíne) street show duo</v>
      </c>
      <c r="N580" s="3" t="str">
        <f t="shared" si="46"/>
        <v>00684767iB</v>
      </c>
    </row>
    <row r="581" spans="1:14" ht="22.5">
      <c r="A581" s="225" t="s">
        <v>139</v>
      </c>
      <c r="B581" s="278" t="str">
        <f>VLOOKUP(A581,Adr!A:B,2,FALSE)</f>
        <v>Slovenský zväz tanečného športu</v>
      </c>
      <c r="C581" s="253" t="s">
        <v>1891</v>
      </c>
      <c r="D581" s="231">
        <v>1000</v>
      </c>
      <c r="E581" s="232">
        <v>0</v>
      </c>
      <c r="F581" s="245" t="s">
        <v>214</v>
      </c>
      <c r="G581" s="248" t="s">
        <v>10</v>
      </c>
      <c r="H581" s="248" t="s">
        <v>846</v>
      </c>
      <c r="I581" s="233" t="str">
        <f t="shared" si="47"/>
        <v>00684767i</v>
      </c>
      <c r="J581" s="226" t="str">
        <f t="shared" si="45"/>
        <v>00684767026 03</v>
      </c>
      <c r="K581" s="5"/>
      <c r="L581" s="226" t="str">
        <f t="shared" si="48"/>
        <v>00684767026 03B</v>
      </c>
      <c r="M581" s="5" t="str">
        <f t="shared" si="49"/>
        <v>Slovenský zväz tanečného športuiBAndrea Vavreková za  3. miesto na ME v športe (disciplíne) street show</v>
      </c>
      <c r="N581" s="3" t="str">
        <f t="shared" si="46"/>
        <v>00684767iB</v>
      </c>
    </row>
    <row r="582" spans="1:14" ht="22.5">
      <c r="A582" s="225" t="s">
        <v>139</v>
      </c>
      <c r="B582" s="278" t="str">
        <f>VLOOKUP(A582,Adr!A:B,2,FALSE)</f>
        <v>Slovenský zväz tanečného športu</v>
      </c>
      <c r="C582" s="253" t="s">
        <v>1892</v>
      </c>
      <c r="D582" s="231">
        <v>1500</v>
      </c>
      <c r="E582" s="232">
        <v>0</v>
      </c>
      <c r="F582" s="245" t="s">
        <v>214</v>
      </c>
      <c r="G582" s="248" t="s">
        <v>10</v>
      </c>
      <c r="H582" s="248" t="s">
        <v>846</v>
      </c>
      <c r="I582" s="233" t="str">
        <f t="shared" si="47"/>
        <v>00684767i</v>
      </c>
      <c r="J582" s="226" t="str">
        <f t="shared" si="45"/>
        <v>00684767026 03</v>
      </c>
      <c r="K582" s="5"/>
      <c r="L582" s="226" t="str">
        <f t="shared" si="48"/>
        <v>00684767026 03B</v>
      </c>
      <c r="M582" s="5" t="str">
        <f t="shared" si="49"/>
        <v>Slovenský zväz tanečného športuiBMartine Georgette Ganse za  2. miesto na ME v športe (disciplíne) street show</v>
      </c>
      <c r="N582" s="3" t="str">
        <f t="shared" si="46"/>
        <v>00684767iB</v>
      </c>
    </row>
    <row r="583" spans="1:14" ht="22.5">
      <c r="A583" s="225" t="s">
        <v>139</v>
      </c>
      <c r="B583" s="278" t="str">
        <f>VLOOKUP(A583,Adr!A:B,2,FALSE)</f>
        <v>Slovenský zväz tanečného športu</v>
      </c>
      <c r="C583" s="263" t="s">
        <v>1886</v>
      </c>
      <c r="D583" s="250">
        <v>500</v>
      </c>
      <c r="E583" s="232">
        <v>0</v>
      </c>
      <c r="F583" s="245" t="s">
        <v>214</v>
      </c>
      <c r="G583" s="248" t="s">
        <v>10</v>
      </c>
      <c r="H583" s="248" t="s">
        <v>846</v>
      </c>
      <c r="I583" s="233" t="str">
        <f t="shared" si="47"/>
        <v>00684767i</v>
      </c>
      <c r="J583" s="226" t="str">
        <f t="shared" si="45"/>
        <v>00684767026 03</v>
      </c>
      <c r="K583" s="5"/>
      <c r="L583" s="226" t="str">
        <f t="shared" si="48"/>
        <v>00684767026 03B</v>
      </c>
      <c r="M583" s="5" t="str">
        <f t="shared" si="49"/>
        <v>Slovenský zväz tanečného športuiBMaša Machatsová za  3. miesto na MSJ v športe (disciplíne) show dance</v>
      </c>
      <c r="N583" s="3" t="str">
        <f t="shared" si="46"/>
        <v>00684767iB</v>
      </c>
    </row>
    <row r="584" spans="1:14" ht="22.5">
      <c r="A584" s="225" t="s">
        <v>139</v>
      </c>
      <c r="B584" s="278" t="str">
        <f>VLOOKUP(A584,Adr!A:B,2,FALSE)</f>
        <v>Slovenský zväz tanečného športu</v>
      </c>
      <c r="C584" s="263" t="s">
        <v>1890</v>
      </c>
      <c r="D584" s="250">
        <v>1000</v>
      </c>
      <c r="E584" s="232">
        <v>0</v>
      </c>
      <c r="F584" s="245" t="s">
        <v>214</v>
      </c>
      <c r="G584" s="248" t="s">
        <v>10</v>
      </c>
      <c r="H584" s="248" t="s">
        <v>846</v>
      </c>
      <c r="I584" s="233" t="str">
        <f t="shared" si="47"/>
        <v>00684767i</v>
      </c>
      <c r="J584" s="226" t="str">
        <f t="shared" si="45"/>
        <v>00684767026 03</v>
      </c>
      <c r="K584" s="5"/>
      <c r="L584" s="226" t="str">
        <f t="shared" si="48"/>
        <v>00684767026 03B</v>
      </c>
      <c r="M584" s="5" t="str">
        <f t="shared" si="49"/>
        <v>Slovenský zväz tanečného športuiBMatúš Tropp za  1. miesto na MSJ v športe (disciplíne) disco dance</v>
      </c>
      <c r="N584" s="3" t="str">
        <f t="shared" si="46"/>
        <v>00684767iB</v>
      </c>
    </row>
    <row r="585" spans="1:14">
      <c r="A585" s="225" t="s">
        <v>139</v>
      </c>
      <c r="B585" s="278" t="str">
        <f>VLOOKUP(A585,Adr!A:B,2,FALSE)</f>
        <v>Slovenský zväz tanečného športu</v>
      </c>
      <c r="C585" s="263" t="s">
        <v>1885</v>
      </c>
      <c r="D585" s="250">
        <v>400</v>
      </c>
      <c r="E585" s="232">
        <v>0</v>
      </c>
      <c r="F585" s="245" t="s">
        <v>214</v>
      </c>
      <c r="G585" s="248" t="s">
        <v>10</v>
      </c>
      <c r="H585" s="248" t="s">
        <v>846</v>
      </c>
      <c r="I585" s="233" t="str">
        <f t="shared" si="47"/>
        <v>00684767i</v>
      </c>
      <c r="J585" s="226" t="str">
        <f t="shared" si="45"/>
        <v>00684767026 03</v>
      </c>
      <c r="K585" s="5"/>
      <c r="L585" s="226" t="str">
        <f t="shared" si="48"/>
        <v>00684767026 03B</v>
      </c>
      <c r="M585" s="5" t="str">
        <f t="shared" si="49"/>
        <v>Slovenský zväz tanečného športuiBMiroslav Frolo - 1 x 1. m. MSJ - Tropp (disco dance)</v>
      </c>
      <c r="N585" s="3" t="str">
        <f t="shared" si="46"/>
        <v>00684767iB</v>
      </c>
    </row>
    <row r="586" spans="1:14" ht="22.5">
      <c r="A586" s="225" t="s">
        <v>139</v>
      </c>
      <c r="B586" s="278" t="str">
        <f>VLOOKUP(A586,Adr!A:B,2,FALSE)</f>
        <v>Slovenský zväz tanečného športu</v>
      </c>
      <c r="C586" s="263" t="s">
        <v>1888</v>
      </c>
      <c r="D586" s="250">
        <v>750</v>
      </c>
      <c r="E586" s="232">
        <v>0</v>
      </c>
      <c r="F586" s="245" t="s">
        <v>214</v>
      </c>
      <c r="G586" s="248" t="s">
        <v>10</v>
      </c>
      <c r="H586" s="248" t="s">
        <v>846</v>
      </c>
      <c r="I586" s="233" t="str">
        <f t="shared" si="47"/>
        <v>00684767i</v>
      </c>
      <c r="J586" s="226" t="str">
        <f t="shared" si="45"/>
        <v>00684767026 03</v>
      </c>
      <c r="K586" s="5"/>
      <c r="L586" s="226" t="str">
        <f t="shared" si="48"/>
        <v>00684767026 03B</v>
      </c>
      <c r="M586" s="5" t="str">
        <f t="shared" si="49"/>
        <v>Slovenský zväz tanečného športuiBNatália Remeková za  2. miesto na MSJ v športe (disciplíne) street show</v>
      </c>
      <c r="N586" s="3" t="str">
        <f t="shared" si="46"/>
        <v>00684767iB</v>
      </c>
    </row>
    <row r="587" spans="1:14" ht="22.5">
      <c r="A587" s="225" t="s">
        <v>139</v>
      </c>
      <c r="B587" s="278" t="str">
        <f>VLOOKUP(A587,Adr!A:B,2,FALSE)</f>
        <v>Slovenský zväz tanečného športu</v>
      </c>
      <c r="C587" s="263" t="s">
        <v>1887</v>
      </c>
      <c r="D587" s="250">
        <v>600</v>
      </c>
      <c r="E587" s="232">
        <v>0</v>
      </c>
      <c r="F587" s="245" t="s">
        <v>214</v>
      </c>
      <c r="G587" s="248" t="s">
        <v>10</v>
      </c>
      <c r="H587" s="248" t="s">
        <v>846</v>
      </c>
      <c r="I587" s="233" t="str">
        <f t="shared" si="47"/>
        <v>00684767i</v>
      </c>
      <c r="J587" s="226" t="str">
        <f t="shared" si="45"/>
        <v>00684767026 03</v>
      </c>
      <c r="K587" s="5"/>
      <c r="L587" s="226" t="str">
        <f t="shared" si="48"/>
        <v>00684767026 03B</v>
      </c>
      <c r="M587" s="5" t="str">
        <f t="shared" si="49"/>
        <v>Slovenský zväz tanečného športuiBPetr Horáček - celoživotná práca s mládežou a životné jubileum - 50 rokov</v>
      </c>
      <c r="N587" s="3" t="str">
        <f t="shared" si="46"/>
        <v>00684767iB</v>
      </c>
    </row>
    <row r="588" spans="1:14">
      <c r="A588" s="245" t="s">
        <v>139</v>
      </c>
      <c r="B588" s="278" t="str">
        <f>VLOOKUP(A588,Adr!A:B,2,FALSE)</f>
        <v>Slovenský zväz tanečného športu</v>
      </c>
      <c r="C588" s="248" t="s">
        <v>1967</v>
      </c>
      <c r="D588" s="250">
        <v>10000</v>
      </c>
      <c r="E588" s="321">
        <v>0</v>
      </c>
      <c r="F588" s="245" t="s">
        <v>223</v>
      </c>
      <c r="G588" s="248" t="s">
        <v>10</v>
      </c>
      <c r="H588" s="248" t="s">
        <v>846</v>
      </c>
      <c r="I588" s="256" t="str">
        <f t="shared" si="47"/>
        <v>00684767r</v>
      </c>
      <c r="J588" s="226" t="str">
        <f t="shared" si="45"/>
        <v>00684767026 03</v>
      </c>
      <c r="K588" s="5"/>
      <c r="L588" s="226" t="str">
        <f t="shared" si="48"/>
        <v>00684767026 03B</v>
      </c>
      <c r="M588" s="5" t="str">
        <f t="shared" si="49"/>
        <v>Slovenský zväz tanečného športurBME mládež do 18 rokov, Košice, 22.11.2020 - 23.11.2020, 0 športovcov do 20 rokov, 210 športovcov do 15 rokov, 0 športovcov nad 60 rokov</v>
      </c>
      <c r="N588" s="3" t="str">
        <f t="shared" si="46"/>
        <v>00684767rB</v>
      </c>
    </row>
    <row r="589" spans="1:14">
      <c r="A589" s="225" t="s">
        <v>141</v>
      </c>
      <c r="B589" s="278" t="str">
        <f>VLOOKUP(A589,Adr!A:B,2,FALSE)</f>
        <v>Slovenský zväz telesne postihnutých športovcov</v>
      </c>
      <c r="C589" s="253" t="s">
        <v>1453</v>
      </c>
      <c r="D589" s="231">
        <v>15643</v>
      </c>
      <c r="E589" s="232">
        <v>0</v>
      </c>
      <c r="F589" s="225" t="s">
        <v>209</v>
      </c>
      <c r="G589" s="228" t="s">
        <v>10</v>
      </c>
      <c r="H589" s="228" t="s">
        <v>846</v>
      </c>
      <c r="I589" s="256" t="str">
        <f t="shared" si="47"/>
        <v>22665234d</v>
      </c>
      <c r="J589" s="226" t="str">
        <f t="shared" ref="J589:J652" si="50">A589&amp;G589</f>
        <v>22665234026 03</v>
      </c>
      <c r="K589" s="5"/>
      <c r="L589" s="226" t="str">
        <f t="shared" si="48"/>
        <v>22665234026 03B</v>
      </c>
      <c r="M589" s="5" t="str">
        <f t="shared" si="49"/>
        <v>Slovenský zväz telesne postihnutých športovcovdBAdam Fekete</v>
      </c>
      <c r="N589" s="3" t="str">
        <f t="shared" si="46"/>
        <v>22665234dB</v>
      </c>
    </row>
    <row r="590" spans="1:14">
      <c r="A590" s="225" t="s">
        <v>141</v>
      </c>
      <c r="B590" s="278" t="str">
        <f>VLOOKUP(A590,Adr!A:B,2,FALSE)</f>
        <v>Slovenský zväz telesne postihnutých športovcov</v>
      </c>
      <c r="C590" s="263" t="s">
        <v>1159</v>
      </c>
      <c r="D590" s="250">
        <v>31285</v>
      </c>
      <c r="E590" s="232">
        <v>0</v>
      </c>
      <c r="F590" s="225" t="s">
        <v>209</v>
      </c>
      <c r="G590" s="228" t="s">
        <v>10</v>
      </c>
      <c r="H590" s="228" t="s">
        <v>846</v>
      </c>
      <c r="I590" s="256" t="str">
        <f t="shared" si="47"/>
        <v>22665234d</v>
      </c>
      <c r="J590" s="226" t="str">
        <f t="shared" si="50"/>
        <v>22665234026 03</v>
      </c>
      <c r="K590" s="5"/>
      <c r="L590" s="226" t="str">
        <f t="shared" si="48"/>
        <v>22665234026 03B</v>
      </c>
      <c r="M590" s="5" t="str">
        <f t="shared" si="49"/>
        <v>Slovenský zväz telesne postihnutých športovcovdBAlena Kánová</v>
      </c>
      <c r="N590" s="3" t="str">
        <f t="shared" si="46"/>
        <v>22665234dB</v>
      </c>
    </row>
    <row r="591" spans="1:14">
      <c r="A591" s="225" t="s">
        <v>141</v>
      </c>
      <c r="B591" s="278" t="str">
        <f>VLOOKUP(A591,Adr!A:B,2,FALSE)</f>
        <v>Slovenský zväz telesne postihnutých športovcov</v>
      </c>
      <c r="C591" s="263" t="s">
        <v>1161</v>
      </c>
      <c r="D591" s="250">
        <v>41714</v>
      </c>
      <c r="E591" s="232">
        <v>0</v>
      </c>
      <c r="F591" s="225" t="s">
        <v>209</v>
      </c>
      <c r="G591" s="228" t="s">
        <v>10</v>
      </c>
      <c r="H591" s="228" t="s">
        <v>846</v>
      </c>
      <c r="I591" s="256" t="str">
        <f t="shared" si="47"/>
        <v>22665234d</v>
      </c>
      <c r="J591" s="226" t="str">
        <f t="shared" si="50"/>
        <v>22665234026 03</v>
      </c>
      <c r="K591" s="5"/>
      <c r="L591" s="226" t="str">
        <f t="shared" si="48"/>
        <v>22665234026 03B</v>
      </c>
      <c r="M591" s="5" t="str">
        <f t="shared" si="49"/>
        <v>Slovenský zväz telesne postihnutých športovcovdBAnna Oroszová</v>
      </c>
      <c r="N591" s="3" t="str">
        <f t="shared" si="46"/>
        <v>22665234dB</v>
      </c>
    </row>
    <row r="592" spans="1:14">
      <c r="A592" s="225" t="s">
        <v>141</v>
      </c>
      <c r="B592" s="278" t="str">
        <f>VLOOKUP(A592,Adr!A:B,2,FALSE)</f>
        <v>Slovenský zväz telesne postihnutých športovcov</v>
      </c>
      <c r="C592" s="263" t="s">
        <v>1160</v>
      </c>
      <c r="D592" s="250">
        <v>41714</v>
      </c>
      <c r="E592" s="232">
        <v>0</v>
      </c>
      <c r="F592" s="225" t="s">
        <v>209</v>
      </c>
      <c r="G592" s="228" t="s">
        <v>10</v>
      </c>
      <c r="H592" s="228" t="s">
        <v>846</v>
      </c>
      <c r="I592" s="256" t="str">
        <f t="shared" si="47"/>
        <v>22665234d</v>
      </c>
      <c r="J592" s="226" t="str">
        <f t="shared" si="50"/>
        <v>22665234026 03</v>
      </c>
      <c r="K592" s="5"/>
      <c r="L592" s="226" t="str">
        <f t="shared" si="48"/>
        <v>22665234026 03B</v>
      </c>
      <c r="M592" s="5" t="str">
        <f t="shared" si="49"/>
        <v>Slovenský zväz telesne postihnutých športovcovdBBoris Trávniček</v>
      </c>
      <c r="N592" s="3" t="str">
        <f t="shared" si="46"/>
        <v>22665234dB</v>
      </c>
    </row>
    <row r="593" spans="1:14">
      <c r="A593" s="225" t="s">
        <v>141</v>
      </c>
      <c r="B593" s="278" t="str">
        <f>VLOOKUP(A593,Adr!A:B,2,FALSE)</f>
        <v>Slovenský zväz telesne postihnutých športovcov</v>
      </c>
      <c r="C593" s="263" t="s">
        <v>1454</v>
      </c>
      <c r="D593" s="250">
        <v>15643</v>
      </c>
      <c r="E593" s="232">
        <v>0</v>
      </c>
      <c r="F593" s="225" t="s">
        <v>209</v>
      </c>
      <c r="G593" s="228" t="s">
        <v>10</v>
      </c>
      <c r="H593" s="228" t="s">
        <v>846</v>
      </c>
      <c r="I593" s="256" t="str">
        <f t="shared" si="47"/>
        <v>22665234d</v>
      </c>
      <c r="J593" s="226" t="str">
        <f t="shared" si="50"/>
        <v>22665234026 03</v>
      </c>
      <c r="K593" s="5"/>
      <c r="L593" s="226" t="str">
        <f t="shared" si="48"/>
        <v>22665234026 03B</v>
      </c>
      <c r="M593" s="5" t="str">
        <f t="shared" si="49"/>
        <v>Slovenský zväz telesne postihnutých športovcovdBdružstvo mix - kladkový luk</v>
      </c>
      <c r="N593" s="3" t="str">
        <f t="shared" si="46"/>
        <v>22665234dB</v>
      </c>
    </row>
    <row r="594" spans="1:14">
      <c r="A594" s="225" t="s">
        <v>141</v>
      </c>
      <c r="B594" s="278" t="str">
        <f>VLOOKUP(A594,Adr!A:B,2,FALSE)</f>
        <v>Slovenský zväz telesne postihnutých športovcov</v>
      </c>
      <c r="C594" s="263" t="s">
        <v>513</v>
      </c>
      <c r="D594" s="250">
        <v>31285</v>
      </c>
      <c r="E594" s="232">
        <v>0</v>
      </c>
      <c r="F594" s="225" t="s">
        <v>209</v>
      </c>
      <c r="G594" s="228" t="s">
        <v>10</v>
      </c>
      <c r="H594" s="228" t="s">
        <v>846</v>
      </c>
      <c r="I594" s="256" t="str">
        <f t="shared" si="47"/>
        <v>22665234d</v>
      </c>
      <c r="J594" s="226" t="str">
        <f t="shared" si="50"/>
        <v>22665234026 03</v>
      </c>
      <c r="K594" s="5"/>
      <c r="L594" s="226" t="str">
        <f t="shared" si="48"/>
        <v>22665234026 03B</v>
      </c>
      <c r="M594" s="5" t="str">
        <f t="shared" si="49"/>
        <v>Slovenský zväz telesne postihnutých športovcovdBJán Riapoš</v>
      </c>
      <c r="N594" s="3" t="str">
        <f t="shared" si="46"/>
        <v>22665234dB</v>
      </c>
    </row>
    <row r="595" spans="1:14">
      <c r="A595" s="225" t="s">
        <v>141</v>
      </c>
      <c r="B595" s="278" t="str">
        <f>VLOOKUP(A595,Adr!A:B,2,FALSE)</f>
        <v>Slovenský zväz telesne postihnutých športovcov</v>
      </c>
      <c r="C595" s="253" t="s">
        <v>1163</v>
      </c>
      <c r="D595" s="231">
        <v>62571</v>
      </c>
      <c r="E595" s="232">
        <v>0</v>
      </c>
      <c r="F595" s="225" t="s">
        <v>209</v>
      </c>
      <c r="G595" s="228" t="s">
        <v>10</v>
      </c>
      <c r="H595" s="228" t="s">
        <v>846</v>
      </c>
      <c r="I595" s="256" t="str">
        <f t="shared" si="47"/>
        <v>22665234d</v>
      </c>
      <c r="J595" s="226" t="str">
        <f t="shared" si="50"/>
        <v>22665234026 03</v>
      </c>
      <c r="K595" s="5"/>
      <c r="L595" s="226" t="str">
        <f t="shared" si="48"/>
        <v>22665234026 03B</v>
      </c>
      <c r="M595" s="5" t="str">
        <f t="shared" si="49"/>
        <v>Slovenský zväz telesne postihnutých športovcovdBJozef Metelka</v>
      </c>
      <c r="N595" s="3" t="str">
        <f t="shared" si="46"/>
        <v>22665234dB</v>
      </c>
    </row>
    <row r="596" spans="1:14">
      <c r="A596" s="265" t="s">
        <v>141</v>
      </c>
      <c r="B596" s="278" t="str">
        <f>VLOOKUP(A596,Adr!A:B,2,FALSE)</f>
        <v>Slovenský zväz telesne postihnutých športovcov</v>
      </c>
      <c r="C596" s="228" t="s">
        <v>1162</v>
      </c>
      <c r="D596" s="231">
        <v>41714</v>
      </c>
      <c r="E596" s="232">
        <v>0</v>
      </c>
      <c r="F596" s="225" t="s">
        <v>209</v>
      </c>
      <c r="G596" s="294" t="s">
        <v>10</v>
      </c>
      <c r="H596" s="228" t="s">
        <v>846</v>
      </c>
      <c r="I596" s="256" t="str">
        <f t="shared" si="47"/>
        <v>22665234d</v>
      </c>
      <c r="J596" s="226" t="str">
        <f t="shared" si="50"/>
        <v>22665234026 03</v>
      </c>
      <c r="K596" s="5"/>
      <c r="L596" s="226" t="str">
        <f t="shared" si="48"/>
        <v>22665234026 03B</v>
      </c>
      <c r="M596" s="5" t="str">
        <f t="shared" si="49"/>
        <v>Slovenský zväz telesne postihnutých športovcovdBMarcel Pavlík</v>
      </c>
      <c r="N596" s="3" t="str">
        <f t="shared" si="46"/>
        <v>22665234dB</v>
      </c>
    </row>
    <row r="597" spans="1:14">
      <c r="A597" s="225" t="s">
        <v>141</v>
      </c>
      <c r="B597" s="278" t="str">
        <f>VLOOKUP(A597,Adr!A:B,2,FALSE)</f>
        <v>Slovenský zväz telesne postihnutých športovcov</v>
      </c>
      <c r="C597" s="263" t="s">
        <v>1164</v>
      </c>
      <c r="D597" s="250">
        <v>31285</v>
      </c>
      <c r="E597" s="232">
        <v>0</v>
      </c>
      <c r="F597" s="225" t="s">
        <v>209</v>
      </c>
      <c r="G597" s="228" t="s">
        <v>10</v>
      </c>
      <c r="H597" s="228" t="s">
        <v>846</v>
      </c>
      <c r="I597" s="256" t="str">
        <f t="shared" si="47"/>
        <v>22665234d</v>
      </c>
      <c r="J597" s="226" t="str">
        <f t="shared" si="50"/>
        <v>22665234026 03</v>
      </c>
      <c r="K597" s="5"/>
      <c r="L597" s="226" t="str">
        <f t="shared" si="48"/>
        <v>22665234026 03B</v>
      </c>
      <c r="M597" s="5" t="str">
        <f t="shared" si="49"/>
        <v>Slovenský zväz telesne postihnutých športovcovdBMartin Ludrovský</v>
      </c>
      <c r="N597" s="3" t="str">
        <f t="shared" si="46"/>
        <v>22665234dB</v>
      </c>
    </row>
    <row r="598" spans="1:14">
      <c r="A598" s="225" t="s">
        <v>141</v>
      </c>
      <c r="B598" s="278" t="str">
        <f>VLOOKUP(A598,Adr!A:B,2,FALSE)</f>
        <v>Slovenský zväz telesne postihnutých športovcov</v>
      </c>
      <c r="C598" s="263" t="s">
        <v>1455</v>
      </c>
      <c r="D598" s="250">
        <v>31285</v>
      </c>
      <c r="E598" s="232">
        <v>0</v>
      </c>
      <c r="F598" s="225" t="s">
        <v>209</v>
      </c>
      <c r="G598" s="228" t="s">
        <v>10</v>
      </c>
      <c r="H598" s="228" t="s">
        <v>846</v>
      </c>
      <c r="I598" s="256" t="str">
        <f t="shared" si="47"/>
        <v>22665234d</v>
      </c>
      <c r="J598" s="226" t="str">
        <f t="shared" si="50"/>
        <v>22665234026 03</v>
      </c>
      <c r="K598" s="5"/>
      <c r="L598" s="226" t="str">
        <f t="shared" si="48"/>
        <v>22665234026 03B</v>
      </c>
      <c r="M598" s="5" t="str">
        <f t="shared" si="49"/>
        <v>Slovenský zväz telesne postihnutých športovcovdBMichaela Balcová</v>
      </c>
      <c r="N598" s="3" t="str">
        <f t="shared" si="46"/>
        <v>22665234dB</v>
      </c>
    </row>
    <row r="599" spans="1:14">
      <c r="A599" s="269" t="s">
        <v>141</v>
      </c>
      <c r="B599" s="278" t="str">
        <f>VLOOKUP(A599,Adr!A:B,2,FALSE)</f>
        <v>Slovenský zväz telesne postihnutých športovcov</v>
      </c>
      <c r="C599" s="228" t="s">
        <v>1456</v>
      </c>
      <c r="D599" s="231">
        <v>31285</v>
      </c>
      <c r="E599" s="232">
        <v>0</v>
      </c>
      <c r="F599" s="225" t="s">
        <v>209</v>
      </c>
      <c r="G599" s="294" t="s">
        <v>10</v>
      </c>
      <c r="H599" s="228" t="s">
        <v>846</v>
      </c>
      <c r="I599" s="256" t="str">
        <f t="shared" si="47"/>
        <v>22665234d</v>
      </c>
      <c r="J599" s="226" t="str">
        <f t="shared" si="50"/>
        <v>22665234026 03</v>
      </c>
      <c r="K599" s="5"/>
      <c r="L599" s="226" t="str">
        <f t="shared" si="48"/>
        <v>22665234026 03B</v>
      </c>
      <c r="M599" s="5" t="str">
        <f t="shared" si="49"/>
        <v>Slovenský zväz telesne postihnutých športovcovdBMiroslav Jambor</v>
      </c>
      <c r="N599" s="3" t="str">
        <f t="shared" si="46"/>
        <v>22665234dB</v>
      </c>
    </row>
    <row r="600" spans="1:14">
      <c r="A600" s="225" t="s">
        <v>141</v>
      </c>
      <c r="B600" s="278" t="str">
        <f>VLOOKUP(A600,Adr!A:B,2,FALSE)</f>
        <v>Slovenský zväz telesne postihnutých športovcov</v>
      </c>
      <c r="C600" s="253" t="s">
        <v>1165</v>
      </c>
      <c r="D600" s="231">
        <v>10429</v>
      </c>
      <c r="E600" s="232">
        <v>0</v>
      </c>
      <c r="F600" s="225" t="s">
        <v>209</v>
      </c>
      <c r="G600" s="228" t="s">
        <v>10</v>
      </c>
      <c r="H600" s="228" t="s">
        <v>846</v>
      </c>
      <c r="I600" s="256" t="str">
        <f t="shared" si="47"/>
        <v>22665234d</v>
      </c>
      <c r="J600" s="226" t="str">
        <f t="shared" si="50"/>
        <v>22665234026 03</v>
      </c>
      <c r="K600" s="5"/>
      <c r="L600" s="226" t="str">
        <f t="shared" si="48"/>
        <v>22665234026 03B</v>
      </c>
      <c r="M600" s="5" t="str">
        <f t="shared" si="49"/>
        <v>Slovenský zväz telesne postihnutých športovcovdBOndrej Strečko</v>
      </c>
      <c r="N600" s="3" t="str">
        <f t="shared" si="46"/>
        <v>22665234dB</v>
      </c>
    </row>
    <row r="601" spans="1:14">
      <c r="A601" s="225" t="s">
        <v>141</v>
      </c>
      <c r="B601" s="278" t="str">
        <f>VLOOKUP(A601,Adr!A:B,2,FALSE)</f>
        <v>Slovenský zväz telesne postihnutých športovcov</v>
      </c>
      <c r="C601" s="263" t="s">
        <v>1166</v>
      </c>
      <c r="D601" s="250">
        <v>52142</v>
      </c>
      <c r="E601" s="232">
        <v>0</v>
      </c>
      <c r="F601" s="225" t="s">
        <v>209</v>
      </c>
      <c r="G601" s="228" t="s">
        <v>10</v>
      </c>
      <c r="H601" s="228" t="s">
        <v>846</v>
      </c>
      <c r="I601" s="256" t="str">
        <f t="shared" si="47"/>
        <v>22665234d</v>
      </c>
      <c r="J601" s="226" t="str">
        <f t="shared" si="50"/>
        <v>22665234026 03</v>
      </c>
      <c r="K601" s="5"/>
      <c r="L601" s="226" t="str">
        <f t="shared" si="48"/>
        <v>22665234026 03B</v>
      </c>
      <c r="M601" s="5" t="str">
        <f t="shared" si="49"/>
        <v>Slovenský zväz telesne postihnutých športovcovdBPatrik Kuril</v>
      </c>
      <c r="N601" s="3" t="str">
        <f t="shared" si="46"/>
        <v>22665234dB</v>
      </c>
    </row>
    <row r="602" spans="1:14">
      <c r="A602" s="225" t="s">
        <v>141</v>
      </c>
      <c r="B602" s="278" t="str">
        <f>VLOOKUP(A602,Adr!A:B,2,FALSE)</f>
        <v>Slovenský zväz telesne postihnutých športovcov</v>
      </c>
      <c r="C602" s="253" t="s">
        <v>1457</v>
      </c>
      <c r="D602" s="231">
        <v>10429</v>
      </c>
      <c r="E602" s="232">
        <v>0</v>
      </c>
      <c r="F602" s="225" t="s">
        <v>209</v>
      </c>
      <c r="G602" s="228" t="s">
        <v>10</v>
      </c>
      <c r="H602" s="228" t="s">
        <v>846</v>
      </c>
      <c r="I602" s="256" t="str">
        <f t="shared" si="47"/>
        <v>22665234d</v>
      </c>
      <c r="J602" s="226" t="str">
        <f t="shared" si="50"/>
        <v>22665234026 03</v>
      </c>
      <c r="K602" s="5"/>
      <c r="L602" s="226" t="str">
        <f t="shared" si="48"/>
        <v>22665234026 03B</v>
      </c>
      <c r="M602" s="5" t="str">
        <f t="shared" si="49"/>
        <v>Slovenský zväz telesne postihnutých športovcovdBPeter Mihálik</v>
      </c>
      <c r="N602" s="3" t="str">
        <f t="shared" si="46"/>
        <v>22665234dB</v>
      </c>
    </row>
    <row r="603" spans="1:14">
      <c r="A603" s="225" t="s">
        <v>141</v>
      </c>
      <c r="B603" s="278" t="str">
        <f>VLOOKUP(A603,Adr!A:B,2,FALSE)</f>
        <v>Slovenský zväz telesne postihnutých športovcov</v>
      </c>
      <c r="C603" s="253" t="s">
        <v>1458</v>
      </c>
      <c r="D603" s="231">
        <v>5214</v>
      </c>
      <c r="E603" s="232">
        <v>0</v>
      </c>
      <c r="F603" s="225" t="s">
        <v>209</v>
      </c>
      <c r="G603" s="228" t="s">
        <v>10</v>
      </c>
      <c r="H603" s="228" t="s">
        <v>846</v>
      </c>
      <c r="I603" s="256" t="str">
        <f t="shared" si="47"/>
        <v>22665234d</v>
      </c>
      <c r="J603" s="226" t="str">
        <f t="shared" si="50"/>
        <v>22665234026 03</v>
      </c>
      <c r="K603" s="5"/>
      <c r="L603" s="226" t="str">
        <f t="shared" si="48"/>
        <v>22665234026 03B</v>
      </c>
      <c r="M603" s="5" t="str">
        <f t="shared" si="49"/>
        <v>Slovenský zväz telesne postihnutých športovcovdBRastislav Kurilák</v>
      </c>
      <c r="N603" s="3" t="str">
        <f t="shared" si="46"/>
        <v>22665234dB</v>
      </c>
    </row>
    <row r="604" spans="1:14">
      <c r="A604" s="225" t="s">
        <v>141</v>
      </c>
      <c r="B604" s="278" t="str">
        <f>VLOOKUP(A604,Adr!A:B,2,FALSE)</f>
        <v>Slovenský zväz telesne postihnutých športovcov</v>
      </c>
      <c r="C604" s="263" t="s">
        <v>1167</v>
      </c>
      <c r="D604" s="250">
        <v>31285</v>
      </c>
      <c r="E604" s="232">
        <v>0</v>
      </c>
      <c r="F604" s="225" t="s">
        <v>209</v>
      </c>
      <c r="G604" s="228" t="s">
        <v>10</v>
      </c>
      <c r="H604" s="228" t="s">
        <v>846</v>
      </c>
      <c r="I604" s="256" t="str">
        <f t="shared" si="47"/>
        <v>22665234d</v>
      </c>
      <c r="J604" s="226" t="str">
        <f t="shared" si="50"/>
        <v>22665234026 03</v>
      </c>
      <c r="K604" s="5"/>
      <c r="L604" s="226" t="str">
        <f t="shared" si="48"/>
        <v>22665234026 03B</v>
      </c>
      <c r="M604" s="5" t="str">
        <f t="shared" si="49"/>
        <v>Slovenský zväz telesne postihnutých športovcovdBRóbert Mezík</v>
      </c>
      <c r="N604" s="3" t="str">
        <f t="shared" si="46"/>
        <v>22665234dB</v>
      </c>
    </row>
    <row r="605" spans="1:14">
      <c r="A605" s="225" t="s">
        <v>141</v>
      </c>
      <c r="B605" s="278" t="str">
        <f>VLOOKUP(A605,Adr!A:B,2,FALSE)</f>
        <v>Slovenský zväz telesne postihnutých športovcov</v>
      </c>
      <c r="C605" s="253" t="s">
        <v>1168</v>
      </c>
      <c r="D605" s="231">
        <v>52142</v>
      </c>
      <c r="E605" s="232">
        <v>0</v>
      </c>
      <c r="F605" s="225" t="s">
        <v>209</v>
      </c>
      <c r="G605" s="228" t="s">
        <v>10</v>
      </c>
      <c r="H605" s="228" t="s">
        <v>846</v>
      </c>
      <c r="I605" s="256" t="str">
        <f t="shared" si="47"/>
        <v>22665234d</v>
      </c>
      <c r="J605" s="226" t="str">
        <f t="shared" si="50"/>
        <v>22665234026 03</v>
      </c>
      <c r="K605" s="5"/>
      <c r="L605" s="226" t="str">
        <f t="shared" si="48"/>
        <v>22665234026 03B</v>
      </c>
      <c r="M605" s="5" t="str">
        <f t="shared" si="49"/>
        <v>Slovenský zväz telesne postihnutých športovcovdBSamuel Andrejčík</v>
      </c>
      <c r="N605" s="3" t="str">
        <f t="shared" si="46"/>
        <v>22665234dB</v>
      </c>
    </row>
    <row r="606" spans="1:14">
      <c r="A606" s="265" t="s">
        <v>141</v>
      </c>
      <c r="B606" s="278" t="str">
        <f>VLOOKUP(A606,Adr!A:B,2,FALSE)</f>
        <v>Slovenský zväz telesne postihnutých športovcov</v>
      </c>
      <c r="C606" s="228" t="s">
        <v>1169</v>
      </c>
      <c r="D606" s="231">
        <v>31285</v>
      </c>
      <c r="E606" s="232">
        <v>0</v>
      </c>
      <c r="F606" s="225" t="s">
        <v>209</v>
      </c>
      <c r="G606" s="294" t="s">
        <v>10</v>
      </c>
      <c r="H606" s="228" t="s">
        <v>846</v>
      </c>
      <c r="I606" s="256" t="str">
        <f t="shared" si="47"/>
        <v>22665234d</v>
      </c>
      <c r="J606" s="226" t="str">
        <f t="shared" si="50"/>
        <v>22665234026 03</v>
      </c>
      <c r="K606" s="5"/>
      <c r="L606" s="226" t="str">
        <f t="shared" si="48"/>
        <v>22665234026 03B</v>
      </c>
      <c r="M606" s="5" t="str">
        <f t="shared" si="49"/>
        <v>Slovenský zväz telesne postihnutých športovcovdBTomáš Král</v>
      </c>
      <c r="N606" s="3" t="str">
        <f t="shared" si="46"/>
        <v>22665234dB</v>
      </c>
    </row>
    <row r="607" spans="1:14">
      <c r="A607" s="225" t="s">
        <v>141</v>
      </c>
      <c r="B607" s="278" t="str">
        <f>VLOOKUP(A607,Adr!A:B,2,FALSE)</f>
        <v>Slovenský zväz telesne postihnutých športovcov</v>
      </c>
      <c r="C607" s="228" t="s">
        <v>1900</v>
      </c>
      <c r="D607" s="231">
        <v>3000</v>
      </c>
      <c r="E607" s="232">
        <v>0</v>
      </c>
      <c r="F607" s="225" t="s">
        <v>214</v>
      </c>
      <c r="G607" s="228" t="s">
        <v>10</v>
      </c>
      <c r="H607" s="228" t="s">
        <v>846</v>
      </c>
      <c r="I607" s="256" t="str">
        <f t="shared" si="47"/>
        <v>22665234i</v>
      </c>
      <c r="J607" s="226" t="str">
        <f t="shared" si="50"/>
        <v>22665234026 03</v>
      </c>
      <c r="K607" s="5"/>
      <c r="L607" s="226" t="str">
        <f t="shared" si="48"/>
        <v>22665234026 03B</v>
      </c>
      <c r="M607" s="5" t="str">
        <f t="shared" si="49"/>
        <v>Slovenský zväz telesne postihnutých športovcoviBJozef Metelka za  1. miesto na MS v športe (disciplíne) cykl. časovka - C 4</v>
      </c>
      <c r="N607" s="3" t="str">
        <f t="shared" si="46"/>
        <v>22665234iB</v>
      </c>
    </row>
    <row r="608" spans="1:14">
      <c r="A608" s="225" t="s">
        <v>141</v>
      </c>
      <c r="B608" s="278" t="str">
        <f>VLOOKUP(A608,Adr!A:B,2,FALSE)</f>
        <v>Slovenský zväz telesne postihnutých športovcov</v>
      </c>
      <c r="C608" s="248" t="s">
        <v>1897</v>
      </c>
      <c r="D608" s="250">
        <v>1333</v>
      </c>
      <c r="E608" s="232">
        <v>0</v>
      </c>
      <c r="F608" s="245" t="s">
        <v>214</v>
      </c>
      <c r="G608" s="248" t="s">
        <v>10</v>
      </c>
      <c r="H608" s="248" t="s">
        <v>846</v>
      </c>
      <c r="I608" s="256" t="str">
        <f t="shared" si="47"/>
        <v>22665234i</v>
      </c>
      <c r="J608" s="226" t="str">
        <f t="shared" si="50"/>
        <v>22665234026 03</v>
      </c>
      <c r="K608" s="5"/>
      <c r="L608" s="226" t="str">
        <f t="shared" si="48"/>
        <v>22665234026 03B</v>
      </c>
      <c r="M608" s="5" t="str">
        <f t="shared" si="49"/>
        <v>Slovenský zväz telesne postihnutých športovcoviBMartin Strehársky za  1. miesto na ME v športe (disciplíne) boccia - BC 4 pár</v>
      </c>
      <c r="N608" s="3" t="str">
        <f t="shared" si="46"/>
        <v>22665234iB</v>
      </c>
    </row>
    <row r="609" spans="1:14">
      <c r="A609" s="225" t="s">
        <v>141</v>
      </c>
      <c r="B609" s="278" t="str">
        <f>VLOOKUP(A609,Adr!A:B,2,FALSE)</f>
        <v>Slovenský zväz telesne postihnutých športovcov</v>
      </c>
      <c r="C609" s="248" t="s">
        <v>1896</v>
      </c>
      <c r="D609" s="250">
        <v>1333</v>
      </c>
      <c r="E609" s="232">
        <v>0</v>
      </c>
      <c r="F609" s="245" t="s">
        <v>214</v>
      </c>
      <c r="G609" s="248" t="s">
        <v>10</v>
      </c>
      <c r="H609" s="248" t="s">
        <v>846</v>
      </c>
      <c r="I609" s="256" t="str">
        <f t="shared" si="47"/>
        <v>22665234i</v>
      </c>
      <c r="J609" s="226" t="str">
        <f t="shared" si="50"/>
        <v>22665234026 03</v>
      </c>
      <c r="K609" s="5"/>
      <c r="L609" s="226" t="str">
        <f t="shared" si="48"/>
        <v>22665234026 03B</v>
      </c>
      <c r="M609" s="5" t="str">
        <f t="shared" si="49"/>
        <v>Slovenský zväz telesne postihnutých športovcoviBMichaela Balcová za  1. miesto na ME v športe (disciplíne) boccia - BC 4 pár</v>
      </c>
      <c r="N609" s="3" t="str">
        <f t="shared" si="46"/>
        <v>22665234iB</v>
      </c>
    </row>
    <row r="610" spans="1:14">
      <c r="A610" s="225" t="s">
        <v>141</v>
      </c>
      <c r="B610" s="278" t="str">
        <f>VLOOKUP(A610,Adr!A:B,2,FALSE)</f>
        <v>Slovenský zväz telesne postihnutých športovcov</v>
      </c>
      <c r="C610" s="228" t="s">
        <v>1895</v>
      </c>
      <c r="D610" s="231">
        <v>1000</v>
      </c>
      <c r="E610" s="232">
        <v>0</v>
      </c>
      <c r="F610" s="225" t="s">
        <v>214</v>
      </c>
      <c r="G610" s="228" t="s">
        <v>10</v>
      </c>
      <c r="H610" s="228" t="s">
        <v>846</v>
      </c>
      <c r="I610" s="256" t="str">
        <f t="shared" si="47"/>
        <v>22665234i</v>
      </c>
      <c r="J610" s="226" t="str">
        <f t="shared" si="50"/>
        <v>22665234026 03</v>
      </c>
      <c r="K610" s="5"/>
      <c r="L610" s="226" t="str">
        <f t="shared" si="48"/>
        <v>22665234026 03B</v>
      </c>
      <c r="M610" s="5" t="str">
        <f t="shared" si="49"/>
        <v>Slovenský zväz telesne postihnutých športovcoviBMiroslav Jambor za  3. miesto na ME v športe (disciplíne) stolný tenis - TT7</v>
      </c>
      <c r="N610" s="3" t="str">
        <f t="shared" si="46"/>
        <v>22665234iB</v>
      </c>
    </row>
    <row r="611" spans="1:14">
      <c r="A611" s="245" t="s">
        <v>141</v>
      </c>
      <c r="B611" s="278" t="str">
        <f>VLOOKUP(A611,Adr!A:B,2,FALSE)</f>
        <v>Slovenský zväz telesne postihnutých športovcov</v>
      </c>
      <c r="C611" s="248" t="s">
        <v>1899</v>
      </c>
      <c r="D611" s="250">
        <v>2000</v>
      </c>
      <c r="E611" s="232">
        <v>0</v>
      </c>
      <c r="F611" s="245" t="s">
        <v>214</v>
      </c>
      <c r="G611" s="228" t="s">
        <v>10</v>
      </c>
      <c r="H611" s="248" t="s">
        <v>846</v>
      </c>
      <c r="I611" s="256" t="str">
        <f t="shared" si="47"/>
        <v>22665234i</v>
      </c>
      <c r="J611" s="226" t="str">
        <f t="shared" si="50"/>
        <v>22665234026 03</v>
      </c>
      <c r="K611" s="5"/>
      <c r="L611" s="226" t="str">
        <f t="shared" si="48"/>
        <v>22665234026 03B</v>
      </c>
      <c r="M611" s="5" t="str">
        <f t="shared" si="49"/>
        <v>Slovenský zväz telesne postihnutých športovcoviBPatrik Kuril za  3. miesto na MS v športe (disciplíne) cykl. cestné pret. - C 4</v>
      </c>
      <c r="N611" s="3" t="str">
        <f t="shared" si="46"/>
        <v>22665234iB</v>
      </c>
    </row>
    <row r="612" spans="1:14">
      <c r="A612" s="225" t="s">
        <v>141</v>
      </c>
      <c r="B612" s="278" t="str">
        <f>VLOOKUP(A612,Adr!A:B,2,FALSE)</f>
        <v>Slovenský zväz telesne postihnutých športovcov</v>
      </c>
      <c r="C612" s="248" t="s">
        <v>1898</v>
      </c>
      <c r="D612" s="250">
        <v>2000</v>
      </c>
      <c r="E612" s="232">
        <v>0</v>
      </c>
      <c r="F612" s="245" t="s">
        <v>214</v>
      </c>
      <c r="G612" s="248" t="s">
        <v>10</v>
      </c>
      <c r="H612" s="248" t="s">
        <v>846</v>
      </c>
      <c r="I612" s="256" t="str">
        <f t="shared" si="47"/>
        <v>22665234i</v>
      </c>
      <c r="J612" s="226" t="str">
        <f t="shared" si="50"/>
        <v>22665234026 03</v>
      </c>
      <c r="K612" s="5"/>
      <c r="L612" s="226" t="str">
        <f t="shared" si="48"/>
        <v>22665234026 03B</v>
      </c>
      <c r="M612" s="5" t="str">
        <f t="shared" si="49"/>
        <v>Slovenský zväz telesne postihnutých športovcoviBSamuel Andrejčík za  1. miesto na ME v športe (disciplíne) boccia - BC 4</v>
      </c>
      <c r="N612" s="3" t="str">
        <f t="shared" si="46"/>
        <v>22665234iB</v>
      </c>
    </row>
    <row r="613" spans="1:14" ht="22.5">
      <c r="A613" s="225" t="s">
        <v>141</v>
      </c>
      <c r="B613" s="278" t="str">
        <f>VLOOKUP(A613,Adr!A:B,2,FALSE)</f>
        <v>Slovenský zväz telesne postihnutých športovcov</v>
      </c>
      <c r="C613" s="253" t="s">
        <v>1894</v>
      </c>
      <c r="D613" s="231">
        <v>1000</v>
      </c>
      <c r="E613" s="232">
        <v>0</v>
      </c>
      <c r="F613" s="245" t="s">
        <v>214</v>
      </c>
      <c r="G613" s="248" t="s">
        <v>10</v>
      </c>
      <c r="H613" s="248" t="s">
        <v>846</v>
      </c>
      <c r="I613" s="233" t="str">
        <f t="shared" si="47"/>
        <v>22665234i</v>
      </c>
      <c r="J613" s="226" t="str">
        <f t="shared" si="50"/>
        <v>22665234026 03</v>
      </c>
      <c r="K613" s="5"/>
      <c r="L613" s="226" t="str">
        <f t="shared" si="48"/>
        <v>22665234026 03B</v>
      </c>
      <c r="M613" s="5" t="str">
        <f t="shared" si="49"/>
        <v>Slovenský zväz telesne postihnutých športovcoviBTomáš Král za  3. miesto na ME v športe (disciplíne) boccia - BC 1</v>
      </c>
      <c r="N613" s="3" t="str">
        <f t="shared" si="46"/>
        <v>22665234iB</v>
      </c>
    </row>
    <row r="614" spans="1:14" ht="22.5">
      <c r="A614" s="225" t="s">
        <v>141</v>
      </c>
      <c r="B614" s="278" t="str">
        <f>VLOOKUP(A614,Adr!A:B,2,FALSE)</f>
        <v>Slovenský zväz telesne postihnutých športovcov</v>
      </c>
      <c r="C614" s="253" t="s">
        <v>1893</v>
      </c>
      <c r="D614" s="231">
        <v>600</v>
      </c>
      <c r="E614" s="232">
        <v>0</v>
      </c>
      <c r="F614" s="245" t="s">
        <v>214</v>
      </c>
      <c r="G614" s="248" t="s">
        <v>10</v>
      </c>
      <c r="H614" s="248" t="s">
        <v>846</v>
      </c>
      <c r="I614" s="233" t="str">
        <f t="shared" si="47"/>
        <v>22665234i</v>
      </c>
      <c r="J614" s="226" t="str">
        <f t="shared" si="50"/>
        <v>22665234026 03</v>
      </c>
      <c r="K614" s="5"/>
      <c r="L614" s="226" t="str">
        <f t="shared" si="48"/>
        <v>22665234026 03B</v>
      </c>
      <c r="M614" s="5" t="str">
        <f t="shared" si="49"/>
        <v>Slovenský zväz telesne postihnutých športovcoviBVladimír Majerčák - celoživotná práca s mládežou a životné jubileum - 70 rokov</v>
      </c>
      <c r="N614" s="3" t="str">
        <f t="shared" ref="N614:N659" si="51">+I614&amp;H614</f>
        <v>22665234iB</v>
      </c>
    </row>
    <row r="615" spans="1:14">
      <c r="A615" s="225" t="s">
        <v>143</v>
      </c>
      <c r="B615" s="278" t="str">
        <f>VLOOKUP(A615,Adr!A:B,2,FALSE)</f>
        <v>Slovenský zväz vodného lyžovania a wakeboardingu</v>
      </c>
      <c r="C615" s="263" t="s">
        <v>1005</v>
      </c>
      <c r="D615" s="250">
        <v>70166</v>
      </c>
      <c r="E615" s="232">
        <v>0</v>
      </c>
      <c r="F615" s="225" t="s">
        <v>206</v>
      </c>
      <c r="G615" s="228" t="s">
        <v>6</v>
      </c>
      <c r="H615" s="228" t="s">
        <v>846</v>
      </c>
      <c r="I615" s="233" t="str">
        <f t="shared" si="47"/>
        <v>30793203a</v>
      </c>
      <c r="J615" s="226" t="str">
        <f t="shared" si="50"/>
        <v>30793203026 02</v>
      </c>
      <c r="K615" s="5" t="s">
        <v>144</v>
      </c>
      <c r="L615" s="226" t="str">
        <f t="shared" si="48"/>
        <v>30793203026 02B</v>
      </c>
      <c r="M615" s="5" t="str">
        <f t="shared" si="49"/>
        <v>Slovenský zväz vodného lyžovania a wakeboardinguaBvodné lyžovanie - bežné transfery</v>
      </c>
      <c r="N615" s="3" t="str">
        <f t="shared" si="51"/>
        <v>30793203aB</v>
      </c>
    </row>
    <row r="616" spans="1:14">
      <c r="A616" s="225" t="s">
        <v>143</v>
      </c>
      <c r="B616" s="278" t="str">
        <f>VLOOKUP(A616,Adr!A:B,2,FALSE)</f>
        <v>Slovenský zväz vodného lyžovania a wakeboardingu</v>
      </c>
      <c r="C616" s="253" t="s">
        <v>483</v>
      </c>
      <c r="D616" s="231">
        <v>5214</v>
      </c>
      <c r="E616" s="232">
        <v>0</v>
      </c>
      <c r="F616" s="225" t="s">
        <v>209</v>
      </c>
      <c r="G616" s="228" t="s">
        <v>10</v>
      </c>
      <c r="H616" s="228" t="s">
        <v>846</v>
      </c>
      <c r="I616" s="256" t="str">
        <f t="shared" si="47"/>
        <v>30793203d</v>
      </c>
      <c r="J616" s="226" t="str">
        <f t="shared" si="50"/>
        <v>30793203026 03</v>
      </c>
      <c r="K616" s="5"/>
      <c r="L616" s="226" t="str">
        <f t="shared" si="48"/>
        <v>30793203026 03B</v>
      </c>
      <c r="M616" s="5" t="str">
        <f t="shared" si="49"/>
        <v>Slovenský zväz vodného lyžovania a wakeboardingudBAlexander Vaško</v>
      </c>
      <c r="N616" s="3" t="str">
        <f t="shared" si="51"/>
        <v>30793203dB</v>
      </c>
    </row>
    <row r="617" spans="1:14">
      <c r="A617" s="225" t="s">
        <v>143</v>
      </c>
      <c r="B617" s="278" t="str">
        <f>VLOOKUP(A617,Adr!A:B,2,FALSE)</f>
        <v>Slovenský zväz vodného lyžovania a wakeboardingu</v>
      </c>
      <c r="C617" s="248" t="s">
        <v>1905</v>
      </c>
      <c r="D617" s="250">
        <v>400</v>
      </c>
      <c r="E617" s="232">
        <v>0</v>
      </c>
      <c r="F617" s="245" t="s">
        <v>214</v>
      </c>
      <c r="G617" s="248" t="s">
        <v>10</v>
      </c>
      <c r="H617" s="248" t="s">
        <v>846</v>
      </c>
      <c r="I617" s="256" t="str">
        <f t="shared" si="47"/>
        <v>30793203i</v>
      </c>
      <c r="J617" s="226" t="str">
        <f t="shared" si="50"/>
        <v>30793203026 03</v>
      </c>
      <c r="K617" s="5"/>
      <c r="L617" s="226" t="str">
        <f t="shared" si="48"/>
        <v>30793203026 03B</v>
      </c>
      <c r="M617" s="5" t="str">
        <f t="shared" si="49"/>
        <v>Slovenský zväz vodného lyžovania a wakeboardinguiBAlexander Vaško - 1 x 2. m. MEJ - Pokorna (slalom)</v>
      </c>
      <c r="N617" s="3" t="str">
        <f t="shared" si="51"/>
        <v>30793203iB</v>
      </c>
    </row>
    <row r="618" spans="1:14">
      <c r="A618" s="225" t="s">
        <v>143</v>
      </c>
      <c r="B618" s="278" t="str">
        <f>VLOOKUP(A618,Adr!A:B,2,FALSE)</f>
        <v>Slovenský zväz vodného lyžovania a wakeboardingu</v>
      </c>
      <c r="C618" s="248" t="s">
        <v>1907</v>
      </c>
      <c r="D618" s="250">
        <v>1500</v>
      </c>
      <c r="E618" s="232">
        <v>0</v>
      </c>
      <c r="F618" s="245" t="s">
        <v>214</v>
      </c>
      <c r="G618" s="248" t="s">
        <v>10</v>
      </c>
      <c r="H618" s="248" t="s">
        <v>846</v>
      </c>
      <c r="I618" s="256" t="str">
        <f t="shared" si="47"/>
        <v>30793203i</v>
      </c>
      <c r="J618" s="226" t="str">
        <f t="shared" si="50"/>
        <v>30793203026 03</v>
      </c>
      <c r="K618" s="5"/>
      <c r="L618" s="226" t="str">
        <f t="shared" si="48"/>
        <v>30793203026 03B</v>
      </c>
      <c r="M618" s="5" t="str">
        <f t="shared" si="49"/>
        <v>Slovenský zväz vodného lyžovania a wakeboardinguiBAlexander Vaško za  2. miesto na ME v športe (disciplíne) slalom</v>
      </c>
      <c r="N618" s="3" t="str">
        <f t="shared" si="51"/>
        <v>30793203iB</v>
      </c>
    </row>
    <row r="619" spans="1:14" ht="22.5">
      <c r="A619" s="225" t="s">
        <v>143</v>
      </c>
      <c r="B619" s="278" t="str">
        <f>VLOOKUP(A619,Adr!A:B,2,FALSE)</f>
        <v>Slovenský zväz vodného lyžovania a wakeboardingu</v>
      </c>
      <c r="C619" s="253" t="s">
        <v>1902</v>
      </c>
      <c r="D619" s="231">
        <v>200</v>
      </c>
      <c r="E619" s="232">
        <v>0</v>
      </c>
      <c r="F619" s="245" t="s">
        <v>214</v>
      </c>
      <c r="G619" s="248" t="s">
        <v>10</v>
      </c>
      <c r="H619" s="248" t="s">
        <v>846</v>
      </c>
      <c r="I619" s="233" t="str">
        <f t="shared" si="47"/>
        <v>30793203i</v>
      </c>
      <c r="J619" s="226" t="str">
        <f t="shared" si="50"/>
        <v>30793203026 03</v>
      </c>
      <c r="K619" s="5"/>
      <c r="L619" s="226" t="str">
        <f t="shared" si="48"/>
        <v>30793203026 03B</v>
      </c>
      <c r="M619" s="5" t="str">
        <f t="shared" si="49"/>
        <v>Slovenský zväz vodného lyžovania a wakeboardinguiBDaniel Vaško  za  3. miesto na MEUmax v športe (disciplíne) skoky</v>
      </c>
      <c r="N619" s="3" t="str">
        <f t="shared" si="51"/>
        <v>30793203iB</v>
      </c>
    </row>
    <row r="620" spans="1:14">
      <c r="A620" s="225" t="s">
        <v>143</v>
      </c>
      <c r="B620" s="278" t="str">
        <f>VLOOKUP(A620,Adr!A:B,2,FALSE)</f>
        <v>Slovenský zväz vodného lyžovania a wakeboardingu</v>
      </c>
      <c r="C620" s="248" t="s">
        <v>1903</v>
      </c>
      <c r="D620" s="250">
        <v>300</v>
      </c>
      <c r="E620" s="232">
        <v>0</v>
      </c>
      <c r="F620" s="245" t="s">
        <v>214</v>
      </c>
      <c r="G620" s="248" t="s">
        <v>10</v>
      </c>
      <c r="H620" s="248" t="s">
        <v>846</v>
      </c>
      <c r="I620" s="256" t="str">
        <f t="shared" si="47"/>
        <v>30793203i</v>
      </c>
      <c r="J620" s="226" t="str">
        <f t="shared" si="50"/>
        <v>30793203026 03</v>
      </c>
      <c r="K620" s="5"/>
      <c r="L620" s="226" t="str">
        <f t="shared" si="48"/>
        <v>30793203026 03B</v>
      </c>
      <c r="M620" s="5" t="str">
        <f t="shared" si="49"/>
        <v>Slovenský zväz vodného lyžovania a wakeboardinguiBElla Pokorná za  2. miesto na MEJ v športe (disciplíne) slalom</v>
      </c>
      <c r="N620" s="3" t="str">
        <f t="shared" si="51"/>
        <v>30793203iB</v>
      </c>
    </row>
    <row r="621" spans="1:14">
      <c r="A621" s="225" t="s">
        <v>143</v>
      </c>
      <c r="B621" s="278" t="str">
        <f>VLOOKUP(A621,Adr!A:B,2,FALSE)</f>
        <v>Slovenský zväz vodného lyžovania a wakeboardingu</v>
      </c>
      <c r="C621" s="248" t="s">
        <v>1909</v>
      </c>
      <c r="D621" s="250">
        <v>4375</v>
      </c>
      <c r="E621" s="232">
        <v>0</v>
      </c>
      <c r="F621" s="245" t="s">
        <v>214</v>
      </c>
      <c r="G621" s="248" t="s">
        <v>10</v>
      </c>
      <c r="H621" s="248" t="s">
        <v>846</v>
      </c>
      <c r="I621" s="256" t="str">
        <f t="shared" si="47"/>
        <v>30793203i</v>
      </c>
      <c r="J621" s="226" t="str">
        <f t="shared" si="50"/>
        <v>30793203026 03</v>
      </c>
      <c r="K621" s="5"/>
      <c r="L621" s="226" t="str">
        <f t="shared" si="48"/>
        <v>30793203026 03B</v>
      </c>
      <c r="M621" s="5" t="str">
        <f t="shared" si="49"/>
        <v>Slovenský zväz vodného lyžovania a wakeboardinguiBNikolas Wolf, Samuel Saxa, Juraj Kerpčár, Karin Bořikova, Lucia Fedorova za  2. miesto na ME v športe (disciplíne) družstvo</v>
      </c>
      <c r="N621" s="3" t="str">
        <f t="shared" si="51"/>
        <v>30793203iB</v>
      </c>
    </row>
    <row r="622" spans="1:14">
      <c r="A622" s="225" t="s">
        <v>143</v>
      </c>
      <c r="B622" s="278" t="str">
        <f>VLOOKUP(A622,Adr!A:B,2,FALSE)</f>
        <v>Slovenský zväz vodného lyžovania a wakeboardingu</v>
      </c>
      <c r="C622" s="248" t="s">
        <v>1906</v>
      </c>
      <c r="D622" s="250">
        <v>480</v>
      </c>
      <c r="E622" s="232">
        <v>0</v>
      </c>
      <c r="F622" s="245" t="s">
        <v>214</v>
      </c>
      <c r="G622" s="248" t="s">
        <v>10</v>
      </c>
      <c r="H622" s="248" t="s">
        <v>846</v>
      </c>
      <c r="I622" s="256" t="str">
        <f t="shared" si="47"/>
        <v>30793203i</v>
      </c>
      <c r="J622" s="226" t="str">
        <f t="shared" si="50"/>
        <v>30793203026 03</v>
      </c>
      <c r="K622" s="5"/>
      <c r="L622" s="226" t="str">
        <f t="shared" si="48"/>
        <v>30793203026 03B</v>
      </c>
      <c r="M622" s="5" t="str">
        <f t="shared" si="49"/>
        <v>Slovenský zväz vodného lyžovania a wakeboardinguiBPatricia Luptakova, Zuzana Csokasova, Alexander Ochotnícky, Roland Pokorný za  3. miesto na MEJ v športe (disciplíne) družstvo</v>
      </c>
      <c r="N622" s="3" t="str">
        <f t="shared" si="51"/>
        <v>30793203iB</v>
      </c>
    </row>
    <row r="623" spans="1:14">
      <c r="A623" s="225" t="s">
        <v>143</v>
      </c>
      <c r="B623" s="278" t="str">
        <f>VLOOKUP(A623,Adr!A:B,2,FALSE)</f>
        <v>Slovenský zväz vodného lyžovania a wakeboardingu</v>
      </c>
      <c r="C623" s="248" t="s">
        <v>1904</v>
      </c>
      <c r="D623" s="250">
        <v>400</v>
      </c>
      <c r="E623" s="232">
        <v>0</v>
      </c>
      <c r="F623" s="245" t="s">
        <v>214</v>
      </c>
      <c r="G623" s="248" t="s">
        <v>10</v>
      </c>
      <c r="H623" s="248" t="s">
        <v>846</v>
      </c>
      <c r="I623" s="256" t="str">
        <f t="shared" si="47"/>
        <v>30793203i</v>
      </c>
      <c r="J623" s="226" t="str">
        <f t="shared" si="50"/>
        <v>30793203026 03</v>
      </c>
      <c r="K623" s="5"/>
      <c r="L623" s="226" t="str">
        <f t="shared" si="48"/>
        <v>30793203026 03B</v>
      </c>
      <c r="M623" s="5" t="str">
        <f t="shared" si="49"/>
        <v>Slovenský zväz vodného lyžovania a wakeboardinguiBTemenujka Csokasová - 1 x 2. m. MEUmax - Bořikova (slalom)</v>
      </c>
      <c r="N623" s="3" t="str">
        <f t="shared" si="51"/>
        <v>30793203iB</v>
      </c>
    </row>
    <row r="624" spans="1:14" ht="22.5">
      <c r="A624" s="225" t="s">
        <v>143</v>
      </c>
      <c r="B624" s="278" t="str">
        <f>VLOOKUP(A624,Adr!A:B,2,FALSE)</f>
        <v>Slovenský zväz vodného lyžovania a wakeboardingu</v>
      </c>
      <c r="C624" s="253" t="s">
        <v>1901</v>
      </c>
      <c r="D624" s="231">
        <v>120</v>
      </c>
      <c r="E624" s="232">
        <v>0</v>
      </c>
      <c r="F624" s="245" t="s">
        <v>214</v>
      </c>
      <c r="G624" s="248" t="s">
        <v>10</v>
      </c>
      <c r="H624" s="248" t="s">
        <v>846</v>
      </c>
      <c r="I624" s="233" t="str">
        <f t="shared" si="47"/>
        <v>30793203i</v>
      </c>
      <c r="J624" s="226" t="str">
        <f t="shared" si="50"/>
        <v>30793203026 03</v>
      </c>
      <c r="K624" s="5"/>
      <c r="L624" s="226" t="str">
        <f t="shared" si="48"/>
        <v>30793203026 03B</v>
      </c>
      <c r="M624" s="5" t="str">
        <f t="shared" si="49"/>
        <v>Slovenský zväz vodného lyžovania a wakeboardinguiBTobias Zambory  za  3. miesto na MEUmax v športe (disciplíne) družstvo</v>
      </c>
      <c r="N624" s="3" t="str">
        <f t="shared" si="51"/>
        <v>30793203iB</v>
      </c>
    </row>
    <row r="625" spans="1:14">
      <c r="A625" s="225" t="s">
        <v>143</v>
      </c>
      <c r="B625" s="278" t="str">
        <f>VLOOKUP(A625,Adr!A:B,2,FALSE)</f>
        <v>Slovenský zväz vodného lyžovania a wakeboardingu</v>
      </c>
      <c r="C625" s="248" t="s">
        <v>1908</v>
      </c>
      <c r="D625" s="250">
        <v>2000</v>
      </c>
      <c r="E625" s="232">
        <v>0</v>
      </c>
      <c r="F625" s="245" t="s">
        <v>214</v>
      </c>
      <c r="G625" s="248" t="s">
        <v>10</v>
      </c>
      <c r="H625" s="248" t="s">
        <v>846</v>
      </c>
      <c r="I625" s="256" t="str">
        <f t="shared" si="47"/>
        <v>30793203i</v>
      </c>
      <c r="J625" s="226" t="str">
        <f t="shared" si="50"/>
        <v>30793203026 03</v>
      </c>
      <c r="K625" s="5"/>
      <c r="L625" s="226" t="str">
        <f t="shared" si="48"/>
        <v>30793203026 03B</v>
      </c>
      <c r="M625" s="5" t="str">
        <f t="shared" si="49"/>
        <v>Slovenský zväz vodného lyžovania a wakeboardinguiBZuzana Vráblová za  1. miesto na ME v športe (disciplíne) wakeskate</v>
      </c>
      <c r="N625" s="3" t="str">
        <f t="shared" si="51"/>
        <v>30793203iB</v>
      </c>
    </row>
    <row r="626" spans="1:14">
      <c r="A626" s="225" t="s">
        <v>145</v>
      </c>
      <c r="B626" s="278" t="str">
        <f>VLOOKUP(A626,Adr!A:B,2,FALSE)</f>
        <v>Slovenský zväz vodného motorizmu</v>
      </c>
      <c r="C626" s="263" t="s">
        <v>1006</v>
      </c>
      <c r="D626" s="250">
        <v>30000</v>
      </c>
      <c r="E626" s="232">
        <v>0</v>
      </c>
      <c r="F626" s="225" t="s">
        <v>206</v>
      </c>
      <c r="G626" s="228" t="s">
        <v>6</v>
      </c>
      <c r="H626" s="228" t="s">
        <v>846</v>
      </c>
      <c r="I626" s="233" t="str">
        <f t="shared" si="47"/>
        <v>00681768a</v>
      </c>
      <c r="J626" s="226" t="str">
        <f t="shared" si="50"/>
        <v>00681768026 02</v>
      </c>
      <c r="K626" s="5" t="s">
        <v>147</v>
      </c>
      <c r="L626" s="226" t="str">
        <f t="shared" si="48"/>
        <v>00681768026 02B</v>
      </c>
      <c r="M626" s="5" t="str">
        <f t="shared" si="49"/>
        <v>Slovenský zväz vodného motorizmuaBvodný motorizmus - bežné transfery</v>
      </c>
      <c r="N626" s="3" t="str">
        <f t="shared" si="51"/>
        <v>00681768aB</v>
      </c>
    </row>
    <row r="627" spans="1:14">
      <c r="A627" s="225" t="s">
        <v>145</v>
      </c>
      <c r="B627" s="278" t="str">
        <f>VLOOKUP(A627,Adr!A:B,2,FALSE)</f>
        <v>Slovenský zväz vodného motorizmu</v>
      </c>
      <c r="C627" s="253" t="s">
        <v>1170</v>
      </c>
      <c r="D627" s="231">
        <v>8343</v>
      </c>
      <c r="E627" s="232">
        <v>0</v>
      </c>
      <c r="F627" s="225" t="s">
        <v>209</v>
      </c>
      <c r="G627" s="228" t="s">
        <v>10</v>
      </c>
      <c r="H627" s="228" t="s">
        <v>846</v>
      </c>
      <c r="I627" s="256" t="str">
        <f t="shared" si="47"/>
        <v>00681768d</v>
      </c>
      <c r="J627" s="226" t="str">
        <f t="shared" si="50"/>
        <v>00681768026 03</v>
      </c>
      <c r="K627" s="5"/>
      <c r="L627" s="226" t="str">
        <f t="shared" si="48"/>
        <v>00681768026 03B</v>
      </c>
      <c r="M627" s="5" t="str">
        <f t="shared" si="49"/>
        <v>Slovenský zväz vodného motorizmudBJaroslav Baláž</v>
      </c>
      <c r="N627" s="3" t="str">
        <f t="shared" si="51"/>
        <v>00681768dB</v>
      </c>
    </row>
    <row r="628" spans="1:14">
      <c r="A628" s="225" t="s">
        <v>145</v>
      </c>
      <c r="B628" s="278" t="str">
        <f>VLOOKUP(A628,Adr!A:B,2,FALSE)</f>
        <v>Slovenský zväz vodného motorizmu</v>
      </c>
      <c r="C628" s="263" t="s">
        <v>1171</v>
      </c>
      <c r="D628" s="250">
        <v>10429</v>
      </c>
      <c r="E628" s="232">
        <v>0</v>
      </c>
      <c r="F628" s="225" t="s">
        <v>209</v>
      </c>
      <c r="G628" s="228" t="s">
        <v>10</v>
      </c>
      <c r="H628" s="228" t="s">
        <v>846</v>
      </c>
      <c r="I628" s="256" t="str">
        <f t="shared" si="47"/>
        <v>00681768d</v>
      </c>
      <c r="J628" s="226" t="str">
        <f t="shared" si="50"/>
        <v>00681768026 03</v>
      </c>
      <c r="K628" s="5"/>
      <c r="L628" s="226" t="str">
        <f t="shared" si="48"/>
        <v>00681768026 03B</v>
      </c>
      <c r="M628" s="5" t="str">
        <f t="shared" si="49"/>
        <v>Slovenský zväz vodného motorizmudBMarián Jung</v>
      </c>
      <c r="N628" s="3" t="str">
        <f t="shared" si="51"/>
        <v>00681768dB</v>
      </c>
    </row>
    <row r="629" spans="1:14" ht="22.5">
      <c r="A629" s="225" t="s">
        <v>145</v>
      </c>
      <c r="B629" s="278" t="str">
        <f>VLOOKUP(A629,Adr!A:B,2,FALSE)</f>
        <v>Slovenský zväz vodného motorizmu</v>
      </c>
      <c r="C629" s="253" t="s">
        <v>1911</v>
      </c>
      <c r="D629" s="231">
        <v>2000</v>
      </c>
      <c r="E629" s="232">
        <v>0</v>
      </c>
      <c r="F629" s="245" t="s">
        <v>214</v>
      </c>
      <c r="G629" s="248" t="s">
        <v>10</v>
      </c>
      <c r="H629" s="248" t="s">
        <v>846</v>
      </c>
      <c r="I629" s="233" t="str">
        <f t="shared" si="47"/>
        <v>00681768i</v>
      </c>
      <c r="J629" s="226" t="str">
        <f t="shared" si="50"/>
        <v>00681768026 03</v>
      </c>
      <c r="K629" s="5"/>
      <c r="L629" s="226" t="str">
        <f t="shared" si="48"/>
        <v>00681768026 03B</v>
      </c>
      <c r="M629" s="5" t="str">
        <f t="shared" si="49"/>
        <v>Slovenský zväz vodného motorizmuiBJaroslav Baláž za  1. miesto na ME v športe (disciplíne) Formula S</v>
      </c>
      <c r="N629" s="3" t="str">
        <f t="shared" si="51"/>
        <v>00681768iB</v>
      </c>
    </row>
    <row r="630" spans="1:14" ht="22.5">
      <c r="A630" s="225" t="s">
        <v>145</v>
      </c>
      <c r="B630" s="278" t="str">
        <f>VLOOKUP(A630,Adr!A:B,2,FALSE)</f>
        <v>Slovenský zväz vodného motorizmu</v>
      </c>
      <c r="C630" s="253" t="s">
        <v>1912</v>
      </c>
      <c r="D630" s="231">
        <v>2500</v>
      </c>
      <c r="E630" s="232">
        <v>0</v>
      </c>
      <c r="F630" s="245" t="s">
        <v>214</v>
      </c>
      <c r="G630" s="248" t="s">
        <v>10</v>
      </c>
      <c r="H630" s="248" t="s">
        <v>846</v>
      </c>
      <c r="I630" s="233" t="str">
        <f t="shared" si="47"/>
        <v>00681768i</v>
      </c>
      <c r="J630" s="226" t="str">
        <f t="shared" si="50"/>
        <v>00681768026 03</v>
      </c>
      <c r="K630" s="5"/>
      <c r="L630" s="226" t="str">
        <f t="shared" si="48"/>
        <v>00681768026 03B</v>
      </c>
      <c r="M630" s="5" t="str">
        <f t="shared" si="49"/>
        <v>Slovenský zväz vodného motorizmuiBMarian Jung za  2. miesto na MS v športe (disciplíne) F500</v>
      </c>
      <c r="N630" s="3" t="str">
        <f t="shared" si="51"/>
        <v>00681768iB</v>
      </c>
    </row>
    <row r="631" spans="1:14">
      <c r="A631" s="225" t="s">
        <v>145</v>
      </c>
      <c r="B631" s="278" t="str">
        <f>VLOOKUP(A631,Adr!A:B,2,FALSE)</f>
        <v>Slovenský zväz vodného motorizmu</v>
      </c>
      <c r="C631" s="248" t="s">
        <v>1913</v>
      </c>
      <c r="D631" s="250">
        <v>2500</v>
      </c>
      <c r="E631" s="232">
        <v>0</v>
      </c>
      <c r="F631" s="245" t="s">
        <v>214</v>
      </c>
      <c r="G631" s="248" t="s">
        <v>10</v>
      </c>
      <c r="H631" s="248" t="s">
        <v>846</v>
      </c>
      <c r="I631" s="256" t="str">
        <f t="shared" si="47"/>
        <v>00681768i</v>
      </c>
      <c r="J631" s="226" t="str">
        <f t="shared" si="50"/>
        <v>00681768026 03</v>
      </c>
      <c r="K631" s="5"/>
      <c r="L631" s="226" t="str">
        <f t="shared" si="48"/>
        <v>00681768026 03B</v>
      </c>
      <c r="M631" s="5" t="str">
        <f t="shared" si="49"/>
        <v>Slovenský zväz vodného motorizmuiBMario Lámy za  2. miesto na MS v športe (disciplíne) Amateur Runabout ss</v>
      </c>
      <c r="N631" s="3" t="str">
        <f t="shared" si="51"/>
        <v>00681768iB</v>
      </c>
    </row>
    <row r="632" spans="1:14">
      <c r="A632" s="225" t="s">
        <v>145</v>
      </c>
      <c r="B632" s="278" t="str">
        <f>VLOOKUP(A632,Adr!A:B,2,FALSE)</f>
        <v>Slovenský zväz vodného motorizmu</v>
      </c>
      <c r="C632" s="228" t="s">
        <v>1910</v>
      </c>
      <c r="D632" s="231">
        <v>1000</v>
      </c>
      <c r="E632" s="232">
        <v>0</v>
      </c>
      <c r="F632" s="225" t="s">
        <v>214</v>
      </c>
      <c r="G632" s="228" t="s">
        <v>10</v>
      </c>
      <c r="H632" s="228" t="s">
        <v>846</v>
      </c>
      <c r="I632" s="256" t="str">
        <f t="shared" si="47"/>
        <v>00681768i</v>
      </c>
      <c r="J632" s="226" t="str">
        <f t="shared" si="50"/>
        <v>00681768026 03</v>
      </c>
      <c r="K632" s="5"/>
      <c r="L632" s="226" t="str">
        <f t="shared" si="48"/>
        <v>00681768026 03B</v>
      </c>
      <c r="M632" s="5" t="str">
        <f t="shared" si="49"/>
        <v>Slovenský zväz vodného motorizmuiBRóbert Hencz za  3. miesto na ME v športe (disciplíne) F500</v>
      </c>
      <c r="N632" s="3" t="str">
        <f t="shared" si="51"/>
        <v>00681768iB</v>
      </c>
    </row>
    <row r="633" spans="1:14">
      <c r="A633" s="225" t="s">
        <v>148</v>
      </c>
      <c r="B633" s="278" t="str">
        <f>VLOOKUP(A633,Adr!A:B,2,FALSE)</f>
        <v>Slovenský zväz vzpierania</v>
      </c>
      <c r="C633" s="263" t="s">
        <v>1007</v>
      </c>
      <c r="D633" s="250">
        <v>195798</v>
      </c>
      <c r="E633" s="232">
        <v>0</v>
      </c>
      <c r="F633" s="225" t="s">
        <v>206</v>
      </c>
      <c r="G633" s="228" t="s">
        <v>6</v>
      </c>
      <c r="H633" s="228" t="s">
        <v>846</v>
      </c>
      <c r="I633" s="233" t="str">
        <f t="shared" si="47"/>
        <v>31796079a</v>
      </c>
      <c r="J633" s="226" t="str">
        <f t="shared" si="50"/>
        <v>31796079026 02</v>
      </c>
      <c r="K633" s="5" t="s">
        <v>150</v>
      </c>
      <c r="L633" s="226" t="str">
        <f t="shared" si="48"/>
        <v>31796079026 02B</v>
      </c>
      <c r="M633" s="5" t="str">
        <f t="shared" si="49"/>
        <v>Slovenský zväz vzpieraniaaBvzpieranie - bežné transfery</v>
      </c>
      <c r="N633" s="3" t="str">
        <f t="shared" si="51"/>
        <v>31796079aB</v>
      </c>
    </row>
    <row r="634" spans="1:14">
      <c r="A634" s="245" t="s">
        <v>148</v>
      </c>
      <c r="B634" s="278" t="str">
        <f>VLOOKUP(A634,Adr!A:B,2,FALSE)</f>
        <v>Slovenský zväz vzpierania</v>
      </c>
      <c r="C634" s="248" t="s">
        <v>1172</v>
      </c>
      <c r="D634" s="250">
        <v>20857</v>
      </c>
      <c r="E634" s="232">
        <v>0</v>
      </c>
      <c r="F634" s="245" t="s">
        <v>209</v>
      </c>
      <c r="G634" s="248" t="s">
        <v>10</v>
      </c>
      <c r="H634" s="248" t="s">
        <v>846</v>
      </c>
      <c r="I634" s="256" t="str">
        <f t="shared" si="47"/>
        <v>31796079d</v>
      </c>
      <c r="J634" s="226" t="str">
        <f t="shared" si="50"/>
        <v>31796079026 03</v>
      </c>
      <c r="K634" s="5"/>
      <c r="L634" s="226" t="str">
        <f t="shared" si="48"/>
        <v>31796079026 03B</v>
      </c>
      <c r="M634" s="5" t="str">
        <f t="shared" si="49"/>
        <v>Slovenský zväz vzpieraniadBKarol Samko</v>
      </c>
      <c r="N634" s="3" t="str">
        <f t="shared" si="51"/>
        <v>31796079dB</v>
      </c>
    </row>
    <row r="635" spans="1:14">
      <c r="A635" s="269" t="s">
        <v>148</v>
      </c>
      <c r="B635" s="278" t="str">
        <f>VLOOKUP(A635,Adr!A:B,2,FALSE)</f>
        <v>Slovenský zväz vzpierania</v>
      </c>
      <c r="C635" s="228" t="s">
        <v>1173</v>
      </c>
      <c r="D635" s="231">
        <v>10429</v>
      </c>
      <c r="E635" s="232">
        <v>0</v>
      </c>
      <c r="F635" s="225" t="s">
        <v>209</v>
      </c>
      <c r="G635" s="294" t="s">
        <v>10</v>
      </c>
      <c r="H635" s="228" t="s">
        <v>846</v>
      </c>
      <c r="I635" s="256" t="str">
        <f t="shared" si="47"/>
        <v>31796079d</v>
      </c>
      <c r="J635" s="226" t="str">
        <f t="shared" si="50"/>
        <v>31796079026 03</v>
      </c>
      <c r="K635" s="5"/>
      <c r="L635" s="226" t="str">
        <f t="shared" si="48"/>
        <v>31796079026 03B</v>
      </c>
      <c r="M635" s="5" t="str">
        <f t="shared" si="49"/>
        <v>Slovenský zväz vzpieraniadBMatej Kováč</v>
      </c>
      <c r="N635" s="3" t="str">
        <f t="shared" si="51"/>
        <v>31796079dB</v>
      </c>
    </row>
    <row r="636" spans="1:14">
      <c r="A636" s="225" t="s">
        <v>148</v>
      </c>
      <c r="B636" s="278" t="str">
        <f>VLOOKUP(A636,Adr!A:B,2,FALSE)</f>
        <v>Slovenský zväz vzpierania</v>
      </c>
      <c r="C636" s="253" t="s">
        <v>1174</v>
      </c>
      <c r="D636" s="231">
        <v>10429</v>
      </c>
      <c r="E636" s="232">
        <v>0</v>
      </c>
      <c r="F636" s="225" t="s">
        <v>209</v>
      </c>
      <c r="G636" s="228" t="s">
        <v>10</v>
      </c>
      <c r="H636" s="228" t="s">
        <v>846</v>
      </c>
      <c r="I636" s="256" t="str">
        <f t="shared" si="47"/>
        <v>31796079d</v>
      </c>
      <c r="J636" s="226" t="str">
        <f t="shared" si="50"/>
        <v>31796079026 03</v>
      </c>
      <c r="K636" s="5"/>
      <c r="L636" s="226" t="str">
        <f t="shared" si="48"/>
        <v>31796079026 03B</v>
      </c>
      <c r="M636" s="5" t="str">
        <f t="shared" si="49"/>
        <v>Slovenský zväz vzpieraniadBNikola Seničová</v>
      </c>
      <c r="N636" s="3" t="str">
        <f t="shared" si="51"/>
        <v>31796079dB</v>
      </c>
    </row>
    <row r="637" spans="1:14">
      <c r="A637" s="265" t="s">
        <v>148</v>
      </c>
      <c r="B637" s="278" t="str">
        <f>VLOOKUP(A637,Adr!A:B,2,FALSE)</f>
        <v>Slovenský zväz vzpierania</v>
      </c>
      <c r="C637" s="228" t="s">
        <v>1175</v>
      </c>
      <c r="D637" s="231">
        <v>5214</v>
      </c>
      <c r="E637" s="232">
        <v>0</v>
      </c>
      <c r="F637" s="225" t="s">
        <v>209</v>
      </c>
      <c r="G637" s="294" t="s">
        <v>10</v>
      </c>
      <c r="H637" s="228" t="s">
        <v>846</v>
      </c>
      <c r="I637" s="256" t="str">
        <f t="shared" si="47"/>
        <v>31796079d</v>
      </c>
      <c r="J637" s="226" t="str">
        <f t="shared" si="50"/>
        <v>31796079026 03</v>
      </c>
      <c r="K637" s="5"/>
      <c r="L637" s="226" t="str">
        <f t="shared" si="48"/>
        <v>31796079026 03B</v>
      </c>
      <c r="M637" s="5" t="str">
        <f t="shared" si="49"/>
        <v>Slovenský zväz vzpieraniadBRadoslav Tatarčík</v>
      </c>
      <c r="N637" s="3" t="str">
        <f t="shared" si="51"/>
        <v>31796079dB</v>
      </c>
    </row>
    <row r="638" spans="1:14">
      <c r="A638" s="265" t="s">
        <v>148</v>
      </c>
      <c r="B638" s="278" t="str">
        <f>VLOOKUP(A638,Adr!A:B,2,FALSE)</f>
        <v>Slovenský zväz vzpierania</v>
      </c>
      <c r="C638" s="228" t="s">
        <v>1176</v>
      </c>
      <c r="D638" s="231">
        <v>5214</v>
      </c>
      <c r="E638" s="232">
        <v>0</v>
      </c>
      <c r="F638" s="225" t="s">
        <v>209</v>
      </c>
      <c r="G638" s="294" t="s">
        <v>10</v>
      </c>
      <c r="H638" s="228" t="s">
        <v>846</v>
      </c>
      <c r="I638" s="256" t="str">
        <f t="shared" si="47"/>
        <v>31796079d</v>
      </c>
      <c r="J638" s="226" t="str">
        <f t="shared" si="50"/>
        <v>31796079026 03</v>
      </c>
      <c r="K638" s="5"/>
      <c r="L638" s="226" t="str">
        <f t="shared" si="48"/>
        <v>31796079026 03B</v>
      </c>
      <c r="M638" s="5" t="str">
        <f t="shared" si="49"/>
        <v>Slovenský zväz vzpieraniadBRichard Tkáč</v>
      </c>
      <c r="N638" s="3" t="str">
        <f t="shared" si="51"/>
        <v>31796079dB</v>
      </c>
    </row>
    <row r="639" spans="1:14">
      <c r="A639" s="245" t="s">
        <v>148</v>
      </c>
      <c r="B639" s="278" t="str">
        <f>VLOOKUP(A639,Adr!A:B,2,FALSE)</f>
        <v>Slovenský zväz vzpierania</v>
      </c>
      <c r="C639" s="248" t="s">
        <v>1459</v>
      </c>
      <c r="D639" s="250">
        <v>15643</v>
      </c>
      <c r="E639" s="232">
        <v>0</v>
      </c>
      <c r="F639" s="245" t="s">
        <v>209</v>
      </c>
      <c r="G639" s="248" t="s">
        <v>10</v>
      </c>
      <c r="H639" s="248" t="s">
        <v>846</v>
      </c>
      <c r="I639" s="256" t="str">
        <f t="shared" ref="I639:I659" si="52">A639&amp;F639</f>
        <v>31796079d</v>
      </c>
      <c r="J639" s="226" t="str">
        <f t="shared" si="50"/>
        <v>31796079026 03</v>
      </c>
      <c r="K639" s="5"/>
      <c r="L639" s="226" t="str">
        <f t="shared" ref="L639:L659" si="53">A639&amp;G639&amp;H639</f>
        <v>31796079026 03B</v>
      </c>
      <c r="M639" s="5" t="str">
        <f t="shared" ref="M639:M659" si="54">B639&amp;F639&amp;H639&amp;C639</f>
        <v>Slovenský zväz vzpieraniadBSebastian Cabala</v>
      </c>
      <c r="N639" s="3" t="str">
        <f t="shared" si="51"/>
        <v>31796079dB</v>
      </c>
    </row>
    <row r="640" spans="1:14" ht="22.5">
      <c r="A640" s="225" t="s">
        <v>148</v>
      </c>
      <c r="B640" s="278" t="str">
        <f>VLOOKUP(A640,Adr!A:B,2,FALSE)</f>
        <v>Slovenský zväz vzpierania</v>
      </c>
      <c r="C640" s="253" t="s">
        <v>1918</v>
      </c>
      <c r="D640" s="231">
        <v>600</v>
      </c>
      <c r="E640" s="232">
        <v>0</v>
      </c>
      <c r="F640" s="245" t="s">
        <v>214</v>
      </c>
      <c r="G640" s="248" t="s">
        <v>10</v>
      </c>
      <c r="H640" s="248" t="s">
        <v>846</v>
      </c>
      <c r="I640" s="233" t="str">
        <f t="shared" si="52"/>
        <v>31796079i</v>
      </c>
      <c r="J640" s="226" t="str">
        <f t="shared" si="50"/>
        <v>31796079026 03</v>
      </c>
      <c r="K640" s="5"/>
      <c r="L640" s="226" t="str">
        <f t="shared" si="53"/>
        <v>31796079026 03B</v>
      </c>
      <c r="M640" s="5" t="str">
        <f t="shared" si="54"/>
        <v>Slovenský zväz vzpieraniaiBMilan Kováč - celoživotná práca s mládežou a životné jubileum - 70 rokov</v>
      </c>
      <c r="N640" s="3" t="str">
        <f t="shared" si="51"/>
        <v>31796079iB</v>
      </c>
    </row>
    <row r="641" spans="1:14" ht="22.5">
      <c r="A641" s="225" t="s">
        <v>148</v>
      </c>
      <c r="B641" s="278" t="str">
        <f>VLOOKUP(A641,Adr!A:B,2,FALSE)</f>
        <v>Slovenský zväz vzpierania</v>
      </c>
      <c r="C641" s="253" t="s">
        <v>1917</v>
      </c>
      <c r="D641" s="231">
        <v>400</v>
      </c>
      <c r="E641" s="232">
        <v>0</v>
      </c>
      <c r="F641" s="245" t="s">
        <v>214</v>
      </c>
      <c r="G641" s="248" t="s">
        <v>10</v>
      </c>
      <c r="H641" s="248" t="s">
        <v>846</v>
      </c>
      <c r="I641" s="233" t="str">
        <f t="shared" si="52"/>
        <v>31796079i</v>
      </c>
      <c r="J641" s="226" t="str">
        <f t="shared" si="50"/>
        <v>31796079026 03</v>
      </c>
      <c r="K641" s="5"/>
      <c r="L641" s="226" t="str">
        <f t="shared" si="53"/>
        <v>31796079026 03B</v>
      </c>
      <c r="M641" s="5" t="str">
        <f t="shared" si="54"/>
        <v>Slovenský zväz vzpieraniaiBMiroslav Škrobian - 1 x 2. m. MEUmax - Macura (trh)</v>
      </c>
      <c r="N641" s="3" t="str">
        <f t="shared" si="51"/>
        <v>31796079iB</v>
      </c>
    </row>
    <row r="642" spans="1:14">
      <c r="A642" s="225" t="s">
        <v>148</v>
      </c>
      <c r="B642" s="278" t="str">
        <f>VLOOKUP(A642,Adr!A:B,2,FALSE)</f>
        <v>Slovenský zväz vzpierania</v>
      </c>
      <c r="C642" s="228" t="s">
        <v>1916</v>
      </c>
      <c r="D642" s="231">
        <v>400</v>
      </c>
      <c r="E642" s="232">
        <v>0</v>
      </c>
      <c r="F642" s="225" t="s">
        <v>214</v>
      </c>
      <c r="G642" s="228" t="s">
        <v>10</v>
      </c>
      <c r="H642" s="228" t="s">
        <v>846</v>
      </c>
      <c r="I642" s="256" t="str">
        <f t="shared" si="52"/>
        <v>31796079i</v>
      </c>
      <c r="J642" s="226" t="str">
        <f t="shared" si="50"/>
        <v>31796079026 03</v>
      </c>
      <c r="K642" s="5"/>
      <c r="L642" s="226" t="str">
        <f t="shared" si="53"/>
        <v>31796079026 03B</v>
      </c>
      <c r="M642" s="5" t="str">
        <f t="shared" si="54"/>
        <v>Slovenský zväz vzpieraniaiBRudolf Lukáč - 1 x 3. m. MEUmax - Cabala (dvojboj)</v>
      </c>
      <c r="N642" s="3" t="str">
        <f t="shared" si="51"/>
        <v>31796079iB</v>
      </c>
    </row>
    <row r="643" spans="1:14">
      <c r="A643" s="225" t="s">
        <v>148</v>
      </c>
      <c r="B643" s="278" t="str">
        <f>VLOOKUP(A643,Adr!A:B,2,FALSE)</f>
        <v>Slovenský zväz vzpierania</v>
      </c>
      <c r="C643" s="248" t="s">
        <v>1914</v>
      </c>
      <c r="D643" s="250">
        <v>200</v>
      </c>
      <c r="E643" s="232">
        <v>0</v>
      </c>
      <c r="F643" s="245" t="s">
        <v>214</v>
      </c>
      <c r="G643" s="248" t="s">
        <v>10</v>
      </c>
      <c r="H643" s="248" t="s">
        <v>846</v>
      </c>
      <c r="I643" s="256" t="str">
        <f t="shared" si="52"/>
        <v>31796079i</v>
      </c>
      <c r="J643" s="226" t="str">
        <f t="shared" si="50"/>
        <v>31796079026 03</v>
      </c>
      <c r="K643" s="5"/>
      <c r="L643" s="226" t="str">
        <f t="shared" si="53"/>
        <v>31796079026 03B</v>
      </c>
      <c r="M643" s="5" t="str">
        <f t="shared" si="54"/>
        <v>Slovenský zväz vzpieraniaiBSebastián Cabala za  3. miesto na MEUmax v športe (disciplíne) dvojboj</v>
      </c>
      <c r="N643" s="3" t="str">
        <f t="shared" si="51"/>
        <v>31796079iB</v>
      </c>
    </row>
    <row r="644" spans="1:14">
      <c r="A644" s="225" t="s">
        <v>148</v>
      </c>
      <c r="B644" s="278" t="str">
        <f>VLOOKUP(A644,Adr!A:B,2,FALSE)</f>
        <v>Slovenský zväz vzpierania</v>
      </c>
      <c r="C644" s="248" t="s">
        <v>1915</v>
      </c>
      <c r="D644" s="250">
        <v>400</v>
      </c>
      <c r="E644" s="232">
        <v>0</v>
      </c>
      <c r="F644" s="245" t="s">
        <v>214</v>
      </c>
      <c r="G644" s="248" t="s">
        <v>10</v>
      </c>
      <c r="H644" s="248" t="s">
        <v>846</v>
      </c>
      <c r="I644" s="256" t="str">
        <f t="shared" si="52"/>
        <v>31796079i</v>
      </c>
      <c r="J644" s="226" t="str">
        <f t="shared" si="50"/>
        <v>31796079026 03</v>
      </c>
      <c r="K644" s="5"/>
      <c r="L644" s="226" t="str">
        <f t="shared" si="53"/>
        <v>31796079026 03B</v>
      </c>
      <c r="M644" s="5" t="str">
        <f t="shared" si="54"/>
        <v>Slovenský zväz vzpieraniaiBŠtefan Korpa - 1 x 2. m. MEJ - Seničová (dvojboj)</v>
      </c>
      <c r="N644" s="3" t="str">
        <f t="shared" si="51"/>
        <v>31796079iB</v>
      </c>
    </row>
    <row r="645" spans="1:14" ht="22.5">
      <c r="A645" s="225" t="s">
        <v>1656</v>
      </c>
      <c r="B645" s="278" t="str">
        <f>VLOOKUP(A645,Adr!A:B,2,FALSE)</f>
        <v>Špeciálne olympiády Slovensko</v>
      </c>
      <c r="C645" s="253" t="s">
        <v>1919</v>
      </c>
      <c r="D645" s="231">
        <v>600</v>
      </c>
      <c r="E645" s="232">
        <v>0</v>
      </c>
      <c r="F645" s="245" t="s">
        <v>214</v>
      </c>
      <c r="G645" s="248" t="s">
        <v>10</v>
      </c>
      <c r="H645" s="248" t="s">
        <v>846</v>
      </c>
      <c r="I645" s="233" t="str">
        <f t="shared" si="52"/>
        <v>30811406i</v>
      </c>
      <c r="J645" s="226" t="str">
        <f t="shared" si="50"/>
        <v>30811406026 03</v>
      </c>
      <c r="K645" s="5"/>
      <c r="L645" s="226" t="str">
        <f t="shared" si="53"/>
        <v>30811406026 03B</v>
      </c>
      <c r="M645" s="5" t="str">
        <f t="shared" si="54"/>
        <v>Špeciálne olympiády SlovenskoiBYvetta Macejková - celoživotná práca s mládežou a životné jubileum - 70 rokov</v>
      </c>
      <c r="N645" s="3" t="str">
        <f t="shared" si="51"/>
        <v>30811406iB</v>
      </c>
    </row>
    <row r="646" spans="1:14">
      <c r="A646" s="245" t="s">
        <v>1565</v>
      </c>
      <c r="B646" s="278" t="str">
        <f>VLOOKUP(A646,Adr!A:B,2,FALSE)</f>
        <v>Šport pre všetkých Kežmarok, občianske združenie</v>
      </c>
      <c r="C646" s="248" t="s">
        <v>1968</v>
      </c>
      <c r="D646" s="250">
        <v>5000</v>
      </c>
      <c r="E646" s="321">
        <v>0</v>
      </c>
      <c r="F646" s="245" t="s">
        <v>223</v>
      </c>
      <c r="G646" s="248" t="s">
        <v>10</v>
      </c>
      <c r="H646" s="248" t="s">
        <v>846</v>
      </c>
      <c r="I646" s="256" t="str">
        <f t="shared" si="52"/>
        <v>42384320r</v>
      </c>
      <c r="J646" s="226" t="str">
        <f t="shared" si="50"/>
        <v>42384320026 03</v>
      </c>
      <c r="K646" s="5"/>
      <c r="L646" s="226" t="str">
        <f t="shared" si="53"/>
        <v>42384320026 03B</v>
      </c>
      <c r="M646" s="5" t="str">
        <f t="shared" si="54"/>
        <v>Šport pre všetkých Kežmarok, občianske združenierBDetská atletika 2020, Kežmarok, Futbalový štadion, 18.09.2020, 800 športovcov do 20 rokov, 800 športovcov do 15 rokov, 0 športovcov nad 60 rokov</v>
      </c>
      <c r="N646" s="3" t="str">
        <f t="shared" si="51"/>
        <v>42384320rB</v>
      </c>
    </row>
    <row r="647" spans="1:14">
      <c r="A647" s="245" t="s">
        <v>1667</v>
      </c>
      <c r="B647" s="278" t="str">
        <f>VLOOKUP(A647,Adr!A:B,2,FALSE)</f>
        <v>Športovo strelecký klub Rebels</v>
      </c>
      <c r="C647" s="248" t="s">
        <v>1969</v>
      </c>
      <c r="D647" s="250">
        <v>5000</v>
      </c>
      <c r="E647" s="321">
        <v>0</v>
      </c>
      <c r="F647" s="245" t="s">
        <v>223</v>
      </c>
      <c r="G647" s="248" t="s">
        <v>10</v>
      </c>
      <c r="H647" s="248" t="s">
        <v>846</v>
      </c>
      <c r="I647" s="256" t="str">
        <f t="shared" si="52"/>
        <v>42323479r</v>
      </c>
      <c r="J647" s="226" t="str">
        <f t="shared" si="50"/>
        <v>42323479026 03</v>
      </c>
      <c r="K647" s="5"/>
      <c r="L647" s="226" t="str">
        <f t="shared" si="53"/>
        <v>42323479026 03B</v>
      </c>
      <c r="M647" s="5" t="str">
        <f t="shared" si="54"/>
        <v>Športovo strelecký klub RebelsrBREBELS CAMP, Košice a Prešov, 06.11.2020 - 13.11.2020, 400 športovcov do 20 rokov, 500 športovcov do 15 rokov, 30 športovcov nad 60 rokov</v>
      </c>
      <c r="N647" s="3" t="str">
        <f t="shared" si="51"/>
        <v>42323479rB</v>
      </c>
    </row>
    <row r="648" spans="1:14">
      <c r="A648" s="245" t="s">
        <v>1668</v>
      </c>
      <c r="B648" s="278" t="str">
        <f>VLOOKUP(A648,Adr!A:B,2,FALSE)</f>
        <v>Športový klub ESL</v>
      </c>
      <c r="C648" s="248" t="s">
        <v>1970</v>
      </c>
      <c r="D648" s="250">
        <v>15376</v>
      </c>
      <c r="E648" s="321">
        <v>0.63264594670614027</v>
      </c>
      <c r="F648" s="245" t="s">
        <v>222</v>
      </c>
      <c r="G648" s="248" t="s">
        <v>10</v>
      </c>
      <c r="H648" s="248" t="s">
        <v>846</v>
      </c>
      <c r="I648" s="256" t="str">
        <f t="shared" si="52"/>
        <v>42065631q</v>
      </c>
      <c r="J648" s="226" t="str">
        <f t="shared" si="50"/>
        <v>42065631026 03</v>
      </c>
      <c r="K648" s="5"/>
      <c r="L648" s="226" t="str">
        <f t="shared" si="53"/>
        <v>42065631026 03B</v>
      </c>
      <c r="M648" s="5" t="str">
        <f t="shared" si="54"/>
        <v>Športový klub ESLqBVeľká cena Demanovských jaskýň (TŠP), Lyžiarske stredisko Jasná  Chopok, počet krajín: 18, počet športovcov: 85, ročník podujatia: 81, termín: 20.02.2020 - 21.02.2020</v>
      </c>
      <c r="N648" s="3" t="str">
        <f t="shared" si="51"/>
        <v>42065631qB</v>
      </c>
    </row>
    <row r="649" spans="1:14">
      <c r="A649" s="245" t="s">
        <v>1592</v>
      </c>
      <c r="B649" s="278" t="str">
        <f>VLOOKUP(A649,Adr!A:B,2,FALSE)</f>
        <v>Wannado Slovensko</v>
      </c>
      <c r="C649" s="248" t="s">
        <v>1971</v>
      </c>
      <c r="D649" s="250">
        <v>5000</v>
      </c>
      <c r="E649" s="321">
        <v>0</v>
      </c>
      <c r="F649" s="245" t="s">
        <v>223</v>
      </c>
      <c r="G649" s="248" t="s">
        <v>10</v>
      </c>
      <c r="H649" s="248" t="s">
        <v>846</v>
      </c>
      <c r="I649" s="256" t="str">
        <f t="shared" si="52"/>
        <v>52293581r</v>
      </c>
      <c r="J649" s="226" t="str">
        <f t="shared" si="50"/>
        <v>52293581026 03</v>
      </c>
      <c r="K649" s="5"/>
      <c r="L649" s="226" t="str">
        <f t="shared" si="53"/>
        <v>52293581026 03B</v>
      </c>
      <c r="M649" s="5" t="str">
        <f t="shared" si="54"/>
        <v>Wannado SlovenskorBWANNADO festival športu Skalica 2020, Skalica, 22.08.2020, 800 športovcov do 20 rokov, 500 športovcov do 15 rokov, 0 športovcov nad 60 rokov</v>
      </c>
      <c r="N649" s="3" t="str">
        <f t="shared" si="51"/>
        <v>52293581rB</v>
      </c>
    </row>
    <row r="650" spans="1:14">
      <c r="A650" s="225" t="s">
        <v>1986</v>
      </c>
      <c r="B650" s="278" t="str">
        <f>VLOOKUP(A650,Adr!A:B,2,FALSE)</f>
        <v>Združenie šípkarských organizácií</v>
      </c>
      <c r="C650" s="263" t="s">
        <v>1008</v>
      </c>
      <c r="D650" s="249">
        <v>37792</v>
      </c>
      <c r="E650" s="232">
        <v>0</v>
      </c>
      <c r="F650" s="225" t="s">
        <v>206</v>
      </c>
      <c r="G650" s="228" t="s">
        <v>6</v>
      </c>
      <c r="H650" s="228" t="s">
        <v>846</v>
      </c>
      <c r="I650" s="233" t="str">
        <f t="shared" si="52"/>
        <v>35538015a</v>
      </c>
      <c r="J650" s="226" t="str">
        <f t="shared" si="50"/>
        <v>35538015026 02</v>
      </c>
      <c r="K650" s="5" t="s">
        <v>152</v>
      </c>
      <c r="L650" s="226" t="str">
        <f t="shared" si="53"/>
        <v>35538015026 02B</v>
      </c>
      <c r="M650" s="5" t="str">
        <f t="shared" si="54"/>
        <v>Združenie šípkarských organizáciíaBšípky - bežné transfery</v>
      </c>
      <c r="N650" s="3" t="str">
        <f t="shared" si="51"/>
        <v>35538015aB</v>
      </c>
    </row>
    <row r="651" spans="1:14">
      <c r="A651" s="225" t="s">
        <v>1986</v>
      </c>
      <c r="B651" s="278" t="str">
        <f>VLOOKUP(A651,Adr!A:B,2,FALSE)</f>
        <v>Združenie šípkarských organizácií</v>
      </c>
      <c r="C651" s="263" t="s">
        <v>1359</v>
      </c>
      <c r="D651" s="250">
        <v>3000</v>
      </c>
      <c r="E651" s="232">
        <v>0</v>
      </c>
      <c r="F651" s="225" t="s">
        <v>206</v>
      </c>
      <c r="G651" s="228" t="s">
        <v>6</v>
      </c>
      <c r="H651" s="228" t="s">
        <v>847</v>
      </c>
      <c r="I651" s="233" t="str">
        <f t="shared" si="52"/>
        <v>35538015a</v>
      </c>
      <c r="J651" s="226" t="str">
        <f t="shared" si="50"/>
        <v>35538015026 02</v>
      </c>
      <c r="K651" s="5" t="s">
        <v>152</v>
      </c>
      <c r="L651" s="226" t="str">
        <f t="shared" si="53"/>
        <v>35538015026 02K</v>
      </c>
      <c r="M651" s="5" t="str">
        <f t="shared" si="54"/>
        <v>Združenie šípkarských organizáciíaKšípky - kapitálové transfery</v>
      </c>
      <c r="N651" s="3" t="str">
        <f t="shared" si="51"/>
        <v>35538015aK</v>
      </c>
    </row>
    <row r="652" spans="1:14">
      <c r="A652" s="225" t="s">
        <v>153</v>
      </c>
      <c r="B652" s="278" t="str">
        <f>VLOOKUP(A652,Adr!A:B,2,FALSE)</f>
        <v>Zväz potápačov Slovenska</v>
      </c>
      <c r="C652" s="263" t="s">
        <v>1009</v>
      </c>
      <c r="D652" s="249">
        <v>111041</v>
      </c>
      <c r="E652" s="232">
        <v>0</v>
      </c>
      <c r="F652" s="225" t="s">
        <v>206</v>
      </c>
      <c r="G652" s="228" t="s">
        <v>6</v>
      </c>
      <c r="H652" s="228" t="s">
        <v>846</v>
      </c>
      <c r="I652" s="233" t="str">
        <f t="shared" si="52"/>
        <v>00585319a</v>
      </c>
      <c r="J652" s="226" t="str">
        <f t="shared" si="50"/>
        <v>00585319026 02</v>
      </c>
      <c r="K652" s="5" t="s">
        <v>180</v>
      </c>
      <c r="L652" s="226" t="str">
        <f t="shared" si="53"/>
        <v>00585319026 02B</v>
      </c>
      <c r="M652" s="5" t="str">
        <f t="shared" si="54"/>
        <v>Zväz potápačov SlovenskaaBpotápačské športy - bežné transfery</v>
      </c>
      <c r="N652" s="3" t="str">
        <f t="shared" si="51"/>
        <v>00585319aB</v>
      </c>
    </row>
    <row r="653" spans="1:14">
      <c r="A653" s="245" t="s">
        <v>153</v>
      </c>
      <c r="B653" s="278" t="str">
        <f>VLOOKUP(A653,Adr!A:B,2,FALSE)</f>
        <v>Zväz potápačov Slovenska</v>
      </c>
      <c r="C653" s="248" t="s">
        <v>1177</v>
      </c>
      <c r="D653" s="250">
        <v>5214</v>
      </c>
      <c r="E653" s="232">
        <v>0</v>
      </c>
      <c r="F653" s="245" t="s">
        <v>209</v>
      </c>
      <c r="G653" s="248" t="s">
        <v>10</v>
      </c>
      <c r="H653" s="248" t="s">
        <v>846</v>
      </c>
      <c r="I653" s="256" t="str">
        <f t="shared" si="52"/>
        <v>00585319d</v>
      </c>
      <c r="J653" s="226" t="str">
        <f t="shared" ref="J653:J659" si="55">A653&amp;G653</f>
        <v>00585319026 03</v>
      </c>
      <c r="K653" s="5"/>
      <c r="L653" s="226" t="str">
        <f t="shared" si="53"/>
        <v>00585319026 03B</v>
      </c>
      <c r="M653" s="5" t="str">
        <f t="shared" si="54"/>
        <v>Zväz potápačov SlovenskadBZuzana Hrašková</v>
      </c>
      <c r="N653" s="3" t="str">
        <f t="shared" si="51"/>
        <v>00585319dB</v>
      </c>
    </row>
    <row r="654" spans="1:14" ht="22.5">
      <c r="A654" s="225" t="s">
        <v>153</v>
      </c>
      <c r="B654" s="278" t="str">
        <f>VLOOKUP(A654,Adr!A:B,2,FALSE)</f>
        <v>Zväz potápačov Slovenska</v>
      </c>
      <c r="C654" s="253" t="s">
        <v>1921</v>
      </c>
      <c r="D654" s="231">
        <v>1500</v>
      </c>
      <c r="E654" s="232">
        <v>0</v>
      </c>
      <c r="F654" s="245" t="s">
        <v>214</v>
      </c>
      <c r="G654" s="248" t="s">
        <v>10</v>
      </c>
      <c r="H654" s="248" t="s">
        <v>846</v>
      </c>
      <c r="I654" s="233" t="str">
        <f t="shared" si="52"/>
        <v>00585319i</v>
      </c>
      <c r="J654" s="226" t="str">
        <f t="shared" si="55"/>
        <v>00585319026 03</v>
      </c>
      <c r="K654" s="5"/>
      <c r="L654" s="226" t="str">
        <f t="shared" si="53"/>
        <v>00585319026 03B</v>
      </c>
      <c r="M654" s="5" t="str">
        <f t="shared" si="54"/>
        <v>Zväz potápačov SlovenskaiBRadka Rutsch za  2. miesto na ME v športe (disciplíne) 5 - tyčí</v>
      </c>
      <c r="N654" s="3" t="str">
        <f t="shared" si="51"/>
        <v>00585319iB</v>
      </c>
    </row>
    <row r="655" spans="1:14" ht="22.5">
      <c r="A655" s="225" t="s">
        <v>153</v>
      </c>
      <c r="B655" s="278" t="str">
        <f>VLOOKUP(A655,Adr!A:B,2,FALSE)</f>
        <v>Zväz potápačov Slovenska</v>
      </c>
      <c r="C655" s="253" t="s">
        <v>1920</v>
      </c>
      <c r="D655" s="231">
        <v>750</v>
      </c>
      <c r="E655" s="232">
        <v>0</v>
      </c>
      <c r="F655" s="245" t="s">
        <v>214</v>
      </c>
      <c r="G655" s="248" t="s">
        <v>10</v>
      </c>
      <c r="H655" s="248" t="s">
        <v>846</v>
      </c>
      <c r="I655" s="233" t="str">
        <f t="shared" si="52"/>
        <v>00585319i</v>
      </c>
      <c r="J655" s="226" t="str">
        <f t="shared" si="55"/>
        <v>00585319026 03</v>
      </c>
      <c r="K655" s="5"/>
      <c r="L655" s="226" t="str">
        <f t="shared" si="53"/>
        <v>00585319026 03B</v>
      </c>
      <c r="M655" s="5" t="str">
        <f t="shared" si="54"/>
        <v>Zväz potápačov SlovenskaiBSara Suba za  2. miesto na MSJ v športe (disciplíne) 50 m PP</v>
      </c>
      <c r="N655" s="3" t="str">
        <f t="shared" si="51"/>
        <v>00585319iB</v>
      </c>
    </row>
    <row r="656" spans="1:14">
      <c r="A656" s="225" t="s">
        <v>153</v>
      </c>
      <c r="B656" s="278" t="str">
        <f>VLOOKUP(A656,Adr!A:B,2,FALSE)</f>
        <v>Zväz potápačov Slovenska</v>
      </c>
      <c r="C656" s="248" t="s">
        <v>1922</v>
      </c>
      <c r="D656" s="250">
        <v>2000</v>
      </c>
      <c r="E656" s="232">
        <v>0</v>
      </c>
      <c r="F656" s="245" t="s">
        <v>214</v>
      </c>
      <c r="G656" s="248" t="s">
        <v>10</v>
      </c>
      <c r="H656" s="248" t="s">
        <v>846</v>
      </c>
      <c r="I656" s="256" t="str">
        <f t="shared" si="52"/>
        <v>00585319i</v>
      </c>
      <c r="J656" s="226" t="str">
        <f t="shared" si="55"/>
        <v>00585319026 03</v>
      </c>
      <c r="K656" s="5"/>
      <c r="L656" s="226" t="str">
        <f t="shared" si="53"/>
        <v>00585319026 03B</v>
      </c>
      <c r="M656" s="5" t="str">
        <f t="shared" si="54"/>
        <v>Zväz potápačov SlovenskaiBZuzana Hrašková za  1. miesto na ME v športe (disciplíne) 400 m BF</v>
      </c>
      <c r="N656" s="3" t="str">
        <f t="shared" si="51"/>
        <v>00585319iB</v>
      </c>
    </row>
    <row r="657" spans="1:14">
      <c r="A657" s="225" t="s">
        <v>1657</v>
      </c>
      <c r="B657" s="278" t="str">
        <f>VLOOKUP(A657,Adr!A:B,2,FALSE)</f>
        <v>Zväz športovej kynológie Slovenskej republiky</v>
      </c>
      <c r="C657" s="248" t="s">
        <v>1022</v>
      </c>
      <c r="D657" s="250">
        <v>54000</v>
      </c>
      <c r="E657" s="232">
        <v>0</v>
      </c>
      <c r="F657" s="245" t="s">
        <v>210</v>
      </c>
      <c r="G657" s="248" t="s">
        <v>10</v>
      </c>
      <c r="H657" s="248" t="s">
        <v>846</v>
      </c>
      <c r="I657" s="256" t="str">
        <f t="shared" si="52"/>
        <v>31945732e</v>
      </c>
      <c r="J657" s="226" t="str">
        <f t="shared" si="55"/>
        <v>31945732026 03</v>
      </c>
      <c r="K657" s="5"/>
      <c r="L657" s="226" t="str">
        <f t="shared" si="53"/>
        <v>31945732026 03B</v>
      </c>
      <c r="M657" s="5" t="str">
        <f t="shared" si="54"/>
        <v>Zväz športovej kynológie Slovenskej republikyeBrozvoj športov, ktoré nie sú uznanými podľa zákona č. 440/2015 Z. z.</v>
      </c>
      <c r="N657" s="3" t="str">
        <f t="shared" si="51"/>
        <v>31945732eB</v>
      </c>
    </row>
    <row r="658" spans="1:14">
      <c r="A658" s="225" t="s">
        <v>1658</v>
      </c>
      <c r="B658" s="278" t="str">
        <f>VLOOKUP(A658,Adr!A:B,2,FALSE)</f>
        <v>Zväz vodáctva a raftingu Slovenskej republiky</v>
      </c>
      <c r="C658" s="248" t="s">
        <v>1022</v>
      </c>
      <c r="D658" s="250">
        <v>10000</v>
      </c>
      <c r="E658" s="232">
        <v>0</v>
      </c>
      <c r="F658" s="245" t="s">
        <v>210</v>
      </c>
      <c r="G658" s="248" t="s">
        <v>10</v>
      </c>
      <c r="H658" s="248" t="s">
        <v>846</v>
      </c>
      <c r="I658" s="256" t="str">
        <f t="shared" si="52"/>
        <v>12664901e</v>
      </c>
      <c r="J658" s="226" t="str">
        <f t="shared" si="55"/>
        <v>12664901026 03</v>
      </c>
      <c r="K658" s="5"/>
      <c r="L658" s="226" t="str">
        <f t="shared" si="53"/>
        <v>12664901026 03B</v>
      </c>
      <c r="M658" s="5" t="str">
        <f t="shared" si="54"/>
        <v>Zväz vodáctva a raftingu Slovenskej republikyeBrozvoj športov, ktoré nie sú uznanými podľa zákona č. 440/2015 Z. z.</v>
      </c>
      <c r="N658" s="3" t="str">
        <f t="shared" si="51"/>
        <v>12664901eB</v>
      </c>
    </row>
    <row r="659" spans="1:14">
      <c r="A659" s="245" t="s">
        <v>1669</v>
      </c>
      <c r="B659" s="278" t="str">
        <f>VLOOKUP(A659,Adr!A:B,2,FALSE)</f>
        <v>Žilinský športový klub</v>
      </c>
      <c r="C659" s="248" t="s">
        <v>1972</v>
      </c>
      <c r="D659" s="250">
        <v>15000</v>
      </c>
      <c r="E659" s="321">
        <v>0.50116395078150977</v>
      </c>
      <c r="F659" s="245" t="s">
        <v>222</v>
      </c>
      <c r="G659" s="248" t="s">
        <v>10</v>
      </c>
      <c r="H659" s="248" t="s">
        <v>846</v>
      </c>
      <c r="I659" s="256" t="str">
        <f t="shared" si="52"/>
        <v>37978331q</v>
      </c>
      <c r="J659" s="226" t="str">
        <f t="shared" si="55"/>
        <v>37978331026 03</v>
      </c>
      <c r="K659" s="5"/>
      <c r="L659" s="226" t="str">
        <f t="shared" si="53"/>
        <v>37978331026 03B</v>
      </c>
      <c r="M659" s="5" t="str">
        <f t="shared" si="54"/>
        <v>Žilinský športový klubqBEurópsky pohár v para-cyklistike zdravotne postihnutých (TŠP), Púchov, počet krajín: 15, počet športovcov: 80, ročník podujatia: 25, termín: 12.09.2020 - 13.09.2020</v>
      </c>
      <c r="N659" s="3" t="str">
        <f t="shared" si="51"/>
        <v>37978331qB</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F6" sqref="F6"/>
    </sheetView>
  </sheetViews>
  <sheetFormatPr defaultRowHeight="15"/>
  <cols>
    <col min="1" max="1" width="18.42578125" style="196" customWidth="1"/>
    <col min="2" max="2" width="37" style="196" customWidth="1"/>
    <col min="3" max="3" width="37.7109375" style="196" customWidth="1"/>
    <col min="4" max="4" width="10.28515625" style="194" customWidth="1"/>
    <col min="5" max="5" width="37.7109375" style="194" customWidth="1"/>
    <col min="6" max="6" width="36.42578125" style="194" customWidth="1"/>
    <col min="7" max="13" width="9.140625" style="194"/>
    <col min="14" max="14" width="38.5703125" style="194" bestFit="1" customWidth="1"/>
    <col min="15" max="16384" width="9.140625" style="194"/>
  </cols>
  <sheetData>
    <row r="1" spans="1:16" ht="37.5" customHeight="1">
      <c r="A1" s="371" t="str">
        <f>Spolu!C3&amp;", "&amp;Spolu!C6</f>
        <v>Slovenský zväz biatlonu, Partizánska cesta č. 3501/71, Banská Bystrica, 974 01</v>
      </c>
      <c r="B1" s="371"/>
      <c r="C1" s="371"/>
      <c r="N1" s="194" t="str">
        <f>O1&amp;" - "&amp;P1</f>
        <v>a - príspevok uznaným športom</v>
      </c>
      <c r="O1" s="194" t="s">
        <v>206</v>
      </c>
      <c r="P1" s="194" t="s">
        <v>1018</v>
      </c>
    </row>
    <row r="2" spans="1:16">
      <c r="N2" s="194" t="str">
        <f t="shared" ref="N2:N10" si="0">O2&amp;" - "&amp;P2</f>
        <v>b - príspevok športovcom top tímu</v>
      </c>
      <c r="O2" s="194" t="s">
        <v>207</v>
      </c>
      <c r="P2" s="194" t="s">
        <v>1019</v>
      </c>
    </row>
    <row r="3" spans="1:16">
      <c r="E3" s="372" t="s">
        <v>901</v>
      </c>
      <c r="F3" s="373"/>
      <c r="N3" s="194" t="str">
        <f t="shared" si="0"/>
        <v>c - príspevok Slovenskému olympijskému výboru</v>
      </c>
      <c r="O3" s="194" t="s">
        <v>208</v>
      </c>
      <c r="P3" s="194" t="s">
        <v>1020</v>
      </c>
    </row>
    <row r="4" spans="1:16" ht="45.75" customHeight="1">
      <c r="E4" s="373"/>
      <c r="F4" s="373"/>
      <c r="N4" s="194" t="str">
        <f t="shared" si="0"/>
        <v>d - príspevok Slovenskému paralympijskému výboru</v>
      </c>
      <c r="O4" s="194" t="s">
        <v>209</v>
      </c>
      <c r="P4" s="194" t="s">
        <v>1021</v>
      </c>
    </row>
    <row r="5" spans="1:16" ht="30.75" customHeight="1">
      <c r="C5" s="195" t="s">
        <v>1058</v>
      </c>
      <c r="N5" s="194" t="str">
        <f t="shared" si="0"/>
        <v>e - rozvoj športov, ktoré nie sú uznanými podľa zákona č. 440/2015 Z. z.</v>
      </c>
      <c r="O5" s="194" t="s">
        <v>210</v>
      </c>
      <c r="P5" s="194" t="s">
        <v>1022</v>
      </c>
    </row>
    <row r="6" spans="1:16">
      <c r="C6" s="195" t="s">
        <v>1046</v>
      </c>
      <c r="E6" s="197" t="s">
        <v>890</v>
      </c>
      <c r="F6" s="206"/>
      <c r="N6" s="194" t="str">
        <f t="shared" si="0"/>
        <v>f - organizovanie významných a tradičných športových podujatí na území SR v roku 2018</v>
      </c>
      <c r="O6" s="194" t="s">
        <v>211</v>
      </c>
      <c r="P6" s="194" t="s">
        <v>1023</v>
      </c>
    </row>
    <row r="7" spans="1:16">
      <c r="C7" s="195" t="s">
        <v>883</v>
      </c>
      <c r="E7" s="197" t="s">
        <v>894</v>
      </c>
      <c r="F7" s="207"/>
      <c r="N7" s="194" t="str">
        <f t="shared" si="0"/>
        <v>g - projekty školského, univerzitného športu a športu pre všetkých</v>
      </c>
      <c r="O7" s="194" t="s">
        <v>212</v>
      </c>
      <c r="P7" s="194" t="s">
        <v>1024</v>
      </c>
    </row>
    <row r="8" spans="1:16">
      <c r="C8" s="195" t="s">
        <v>884</v>
      </c>
      <c r="E8" s="197" t="s">
        <v>891</v>
      </c>
      <c r="F8" s="208"/>
      <c r="N8" s="194" t="str">
        <f t="shared" si="0"/>
        <v>h - značenie peších, lyžiarskych, vodných a cyklistických trás v Slovenskej republike</v>
      </c>
      <c r="O8" s="194" t="s">
        <v>213</v>
      </c>
      <c r="P8" s="194" t="s">
        <v>1025</v>
      </c>
    </row>
    <row r="9" spans="1:16">
      <c r="E9" s="197" t="s">
        <v>893</v>
      </c>
      <c r="F9" s="206"/>
      <c r="N9" s="194" t="str">
        <f t="shared" si="0"/>
        <v>i - finančné odmeny športovcom za výsledky dosiahnuté v roku 2017 a trénerom mládeže za dosiahnuté výsledky ich športovcov v roku 2017 a za celoživotnú prácu s mládežou</v>
      </c>
      <c r="O9" s="194" t="s">
        <v>214</v>
      </c>
      <c r="P9" s="194" t="s">
        <v>1026</v>
      </c>
    </row>
    <row r="10" spans="1:16">
      <c r="N10" s="194" t="str">
        <f t="shared" si="0"/>
        <v>j - projekty s pridanou hodnotou pre popularizáciu pohybových aktivít detí a mládeže</v>
      </c>
      <c r="O10" s="194" t="s">
        <v>215</v>
      </c>
      <c r="P10" s="194" t="s">
        <v>1027</v>
      </c>
    </row>
    <row r="12" spans="1:16" ht="54.75" customHeight="1">
      <c r="A12" s="374" t="s">
        <v>902</v>
      </c>
      <c r="B12" s="374"/>
      <c r="C12" s="374"/>
      <c r="D12" s="195"/>
      <c r="E12" s="195"/>
      <c r="F12" s="198"/>
      <c r="G12" s="195"/>
    </row>
    <row r="13" spans="1:16" ht="45" customHeight="1">
      <c r="F13" s="198"/>
    </row>
    <row r="14" spans="1:16" ht="45" customHeight="1">
      <c r="A14" s="375"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5"/>
      <c r="C14" s="375"/>
      <c r="F14" s="198"/>
    </row>
    <row r="15" spans="1:16" ht="32.1" customHeight="1">
      <c r="A15" s="196" t="s">
        <v>886</v>
      </c>
      <c r="B15" s="376"/>
      <c r="C15" s="377"/>
    </row>
    <row r="16" spans="1:16" ht="15.75" thickBot="1">
      <c r="A16" s="196" t="s">
        <v>888</v>
      </c>
      <c r="B16" s="199">
        <f>F8</f>
        <v>0</v>
      </c>
    </row>
    <row r="17" spans="1:16">
      <c r="A17" s="196" t="s">
        <v>889</v>
      </c>
      <c r="B17" s="199" t="s">
        <v>1061</v>
      </c>
      <c r="C17" s="260">
        <v>31</v>
      </c>
      <c r="E17" s="202" t="s">
        <v>900</v>
      </c>
      <c r="F17" s="203"/>
      <c r="N17" s="194" t="str">
        <f>O17&amp;" - "&amp;P17</f>
        <v>026 01 - Školský šport a vysokoškolský šport</v>
      </c>
      <c r="O17" s="194" t="s">
        <v>7</v>
      </c>
      <c r="P17" s="194" t="s">
        <v>822</v>
      </c>
    </row>
    <row r="18" spans="1:16">
      <c r="B18" s="259" t="s">
        <v>1059</v>
      </c>
      <c r="C18" s="199" t="str">
        <f>Spolu!C4</f>
        <v>35656743</v>
      </c>
      <c r="E18" s="204" t="s">
        <v>1244</v>
      </c>
      <c r="F18" s="205" t="s">
        <v>1245</v>
      </c>
      <c r="N18" s="194" t="str">
        <f>O18&amp;" - "&amp;P18</f>
        <v>026 02 - Uznané športy</v>
      </c>
      <c r="O18" s="194" t="s">
        <v>6</v>
      </c>
      <c r="P18" s="194" t="s">
        <v>202</v>
      </c>
    </row>
    <row r="19" spans="1:16">
      <c r="E19" s="204" t="s">
        <v>899</v>
      </c>
      <c r="F19" s="205" t="s">
        <v>1029</v>
      </c>
      <c r="N19" s="194" t="str">
        <f>O19&amp;" - "&amp;P19</f>
        <v>026 03 - Národné športové projekty</v>
      </c>
      <c r="O19" s="194" t="s">
        <v>10</v>
      </c>
      <c r="P19" s="194" t="s">
        <v>203</v>
      </c>
    </row>
    <row r="20" spans="1:16" ht="15.75" thickBot="1">
      <c r="A20" s="196" t="s">
        <v>830</v>
      </c>
      <c r="B20" s="200">
        <f>F6</f>
        <v>0</v>
      </c>
      <c r="E20" s="283" t="s">
        <v>1047</v>
      </c>
      <c r="F20" s="285" t="s">
        <v>1048</v>
      </c>
      <c r="N20" s="194" t="str">
        <f>O20&amp;" - "&amp;P20</f>
        <v>026 04 - Športová infraštruktúra</v>
      </c>
      <c r="O20" s="194" t="s">
        <v>9</v>
      </c>
      <c r="P20" s="194" t="s">
        <v>204</v>
      </c>
    </row>
    <row r="21" spans="1:16" ht="189" customHeight="1">
      <c r="B21" s="286"/>
      <c r="C21" s="201"/>
      <c r="N21" s="194" t="str">
        <f>O21&amp;" - "&amp;P21</f>
        <v>026 05 - Prierezové činnosti v športe</v>
      </c>
      <c r="O21" s="194" t="s">
        <v>12</v>
      </c>
      <c r="P21" s="194" t="s">
        <v>823</v>
      </c>
    </row>
    <row r="22" spans="1:16" ht="39.75" customHeight="1">
      <c r="B22" s="370" t="s">
        <v>903</v>
      </c>
      <c r="C22" s="370"/>
    </row>
    <row r="23" spans="1:16">
      <c r="N23" s="194" t="s">
        <v>896</v>
      </c>
    </row>
    <row r="24" spans="1:16">
      <c r="N24" s="194" t="s">
        <v>897</v>
      </c>
    </row>
    <row r="25" spans="1:16">
      <c r="N25" s="194"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2020-09-25T15:01:00Z</dcterms:modified>
</cp:coreProperties>
</file>