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15" yWindow="1755" windowWidth="19440" windowHeight="10665" tabRatio="806" activeTab="3"/>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_FilterDatabase" localSheetId="2" hidden="1">Doklady!$A$127:$H$255</definedName>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5725" concurrentCalc="0"/>
</workbook>
</file>

<file path=xl/calcChain.xml><?xml version="1.0" encoding="utf-8"?>
<calcChain xmlns="http://schemas.openxmlformats.org/spreadsheetml/2006/main">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A4" i="22"/>
  <c r="G4"/>
  <c r="D31" i="21"/>
  <c r="I5" i="22"/>
  <c r="H32" i="21"/>
  <c r="F5" i="22"/>
  <c r="C32" i="21"/>
  <c r="A5" i="22"/>
  <c r="G5"/>
  <c r="D32" i="21"/>
  <c r="I6" i="22"/>
  <c r="H33" i="21"/>
  <c r="F6" i="22"/>
  <c r="C33" i="21"/>
  <c r="A6" i="22"/>
  <c r="G6"/>
  <c r="D33" i="21"/>
  <c r="I7" i="22"/>
  <c r="H34" i="21"/>
  <c r="F7" i="22"/>
  <c r="C34" i="21"/>
  <c r="A7" i="22"/>
  <c r="G7"/>
  <c r="D34" i="21"/>
  <c r="I8" i="22"/>
  <c r="H35" i="21"/>
  <c r="F8" i="22"/>
  <c r="C35" i="21"/>
  <c r="A8" i="22"/>
  <c r="G8"/>
  <c r="D35" i="21"/>
  <c r="I9" i="22"/>
  <c r="H36" i="21"/>
  <c r="F9" i="22"/>
  <c r="C36" i="21"/>
  <c r="A9" i="22"/>
  <c r="G9"/>
  <c r="D36" i="21"/>
  <c r="I10" i="22"/>
  <c r="H37" i="21"/>
  <c r="F10" i="22"/>
  <c r="C37" i="21"/>
  <c r="A10" i="22"/>
  <c r="G10"/>
  <c r="D37" i="21"/>
  <c r="I11" i="22"/>
  <c r="H38" i="21"/>
  <c r="F11" i="22"/>
  <c r="C38" i="21"/>
  <c r="A11" i="22"/>
  <c r="G11"/>
  <c r="D38" i="21"/>
  <c r="I12" i="22"/>
  <c r="H39" i="21"/>
  <c r="F12" i="22"/>
  <c r="C39" i="21"/>
  <c r="A12" i="22"/>
  <c r="G12"/>
  <c r="D39" i="21"/>
  <c r="I13" i="22"/>
  <c r="H40" i="21"/>
  <c r="F13" i="22"/>
  <c r="C40" i="21"/>
  <c r="D40"/>
  <c r="I14" i="22"/>
  <c r="H41" i="21"/>
  <c r="F14" i="22"/>
  <c r="C41" i="21"/>
  <c r="D41"/>
  <c r="I15" i="22"/>
  <c r="H42" i="21"/>
  <c r="F15" i="22"/>
  <c r="C42" i="21"/>
  <c r="D42"/>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13" i="22"/>
  <c r="G13"/>
  <c r="A14"/>
  <c r="G14"/>
  <c r="A15"/>
  <c r="G15"/>
  <c r="A16"/>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<sst xmlns="http://schemas.openxmlformats.org/spreadsheetml/2006/main" count="8277" uniqueCount="3054">
  <si>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</si>
  <si>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</si>
  <si>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</si>
  <si>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</si>
  <si>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</si>
  <si>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</si>
  <si>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</si>
  <si>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</si>
  <si>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</si>
  <si>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</si>
  <si>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</si>
  <si>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</si>
  <si>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</si>
  <si>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</si>
  <si>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</si>
  <si>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</si>
  <si>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</si>
  <si>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</si>
  <si>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</si>
  <si>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</si>
  <si>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</si>
  <si>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</si>
  <si>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</si>
  <si>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</si>
  <si>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</si>
  <si>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</si>
  <si>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</si>
  <si>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</si>
  <si>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</si>
  <si>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</si>
  <si>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</si>
  <si>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</si>
  <si>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</si>
  <si>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</si>
  <si>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</si>
  <si>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</si>
  <si>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</si>
  <si>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</si>
  <si>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</si>
  <si>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</si>
  <si>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</si>
  <si>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</si>
  <si>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</si>
  <si>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</si>
  <si>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</si>
  <si>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</si>
  <si>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</si>
  <si>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</si>
  <si>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</si>
  <si>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</si>
  <si>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</si>
  <si>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</si>
  <si>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</si>
  <si>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</si>
  <si>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</si>
  <si>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</si>
  <si>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</si>
  <si>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</si>
  <si>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</si>
  <si>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</si>
  <si>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</si>
  <si>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</si>
  <si>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</si>
  <si>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</si>
  <si>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</si>
  <si>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</si>
  <si>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</si>
  <si>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</si>
  <si>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</si>
  <si>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</si>
  <si>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</si>
  <si>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</si>
  <si>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</si>
  <si>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</si>
  <si>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</si>
  <si>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</si>
  <si>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</si>
  <si>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</si>
  <si>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</si>
  <si>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</si>
  <si>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</si>
  <si>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</si>
  <si>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</si>
  <si>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</si>
  <si>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</si>
  <si>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</si>
  <si>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</si>
  <si>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</si>
  <si>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</si>
  <si>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</si>
  <si>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</si>
  <si>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</si>
  <si>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</si>
  <si>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</si>
  <si>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</si>
  <si>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</si>
  <si>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</si>
  <si>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</si>
  <si>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</si>
  <si>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</si>
  <si>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</si>
  <si>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</si>
  <si>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</si>
  <si>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</si>
  <si>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</si>
  <si>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</si>
  <si>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</si>
  <si>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</si>
  <si>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</si>
  <si>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</si>
  <si>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</si>
  <si>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</si>
  <si>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</si>
  <si>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</si>
  <si>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</si>
  <si>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</si>
  <si>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</si>
  <si>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</si>
  <si>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</si>
  <si>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</si>
  <si>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</si>
  <si>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</si>
  <si>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</si>
  <si>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</si>
  <si>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</si>
  <si>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</si>
  <si>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</si>
  <si>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</si>
  <si>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</si>
  <si>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</si>
  <si>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</si>
  <si>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</si>
  <si>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</si>
  <si>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</si>
  <si>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</si>
  <si>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</si>
  <si>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</si>
  <si>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</si>
  <si>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</si>
  <si>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</si>
  <si>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</si>
  <si>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</si>
  <si>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</si>
  <si>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</si>
  <si>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</si>
  <si>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</si>
  <si>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</si>
  <si>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</si>
  <si>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</si>
  <si>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</si>
  <si>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</si>
  <si>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</si>
  <si>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</si>
  <si>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</si>
  <si>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</si>
  <si>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</si>
  <si>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</si>
  <si>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</si>
  <si>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</si>
  <si>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</si>
  <si>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</si>
  <si>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</si>
  <si>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</si>
  <si>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</si>
  <si>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</si>
  <si>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</si>
  <si>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</si>
  <si>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</si>
  <si>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</si>
  <si>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</si>
  <si>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</si>
  <si>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</si>
  <si>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</si>
  <si>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</si>
  <si>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</si>
  <si>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</si>
  <si>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</si>
  <si>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</si>
  <si>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</si>
  <si>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</si>
  <si>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</si>
  <si>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</si>
  <si>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</si>
  <si>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</si>
  <si>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</si>
  <si>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</si>
  <si>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</si>
  <si>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</si>
  <si>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</si>
  <si>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</si>
  <si>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</si>
  <si>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</si>
  <si>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</si>
  <si>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</si>
  <si>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</si>
  <si>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</si>
  <si>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</si>
  <si>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</si>
  <si>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</si>
  <si>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</si>
  <si>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</si>
  <si>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</si>
  <si>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</si>
  <si>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</si>
  <si>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</si>
  <si>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</si>
  <si>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</si>
  <si>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</si>
  <si>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</si>
  <si>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</si>
  <si>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</si>
  <si>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</si>
  <si>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</si>
  <si>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</si>
  <si>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</si>
  <si>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</si>
  <si>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</si>
  <si>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</si>
  <si>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</si>
  <si>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</si>
  <si>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</si>
  <si>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</si>
  <si>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</si>
  <si>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</si>
  <si>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</si>
  <si>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</si>
  <si>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</si>
  <si>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</si>
  <si>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</si>
  <si>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</si>
  <si>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</si>
  <si>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</si>
  <si>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</si>
  <si>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</si>
  <si>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</si>
  <si>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</si>
  <si>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</si>
  <si>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</si>
  <si>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</si>
  <si>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</si>
  <si>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</si>
  <si>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</si>
  <si>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</si>
  <si>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</si>
  <si>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</si>
  <si>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</si>
  <si>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</si>
  <si>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</si>
  <si>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</si>
  <si>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</si>
  <si>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</si>
  <si>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</si>
  <si>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</si>
  <si>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</si>
  <si>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</si>
  <si>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</si>
  <si>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</si>
  <si>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</si>
  <si>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</si>
  <si>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</si>
  <si>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</si>
  <si>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</si>
  <si>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</si>
  <si>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</si>
  <si>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</si>
  <si>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</si>
  <si>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</si>
  <si>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</si>
  <si>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</si>
  <si>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</si>
  <si>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</si>
  <si>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</si>
  <si>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</si>
  <si>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</si>
  <si>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</si>
  <si>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</si>
  <si>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</si>
  <si>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</si>
  <si>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</si>
  <si>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</si>
  <si>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</si>
  <si>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</si>
  <si>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</si>
  <si>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</si>
  <si>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</si>
  <si>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</si>
  <si>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</si>
  <si>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</si>
  <si>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</si>
  <si>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</si>
  <si>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</si>
  <si>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</si>
  <si>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</si>
  <si>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</si>
  <si>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</si>
  <si>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</si>
  <si>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</si>
  <si>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</si>
  <si>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</si>
  <si>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</si>
  <si>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</si>
  <si>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</si>
  <si>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</si>
  <si>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</si>
  <si>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</si>
  <si>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</si>
  <si>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</si>
  <si>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</si>
  <si>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</si>
  <si>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</si>
  <si>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</si>
  <si>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</si>
  <si>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</si>
  <si>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</si>
  <si>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</si>
  <si>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</si>
  <si>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</si>
  <si>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</si>
  <si>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</si>
  <si>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</si>
  <si>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</si>
  <si>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</si>
  <si>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</si>
  <si>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</si>
  <si>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</si>
  <si>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</si>
  <si>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</si>
  <si>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</si>
  <si>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</si>
  <si>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</si>
  <si>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</si>
  <si>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</si>
  <si>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</si>
  <si>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</si>
  <si>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</si>
  <si>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</si>
  <si>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</si>
  <si>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</si>
  <si>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</si>
  <si>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</si>
  <si>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</si>
  <si>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</si>
  <si>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</si>
  <si>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</si>
  <si>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</si>
  <si>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</si>
  <si>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</si>
  <si>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</si>
  <si>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</si>
  <si>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</si>
  <si>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</si>
  <si>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</si>
  <si>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</si>
  <si>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</si>
  <si>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</si>
  <si>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</si>
  <si>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</si>
  <si>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</si>
  <si>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</si>
  <si>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</si>
  <si>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</si>
  <si>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</si>
  <si>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</si>
  <si>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</si>
  <si>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</si>
  <si>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</si>
  <si>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</si>
  <si>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</si>
  <si>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</si>
  <si>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</si>
  <si>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</si>
  <si>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</si>
  <si>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</si>
  <si>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</si>
  <si>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</si>
  <si>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</si>
  <si>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</si>
  <si>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</si>
  <si>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</si>
  <si>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</si>
  <si>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</si>
  <si>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</si>
  <si>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</si>
  <si>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</si>
  <si>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</si>
  <si>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</si>
  <si>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</si>
  <si>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</si>
  <si>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</si>
  <si>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</si>
  <si>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</si>
  <si>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</si>
  <si>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</si>
  <si>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</si>
  <si>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</si>
  <si>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</si>
  <si>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</si>
  <si>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</si>
  <si>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</si>
  <si>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</si>
  <si>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</si>
  <si>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</si>
  <si>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</si>
  <si>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</si>
  <si>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</si>
  <si>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</si>
  <si>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</si>
  <si>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</si>
  <si>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</si>
  <si>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</si>
  <si>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</si>
  <si>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</si>
  <si>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</si>
  <si>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</si>
  <si>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</si>
  <si>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</si>
  <si>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</si>
  <si>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</si>
  <si>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</si>
  <si>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</si>
  <si>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</si>
  <si>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</si>
  <si>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</si>
  <si>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</si>
  <si>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</si>
  <si>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</si>
  <si>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</si>
  <si>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</si>
  <si>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</si>
  <si>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</si>
  <si>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</si>
  <si>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</si>
  <si>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</si>
  <si>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</si>
  <si>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</si>
  <si>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</si>
  <si>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</si>
  <si>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</si>
  <si>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</si>
  <si>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</si>
  <si>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</si>
  <si>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</si>
  <si>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</si>
  <si>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</si>
  <si>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</si>
  <si>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</si>
  <si>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</si>
  <si>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</si>
  <si>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</si>
  <si>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</si>
  <si>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</si>
  <si>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</si>
  <si>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</si>
  <si>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</si>
  <si>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</si>
  <si>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</si>
  <si>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</si>
  <si>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</si>
  <si>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</si>
  <si>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</si>
  <si>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</si>
  <si>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</si>
  <si>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</si>
  <si>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</si>
  <si>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</si>
  <si>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</si>
  <si>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</si>
  <si>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</si>
  <si>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</si>
  <si>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</si>
  <si>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</si>
  <si>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</si>
  <si>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</si>
  <si>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</si>
  <si>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</si>
  <si>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</si>
  <si>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</si>
  <si>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</si>
  <si>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</si>
  <si>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</si>
  <si>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</si>
  <si>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</si>
  <si>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</si>
  <si>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</si>
  <si>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</si>
  <si>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</si>
  <si>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</si>
  <si>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</si>
  <si>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</si>
  <si>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</si>
  <si>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</si>
  <si>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</si>
  <si>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</si>
  <si>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</si>
  <si>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</si>
  <si>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</si>
  <si>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</si>
  <si>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</si>
  <si>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</si>
  <si>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</si>
  <si>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</si>
  <si>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</si>
  <si>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</si>
  <si>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</si>
  <si>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</si>
  <si>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</si>
  <si>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</si>
  <si>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</si>
  <si>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</si>
  <si>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</si>
  <si>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</si>
  <si>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</si>
  <si>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</si>
  <si>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</si>
  <si>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</si>
  <si>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</si>
  <si>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</si>
  <si>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</si>
  <si>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</si>
  <si>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</si>
  <si>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</si>
  <si>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</si>
  <si>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</si>
  <si>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</si>
  <si>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</si>
  <si>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</si>
  <si>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</si>
  <si>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</si>
  <si>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</si>
  <si>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</si>
  <si>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</si>
  <si>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</si>
  <si>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</si>
  <si>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</si>
  <si>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</si>
  <si>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</si>
  <si>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</si>
  <si>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</si>
  <si>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</si>
  <si>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</si>
  <si>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</si>
  <si>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</si>
  <si>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</si>
  <si>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</si>
  <si>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</si>
  <si>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</si>
  <si>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</si>
  <si>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</si>
  <si>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</si>
  <si>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</si>
  <si>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</si>
  <si>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</si>
  <si>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</si>
  <si>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</si>
  <si>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</si>
  <si>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</si>
  <si>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</si>
  <si>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</si>
  <si>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</si>
  <si>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</si>
  <si>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</si>
  <si>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</si>
  <si>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</si>
  <si>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</si>
  <si>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</si>
  <si>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</si>
  <si>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</si>
  <si>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</si>
  <si>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</si>
  <si>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</si>
  <si>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</si>
  <si>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</si>
  <si>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</si>
  <si>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</si>
  <si>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</si>
  <si>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</si>
  <si>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</si>
  <si>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</si>
  <si>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</si>
  <si>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</si>
  <si>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</si>
  <si>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</si>
  <si>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</si>
  <si>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</si>
  <si>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</si>
  <si>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</si>
  <si>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</si>
  <si>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</si>
  <si>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</si>
  <si>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</si>
  <si>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</si>
  <si>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</si>
  <si>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</si>
  <si>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</si>
  <si>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</si>
  <si>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</si>
  <si>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</si>
  <si>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</si>
  <si>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</si>
  <si>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</si>
  <si>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</si>
  <si>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</si>
  <si>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</si>
  <si>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</si>
  <si>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</si>
  <si>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</si>
  <si>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</si>
  <si>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</si>
  <si>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</si>
  <si>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</si>
  <si>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</si>
  <si>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</si>
  <si>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</si>
  <si>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</si>
  <si>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</si>
  <si>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</si>
  <si>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</si>
  <si>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</si>
  <si>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</si>
  <si>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</si>
  <si>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</si>
  <si>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</si>
  <si>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</si>
  <si>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</si>
  <si>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</si>
  <si>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</si>
  <si>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</si>
  <si>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</si>
  <si>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</si>
  <si>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</si>
  <si>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</si>
  <si>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</si>
  <si>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</si>
  <si>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</si>
  <si>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</si>
  <si>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</si>
  <si>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</si>
  <si>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</si>
  <si>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</si>
  <si>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</si>
  <si>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</si>
  <si>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</si>
  <si>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</si>
  <si>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</si>
  <si>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</si>
  <si>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</si>
  <si>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</si>
  <si>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</si>
  <si>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</si>
  <si>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</si>
  <si>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</si>
  <si>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</si>
  <si>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</si>
  <si>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</si>
  <si>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</si>
  <si>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</si>
  <si>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</si>
  <si>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</si>
  <si>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</si>
  <si>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</si>
  <si>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</si>
  <si>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</si>
  <si>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</si>
  <si>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</si>
  <si>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</si>
  <si>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</si>
  <si>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</si>
  <si>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</si>
  <si>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</si>
  <si>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</si>
  <si>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</si>
  <si>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</si>
  <si>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</si>
  <si>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</si>
  <si>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</si>
  <si>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</si>
  <si>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</si>
  <si>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</si>
  <si>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</si>
  <si>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</si>
  <si>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</si>
  <si>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</si>
  <si>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</si>
  <si>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</si>
  <si>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</si>
  <si>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</si>
  <si>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</si>
  <si>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</si>
  <si>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</si>
  <si>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</si>
  <si>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</si>
  <si>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</si>
  <si>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</si>
  <si>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</si>
  <si>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</si>
  <si>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</si>
  <si>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</si>
  <si>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</si>
  <si>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</si>
  <si>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</si>
  <si>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</si>
  <si>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</si>
  <si>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</si>
  <si>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</si>
  <si>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</si>
  <si>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</si>
  <si>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</si>
  <si>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</si>
  <si>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</si>
  <si>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</si>
  <si>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</si>
  <si>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</si>
  <si>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</si>
  <si>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</si>
  <si>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</si>
  <si>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</si>
  <si>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</si>
  <si>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</si>
  <si>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</si>
  <si>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</si>
  <si>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</si>
  <si>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</si>
  <si>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</si>
  <si>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</si>
  <si>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</si>
  <si>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</si>
  <si>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</si>
  <si>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</si>
  <si>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</si>
  <si>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</si>
  <si>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</si>
  <si>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</si>
  <si>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</si>
  <si>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</si>
  <si>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</si>
  <si>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</si>
  <si>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</si>
  <si>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</si>
  <si>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</si>
  <si>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</si>
  <si>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</si>
  <si>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</si>
  <si>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</si>
  <si>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</si>
  <si>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</si>
  <si>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</si>
  <si>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</si>
  <si>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</si>
  <si>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</si>
  <si>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</si>
  <si>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</si>
  <si>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</si>
  <si>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</si>
  <si>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</si>
  <si>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</si>
  <si>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</si>
  <si>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</si>
  <si>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</si>
  <si>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</si>
  <si>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</si>
  <si>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</si>
  <si>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</si>
  <si>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</si>
  <si>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</si>
  <si>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</si>
  <si>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</si>
  <si>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</si>
  <si>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</si>
  <si>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</si>
  <si>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</si>
  <si>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</si>
  <si>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</si>
  <si>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</si>
  <si>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</si>
  <si>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</si>
  <si>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</si>
  <si>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</si>
  <si>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</si>
  <si>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</si>
  <si>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</si>
  <si>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</si>
  <si>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</si>
  <si>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</si>
  <si>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</si>
  <si>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</si>
  <si>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</si>
  <si>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</si>
  <si>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</si>
  <si>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</si>
  <si>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</si>
  <si>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</si>
  <si>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</si>
  <si>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</si>
  <si>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</si>
  <si>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</si>
  <si>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</si>
  <si>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</si>
  <si>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</si>
  <si>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</si>
  <si>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</si>
  <si>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</si>
  <si>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</si>
  <si>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</si>
  <si>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</si>
  <si>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</si>
  <si>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</si>
  <si>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</si>
  <si>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</si>
  <si>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</si>
  <si>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</si>
  <si>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</si>
  <si>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</si>
  <si>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</si>
  <si>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</si>
  <si>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</si>
  <si>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</si>
  <si>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</si>
  <si>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</si>
  <si>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</si>
  <si>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</si>
  <si>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</si>
  <si>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</si>
  <si>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</si>
  <si>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</si>
  <si>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</si>
  <si>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</si>
  <si>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</si>
  <si>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</si>
  <si>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</si>
  <si>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</si>
  <si>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</si>
  <si>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</si>
  <si>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</si>
  <si>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</si>
  <si>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</si>
  <si>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</si>
  <si>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</si>
  <si>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</si>
  <si>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</si>
  <si>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</si>
  <si>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</si>
  <si>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</si>
  <si>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</si>
  <si>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</si>
  <si>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</si>
  <si>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</si>
  <si>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</si>
  <si>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</si>
  <si>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</si>
  <si>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</si>
  <si>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</si>
  <si>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</si>
  <si>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</si>
  <si>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</si>
  <si>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</si>
  <si>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</si>
  <si>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</si>
  <si>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</si>
  <si>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</si>
  <si>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</si>
  <si>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</si>
  <si>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</si>
  <si>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</si>
  <si>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</si>
  <si>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</si>
  <si>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</si>
  <si>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</si>
  <si>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</si>
  <si>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</si>
  <si>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</si>
  <si>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</si>
  <si>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</si>
  <si>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</si>
  <si>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</si>
  <si>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</si>
  <si>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</si>
  <si>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</si>
  <si>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</si>
  <si>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</si>
  <si>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</si>
  <si>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</si>
  <si>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</si>
  <si>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</si>
  <si>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</si>
  <si>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</si>
  <si>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</si>
  <si>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</si>
  <si>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</si>
  <si>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</si>
  <si>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</si>
  <si>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</si>
  <si>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</si>
  <si>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</si>
  <si>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</si>
  <si>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</si>
  <si>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</si>
  <si>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</si>
  <si>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</si>
  <si>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</si>
  <si>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</si>
  <si>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</si>
  <si>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</si>
  <si>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</si>
  <si>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</si>
  <si>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</si>
  <si>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</si>
  <si>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</si>
  <si>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</si>
  <si>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</si>
  <si>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</si>
  <si>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</si>
  <si>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</si>
  <si>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</si>
  <si>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</si>
  <si>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</si>
  <si>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</si>
  <si>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</si>
  <si>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</si>
  <si>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</si>
  <si>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</si>
  <si>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</si>
  <si>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</si>
  <si>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</si>
  <si>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</si>
  <si>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</si>
  <si>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</si>
  <si>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</si>
  <si>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</si>
  <si>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</si>
  <si>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</si>
  <si>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</si>
  <si>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</si>
  <si>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</si>
  <si>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</si>
  <si>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</si>
  <si>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</si>
  <si>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</si>
  <si>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</si>
  <si>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</si>
  <si>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</si>
  <si>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</si>
  <si>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</si>
  <si>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</si>
  <si>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</si>
  <si>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</si>
  <si>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</si>
  <si>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</si>
  <si>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</si>
  <si>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</si>
  <si>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</si>
  <si>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</si>
  <si>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</si>
  <si>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</si>
  <si>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</si>
  <si>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</si>
  <si>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</si>
  <si>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</si>
  <si>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</si>
  <si>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</si>
  <si>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</si>
  <si>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</si>
  <si>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</si>
  <si>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</si>
  <si>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</si>
  <si>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</si>
  <si>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</si>
  <si>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</si>
  <si>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</si>
  <si>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</si>
  <si>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</si>
  <si>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</si>
  <si>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</si>
  <si>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</si>
  <si>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</si>
  <si>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</si>
  <si>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</si>
  <si>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</si>
  <si>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</si>
  <si>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</si>
  <si>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</si>
  <si>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</si>
  <si>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</si>
  <si>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</si>
  <si>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</si>
  <si>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</si>
  <si>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</si>
  <si>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</si>
  <si>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</si>
  <si>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</si>
  <si>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</si>
  <si>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</si>
  <si>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</si>
  <si>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</si>
  <si>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</si>
  <si>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</si>
  <si>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</si>
  <si>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</si>
  <si>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</si>
  <si>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</si>
  <si>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</si>
  <si>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</si>
  <si>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</si>
  <si>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</si>
  <si>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</si>
  <si>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</si>
  <si>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</si>
  <si>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</si>
  <si>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</si>
  <si>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</si>
  <si>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</si>
  <si>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</si>
  <si>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</si>
  <si>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</si>
  <si>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</si>
  <si>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</si>
  <si>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</si>
  <si>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</si>
  <si>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</si>
  <si>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</si>
  <si>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</si>
  <si>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</si>
  <si>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</si>
  <si>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</si>
  <si>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</si>
  <si>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</si>
  <si>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</si>
  <si>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</si>
  <si>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</si>
  <si>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</si>
  <si>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</si>
  <si>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</si>
  <si>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</si>
  <si>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</si>
  <si>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</si>
  <si>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</si>
  <si>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</si>
  <si>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</si>
  <si>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</si>
  <si>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</si>
  <si>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</si>
  <si>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</si>
  <si>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</si>
  <si>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</si>
  <si>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</si>
  <si>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</si>
  <si>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</si>
  <si>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</si>
  <si>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</si>
  <si>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</si>
  <si>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</si>
  <si>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</si>
  <si>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</si>
  <si>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</si>
  <si>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</si>
  <si>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</si>
  <si>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</si>
  <si>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</si>
  <si>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</si>
  <si>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</si>
  <si>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</si>
  <si>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</si>
  <si>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</si>
  <si>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</si>
  <si>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</si>
  <si>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</si>
  <si>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</si>
  <si>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</si>
  <si>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</si>
  <si>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</si>
  <si>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</si>
  <si>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</si>
  <si>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</si>
  <si>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</si>
  <si>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</si>
  <si>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</si>
  <si>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</si>
  <si>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</si>
  <si>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</si>
  <si>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</si>
  <si>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</si>
  <si>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</si>
  <si>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</si>
  <si>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</si>
  <si>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</si>
  <si>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</si>
  <si>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</si>
  <si>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</si>
  <si>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</si>
  <si>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</si>
  <si>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</si>
  <si>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</si>
  <si>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</si>
  <si>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</si>
  <si>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</si>
  <si>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</si>
  <si>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</si>
  <si>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</si>
  <si>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</si>
  <si>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</si>
  <si>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</si>
  <si>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</si>
  <si>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</si>
  <si>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</si>
  <si>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</si>
  <si>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</si>
  <si>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</si>
  <si>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</si>
  <si>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</si>
  <si>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</si>
  <si>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</si>
  <si>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</si>
  <si>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</si>
  <si>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</si>
  <si>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</si>
  <si>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</si>
  <si>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</si>
  <si>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</si>
  <si>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</si>
  <si>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</si>
  <si>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</si>
  <si>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</si>
  <si>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</si>
  <si>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</si>
  <si>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</si>
  <si>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</si>
  <si>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</si>
  <si>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</si>
  <si>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</si>
  <si>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</si>
  <si>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</si>
  <si>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</si>
  <si>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</si>
  <si>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</si>
  <si>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</si>
  <si>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</si>
  <si>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</si>
  <si>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</si>
  <si>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</si>
  <si>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</si>
  <si>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</si>
  <si>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</si>
  <si>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</si>
  <si>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</si>
  <si>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</si>
  <si>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</si>
  <si>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</si>
  <si>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</si>
  <si>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</si>
  <si>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</si>
  <si>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</si>
  <si>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</si>
  <si>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</si>
  <si>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</si>
  <si>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</si>
  <si>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</si>
  <si>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</si>
  <si>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</si>
  <si>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</si>
  <si>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</si>
  <si>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</si>
  <si>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</si>
  <si>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</si>
  <si>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</si>
  <si>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</si>
  <si>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</si>
  <si>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</si>
  <si>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</si>
  <si>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</si>
  <si>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</si>
  <si>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</si>
  <si>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</si>
  <si>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</si>
  <si>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</si>
  <si>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</si>
  <si>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</si>
  <si>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</si>
  <si>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</si>
  <si>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</si>
  <si>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</si>
  <si>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</si>
  <si>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</si>
  <si>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</si>
  <si>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</si>
  <si>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</si>
  <si>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</si>
  <si>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</si>
  <si>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</si>
  <si>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</si>
  <si>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</si>
  <si>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</si>
  <si>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</si>
  <si>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</si>
  <si>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</si>
  <si>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</si>
  <si>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</si>
  <si>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</si>
  <si>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</si>
  <si>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</si>
  <si>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</si>
  <si>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</si>
  <si>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</si>
  <si>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</si>
  <si>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</si>
  <si>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</si>
  <si>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</si>
  <si>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</si>
  <si>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</si>
  <si>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</si>
  <si>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</si>
  <si>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</si>
  <si>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</si>
  <si>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</si>
  <si>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</si>
  <si>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</si>
  <si>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</si>
  <si>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</si>
  <si>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</si>
  <si>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</si>
  <si>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</si>
  <si>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</si>
  <si>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</si>
  <si>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</si>
  <si>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</si>
  <si>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</si>
  <si>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</si>
  <si>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</si>
  <si>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</si>
  <si>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</si>
  <si>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</si>
  <si>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</si>
  <si>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</si>
  <si>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</si>
  <si>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</si>
  <si>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</si>
  <si>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</si>
  <si>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</si>
  <si>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</si>
  <si>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</si>
  <si>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</si>
  <si>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</si>
  <si>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</si>
  <si>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</si>
  <si>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</si>
  <si>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</si>
  <si>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</si>
  <si>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</si>
  <si>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</si>
  <si>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</si>
  <si>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</si>
  <si>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</si>
  <si>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</si>
  <si>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</si>
  <si>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</si>
  <si>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</si>
  <si>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</si>
  <si>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</si>
  <si>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</si>
  <si>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</si>
  <si>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</si>
  <si>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</si>
  <si>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</si>
  <si>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</si>
  <si>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</si>
  <si>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</si>
  <si>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</si>
  <si>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</si>
  <si>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</si>
  <si>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</si>
  <si>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</si>
  <si>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</si>
  <si>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</si>
  <si>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</si>
  <si>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</si>
  <si>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</si>
  <si>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</si>
  <si>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</si>
  <si>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</si>
  <si>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</si>
  <si>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</si>
  <si>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</si>
  <si>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</si>
  <si>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</si>
  <si>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</si>
  <si>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</si>
  <si>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</si>
  <si>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</si>
  <si>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</si>
  <si>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</si>
  <si>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</si>
  <si>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</si>
  <si>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</si>
  <si>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</si>
  <si>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</si>
  <si>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</si>
  <si>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</si>
  <si>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</si>
  <si>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</si>
  <si>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</si>
  <si>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</si>
  <si>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</si>
  <si>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</si>
  <si>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</si>
  <si>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</si>
  <si>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</si>
  <si>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</si>
  <si>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</si>
  <si>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</si>
  <si>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</si>
  <si>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</si>
  <si>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</si>
  <si>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</si>
  <si>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</si>
  <si>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</si>
  <si>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</si>
  <si>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</si>
  <si>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</si>
  <si>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</si>
  <si>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</si>
  <si>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</si>
  <si>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</si>
  <si>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</si>
  <si>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</si>
  <si>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</si>
  <si>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</si>
  <si>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</si>
  <si>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</si>
  <si>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</si>
  <si>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</si>
  <si>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</si>
  <si>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</si>
  <si>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</si>
  <si>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</si>
  <si>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</si>
  <si>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</si>
  <si>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</si>
  <si>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</si>
  <si>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</si>
  <si>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</si>
  <si>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</si>
  <si>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</si>
  <si>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</si>
  <si>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</si>
  <si>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</si>
  <si>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</si>
  <si>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</si>
  <si>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</si>
  <si>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</si>
  <si>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</si>
  <si>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</si>
  <si>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</si>
  <si>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</si>
  <si>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</si>
  <si>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</si>
  <si>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</si>
  <si>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</si>
  <si>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</si>
  <si>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</si>
  <si>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</si>
  <si>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</si>
  <si>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</si>
  <si>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</si>
  <si>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</si>
  <si>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</si>
  <si>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</si>
  <si>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</si>
  <si>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</si>
  <si>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</si>
  <si>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</si>
  <si>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</si>
  <si>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</si>
  <si>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</si>
  <si>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</si>
  <si>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</si>
  <si>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</si>
  <si>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</si>
  <si>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</si>
  <si>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</si>
  <si>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</si>
  <si>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</si>
  <si>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</si>
  <si>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</si>
  <si>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</si>
  <si>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</si>
  <si>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</si>
  <si>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</si>
  <si>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</si>
  <si>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</si>
  <si>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</si>
  <si>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</si>
  <si>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</si>
  <si>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</si>
  <si>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</si>
  <si>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</si>
  <si>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</si>
  <si>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</si>
  <si>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</si>
  <si>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</si>
  <si>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</si>
  <si>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</si>
  <si>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</si>
  <si>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</si>
  <si>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</si>
  <si>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</si>
  <si>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</si>
  <si>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</si>
  <si>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</si>
  <si>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</si>
  <si>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</si>
  <si>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</si>
  <si>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</si>
  <si>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</si>
  <si>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</si>
  <si>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</si>
  <si>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</si>
  <si>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</si>
  <si>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</si>
  <si>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</si>
  <si>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</si>
  <si>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</si>
  <si>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</si>
  <si>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</si>
  <si>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</si>
  <si>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</si>
  <si>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</si>
  <si>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</si>
  <si>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</si>
  <si>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</si>
  <si>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</si>
  <si>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</si>
  <si>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</si>
  <si>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</si>
  <si>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</si>
  <si>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</si>
  <si>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</si>
  <si>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</si>
  <si>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</si>
  <si>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</si>
  <si>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</si>
  <si>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</si>
  <si>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</si>
  <si>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</si>
  <si>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</si>
  <si>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</si>
  <si>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</si>
  <si>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</si>
  <si>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</si>
  <si>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</si>
  <si>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</si>
  <si>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</si>
  <si>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</si>
  <si>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</si>
  <si>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</si>
  <si>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</si>
  <si>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</si>
  <si>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</si>
  <si>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</si>
  <si>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</si>
  <si>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</si>
  <si>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</si>
  <si>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</si>
  <si>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</si>
  <si>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</si>
  <si>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</si>
  <si>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</si>
  <si>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</si>
  <si>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</si>
  <si>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</si>
  <si>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</si>
  <si>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</si>
  <si>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</si>
  <si>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</si>
  <si>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</si>
  <si>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</si>
  <si>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</si>
  <si>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</si>
  <si>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</si>
  <si>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</si>
  <si>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</si>
  <si>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</si>
  <si>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</si>
  <si>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</si>
  <si>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</si>
  <si>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</si>
  <si>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</si>
  <si>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</si>
  <si>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</si>
  <si>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</si>
  <si>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</si>
  <si>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</si>
  <si>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</si>
  <si>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</si>
  <si>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</si>
  <si>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</si>
  <si>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</si>
  <si>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</si>
  <si>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</si>
  <si>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</si>
  <si>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</si>
  <si>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</si>
  <si>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</si>
  <si>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</si>
  <si>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</si>
  <si>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</si>
  <si>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</si>
  <si>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</si>
  <si>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</si>
  <si>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</si>
  <si>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</si>
  <si>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</si>
  <si>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</si>
  <si>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</si>
  <si>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</si>
  <si>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</si>
  <si>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</si>
  <si>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</si>
  <si>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</si>
  <si>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</si>
  <si>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</si>
  <si>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</si>
  <si>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</si>
  <si>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</si>
  <si>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</si>
  <si>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</si>
  <si>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</si>
  <si>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</si>
  <si>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</si>
  <si>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</si>
  <si>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</si>
  <si>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</si>
  <si>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</si>
  <si>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</si>
  <si>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</si>
  <si>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</si>
  <si>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</si>
  <si>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</si>
  <si>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</si>
  <si>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</si>
  <si>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</si>
  <si>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</si>
  <si>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</si>
  <si>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</si>
  <si>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</si>
  <si>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</si>
  <si>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</si>
  <si>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</si>
  <si>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</si>
  <si>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</si>
  <si>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</si>
  <si>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</si>
  <si>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</si>
  <si>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</si>
  <si>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</si>
  <si>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</si>
  <si>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</si>
  <si>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</si>
  <si>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</si>
  <si>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</si>
  <si>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</si>
  <si>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</si>
  <si>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</si>
  <si>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</si>
  <si>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</si>
  <si>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</si>
  <si>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</si>
  <si>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</si>
  <si>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</si>
  <si>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</si>
  <si>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</si>
  <si>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</si>
  <si>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</si>
  <si>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</si>
  <si>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</si>
  <si>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</si>
  <si>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</si>
  <si>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</si>
  <si>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</si>
  <si>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</si>
  <si>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</si>
  <si>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</si>
  <si>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</si>
  <si>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</si>
  <si>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</si>
  <si>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</si>
  <si>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</si>
  <si>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</si>
  <si>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</si>
  <si>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</si>
  <si>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</si>
  <si>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</si>
  <si>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</si>
  <si>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</si>
  <si>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</si>
  <si>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</si>
  <si>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</si>
  <si>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</si>
  <si>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</si>
  <si>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</si>
  <si>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</si>
  <si>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</si>
  <si>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</si>
  <si>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</si>
  <si>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</si>
  <si>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</si>
  <si>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</si>
  <si>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</si>
  <si>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</si>
  <si>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</si>
  <si>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</si>
  <si>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</si>
  <si>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</si>
  <si>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</si>
  <si>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</si>
  <si>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</si>
  <si>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</si>
  <si>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</si>
  <si>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</si>
  <si>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</si>
  <si>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</si>
  <si>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</si>
  <si>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</si>
  <si>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</si>
  <si>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</si>
  <si>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</si>
  <si>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</si>
  <si>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</si>
  <si>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</si>
  <si>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</si>
  <si>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</si>
  <si>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</si>
  <si>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</si>
  <si>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</si>
  <si>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</si>
  <si>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</si>
  <si>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</si>
  <si>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</si>
  <si>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</si>
  <si>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</si>
  <si>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</si>
  <si>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</si>
  <si>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</si>
  <si>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</si>
  <si>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</si>
  <si>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</si>
  <si>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</si>
  <si>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</si>
  <si>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</si>
  <si>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</si>
  <si>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</si>
  <si>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</si>
  <si>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</si>
  <si>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</si>
  <si>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</si>
  <si>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</si>
  <si>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</si>
  <si>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</si>
  <si>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</si>
  <si>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</si>
  <si>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</si>
  <si>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</si>
  <si>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</si>
  <si>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</si>
  <si>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</si>
  <si>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</si>
  <si>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</si>
  <si>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</si>
  <si>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</si>
  <si>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</si>
  <si>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</si>
  <si>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</si>
  <si>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</si>
  <si>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</si>
  <si>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</si>
  <si>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</si>
  <si>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</si>
  <si>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</si>
  <si>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</si>
  <si>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</si>
  <si>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</si>
  <si>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</si>
  <si>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</si>
  <si>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</si>
  <si>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</si>
  <si>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</si>
  <si>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</si>
  <si>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</si>
  <si>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</si>
  <si>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</si>
  <si>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</si>
  <si>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</si>
  <si>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</si>
  <si>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</si>
  <si>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</si>
  <si>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</si>
  <si>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</si>
  <si>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</si>
  <si>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</si>
  <si>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</si>
  <si>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</si>
  <si>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</si>
  <si>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</si>
  <si>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</si>
  <si>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</si>
  <si>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</si>
  <si>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</si>
  <si>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</si>
  <si>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</si>
  <si>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</si>
  <si>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</si>
  <si>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</si>
  <si>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</si>
  <si>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</si>
  <si>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</si>
  <si>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</si>
  <si>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</si>
  <si>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</si>
  <si>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</si>
  <si>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</si>
  <si>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</si>
  <si>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</si>
  <si>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</si>
  <si>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</si>
  <si>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</si>
  <si>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</si>
  <si>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</si>
  <si>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</si>
  <si>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</si>
  <si>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</si>
  <si>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</si>
  <si>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</si>
  <si>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</si>
  <si>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</si>
  <si>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</si>
  <si>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</si>
  <si>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</si>
  <si>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</si>
  <si>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</si>
  <si>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</si>
  <si>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</si>
  <si>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</si>
  <si>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</si>
  <si>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</si>
  <si>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</si>
  <si>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</si>
  <si>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</si>
  <si>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</si>
  <si>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</si>
  <si>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</si>
  <si>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</si>
  <si>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</si>
  <si>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</si>
  <si>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</si>
  <si>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</si>
  <si>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</si>
  <si>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</si>
  <si>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</si>
  <si>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</si>
  <si>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</si>
  <si>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</si>
  <si>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</si>
  <si>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</si>
  <si>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</si>
  <si>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</si>
  <si>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</si>
  <si>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</si>
  <si>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</si>
  <si>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</si>
  <si>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</si>
  <si>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</si>
  <si>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</si>
  <si>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</si>
  <si>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</si>
  <si>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</si>
  <si>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</si>
  <si>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</si>
  <si>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</si>
  <si>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</si>
  <si>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</si>
  <si>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</si>
  <si>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</si>
  <si>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</si>
  <si>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</si>
  <si>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</si>
  <si>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</si>
  <si>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</si>
  <si>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</si>
  <si>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</si>
  <si>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</si>
  <si>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</si>
  <si>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</si>
  <si>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</si>
  <si>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</si>
  <si>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</si>
  <si>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</si>
  <si>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</si>
  <si>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</si>
  <si>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</si>
  <si>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</si>
  <si>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</si>
  <si>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</si>
  <si>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</si>
  <si>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</si>
  <si>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</si>
  <si>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</si>
  <si>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</si>
  <si>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</si>
  <si>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</si>
  <si>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</si>
  <si>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</si>
  <si>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</si>
  <si>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</si>
  <si>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</si>
  <si>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</si>
  <si>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</si>
  <si>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</si>
  <si>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</si>
  <si>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</si>
  <si>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</si>
  <si>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</si>
  <si>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</si>
  <si>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</si>
  <si>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</si>
  <si>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</si>
  <si>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</si>
  <si>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</si>
  <si>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</si>
  <si>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</si>
  <si>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</si>
  <si>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</si>
  <si>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</si>
  <si>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</si>
  <si>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</si>
  <si>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</si>
  <si>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</si>
  <si>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</si>
  <si>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</si>
  <si>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</si>
  <si>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</si>
  <si>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</si>
  <si>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</si>
  <si>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</si>
  <si>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</si>
  <si>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</si>
  <si>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</si>
  <si>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</si>
  <si>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</si>
  <si>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</si>
  <si>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</si>
  <si>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</si>
  <si>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</si>
  <si>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</si>
  <si>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</si>
  <si>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</si>
  <si>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</si>
  <si>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</si>
  <si>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</si>
  <si>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</si>
  <si>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</si>
  <si>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</si>
  <si>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</si>
  <si>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</si>
  <si>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</si>
  <si>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</si>
  <si>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</si>
  <si>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</si>
  <si>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</si>
  <si>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</si>
  <si>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</si>
  <si>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</si>
  <si>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</si>
  <si>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</si>
  <si>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</si>
  <si>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</si>
  <si>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</si>
  <si>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</si>
  <si>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</si>
  <si>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</si>
  <si>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</si>
  <si>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</si>
  <si>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</si>
  <si>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</si>
  <si>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</si>
  <si>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</si>
  <si>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</si>
  <si>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</si>
  <si>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</si>
  <si>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</si>
  <si>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</si>
  <si>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</si>
  <si>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</si>
  <si>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</si>
  <si>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</si>
  <si>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</si>
  <si>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</si>
  <si>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</si>
  <si>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</si>
  <si>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</si>
  <si>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</si>
  <si>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</si>
  <si>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</si>
  <si>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</si>
  <si>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</si>
  <si>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</si>
  <si>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</si>
  <si>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</si>
  <si>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</si>
  <si>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</si>
  <si>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</si>
  <si>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</si>
  <si>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</si>
  <si>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</si>
  <si>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</si>
  <si>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</si>
  <si>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</si>
  <si>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</si>
  <si>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</si>
  <si>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</si>
  <si>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</si>
  <si>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</si>
  <si>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</si>
  <si>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</si>
  <si>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</si>
  <si>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</si>
  <si>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</si>
  <si>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</si>
  <si>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</si>
  <si>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</si>
  <si>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</si>
  <si>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</si>
  <si>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</si>
  <si>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</si>
  <si>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</si>
  <si>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</si>
  <si>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</si>
  <si>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</si>
  <si>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</si>
  <si>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</si>
  <si>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</si>
  <si>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</si>
  <si>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</si>
  <si>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</si>
  <si>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</si>
  <si>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</si>
  <si>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</si>
  <si>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</si>
  <si>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</si>
  <si>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</si>
  <si>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</si>
  <si>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</si>
  <si>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</si>
  <si>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</si>
  <si>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</si>
  <si>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</si>
  <si>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</si>
  <si>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</si>
  <si>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</si>
  <si>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</si>
  <si>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</si>
  <si>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</si>
  <si>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</si>
  <si>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</si>
  <si>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</si>
  <si>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</si>
  <si>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</si>
  <si>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</si>
  <si>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</si>
  <si>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</si>
  <si>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</si>
  <si>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</si>
  <si>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</si>
  <si>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</si>
  <si>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</si>
  <si>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</si>
  <si>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</si>
  <si>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</si>
  <si>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</si>
  <si>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</si>
  <si>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</si>
  <si>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</si>
  <si>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</si>
  <si>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</si>
  <si>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</si>
  <si>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</si>
  <si>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</si>
  <si>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</si>
  <si>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</si>
  <si>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</si>
  <si>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</si>
  <si>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</si>
  <si>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</si>
  <si>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</si>
  <si>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</si>
  <si>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</si>
  <si>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</si>
  <si>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</si>
  <si>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</si>
  <si>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</si>
  <si>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</si>
  <si>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</si>
  <si>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</si>
  <si>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</si>
  <si>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</si>
  <si>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</si>
  <si>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</si>
  <si>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</si>
  <si>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</si>
  <si>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</si>
  <si>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</si>
  <si>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</si>
  <si>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</si>
  <si>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</si>
  <si>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</si>
  <si>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</si>
  <si>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</si>
  <si>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</si>
  <si>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</si>
  <si>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</si>
  <si>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</si>
  <si>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</si>
  <si>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</si>
  <si>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</si>
  <si>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</si>
  <si>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</si>
  <si>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</si>
  <si>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</si>
  <si>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</si>
  <si>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</si>
  <si>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</si>
  <si>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</si>
  <si>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</si>
  <si>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</si>
  <si>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</si>
  <si>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</si>
  <si>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</si>
  <si>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</si>
  <si>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</si>
  <si>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</si>
  <si>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</si>
  <si>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</si>
  <si>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</si>
  <si>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</si>
  <si>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</si>
  <si>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</si>
  <si>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</si>
  <si>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</si>
  <si>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</si>
  <si>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</si>
  <si>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</si>
  <si>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</si>
  <si>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</si>
  <si>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</si>
  <si>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</si>
  <si>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</si>
  <si>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</si>
  <si>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</si>
  <si>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</si>
  <si>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</si>
  <si>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</si>
  <si>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</si>
  <si>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</si>
  <si>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</si>
  <si>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</si>
  <si>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</si>
  <si>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</si>
  <si>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</si>
  <si>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</si>
  <si>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</si>
  <si>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</si>
  <si>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</si>
  <si>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</si>
  <si>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</si>
  <si>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</si>
  <si>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</si>
  <si>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</si>
  <si>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</si>
  <si>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</si>
  <si>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</si>
  <si>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</si>
  <si>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</si>
  <si>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</si>
  <si>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</si>
  <si>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</si>
  <si>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</si>
  <si>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</si>
  <si>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</si>
  <si>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</si>
  <si>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</si>
  <si>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</si>
  <si>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</si>
  <si>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</si>
  <si>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</si>
  <si>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</si>
  <si>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</si>
  <si>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</si>
  <si>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</si>
  <si>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</si>
  <si>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</si>
  <si>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</si>
  <si>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</si>
  <si>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</si>
  <si>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</si>
  <si>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</si>
  <si>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</si>
  <si>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</si>
  <si>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</si>
  <si>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</si>
  <si>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</si>
  <si>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</si>
  <si>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</si>
  <si>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</si>
  <si>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</si>
  <si>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</si>
  <si>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</si>
  <si>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</si>
  <si>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</si>
  <si>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</si>
  <si>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</si>
  <si>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</si>
  <si>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</si>
  <si>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</si>
  <si>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</si>
  <si>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</si>
  <si>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</si>
  <si>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</si>
  <si>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</si>
  <si>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</si>
  <si>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</si>
  <si>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</si>
  <si>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</si>
  <si>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</si>
  <si>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</si>
  <si>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</si>
  <si>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</si>
  <si>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</si>
  <si>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</si>
  <si>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</si>
  <si>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</si>
  <si>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</si>
  <si>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</si>
  <si>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</si>
  <si>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</si>
  <si>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</si>
  <si>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</si>
  <si>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</si>
  <si>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</si>
  <si>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</si>
  <si>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</si>
  <si>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</si>
  <si>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</si>
  <si>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</si>
  <si>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</si>
  <si>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</si>
  <si>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</si>
  <si>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</si>
  <si>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</si>
  <si>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</si>
  <si>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</si>
  <si>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</si>
  <si>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</si>
  <si>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</si>
  <si>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</si>
  <si>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</si>
  <si>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</si>
  <si>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</si>
  <si>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</si>
  <si>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</si>
  <si>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</si>
  <si>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</si>
  <si>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</si>
  <si>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</si>
  <si>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</si>
  <si>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</si>
  <si>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</si>
  <si>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</si>
  <si>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</si>
  <si>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</si>
  <si>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</si>
  <si>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</si>
  <si>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</si>
  <si>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</si>
  <si>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</si>
  <si>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</si>
  <si>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</si>
  <si>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</si>
  <si>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</si>
  <si>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</si>
  <si>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</si>
  <si>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</si>
  <si>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</si>
  <si>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</si>
  <si>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</si>
  <si>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</si>
  <si>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</si>
  <si>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</si>
  <si>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</si>
  <si>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</si>
  <si>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</si>
  <si>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</si>
  <si>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</si>
  <si>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</si>
  <si>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</si>
  <si>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</si>
  <si>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</si>
  <si>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</si>
  <si>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</si>
  <si>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</si>
  <si>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</si>
  <si>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</si>
  <si>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</si>
  <si>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</si>
  <si>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</si>
  <si>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</si>
  <si>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</si>
  <si>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</si>
  <si>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</si>
  <si>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</si>
  <si>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</si>
  <si>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</si>
  <si>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</si>
  <si>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</si>
  <si>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</si>
  <si>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</si>
  <si>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</si>
  <si>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</si>
  <si>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</si>
  <si>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</si>
  <si>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</si>
  <si>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</si>
  <si>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</si>
  <si>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</si>
  <si>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</si>
  <si>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</si>
  <si>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</si>
  <si>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</si>
  <si>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</si>
  <si>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</si>
  <si>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</si>
  <si>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</si>
  <si>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</si>
  <si>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</si>
  <si>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</si>
  <si>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</si>
  <si>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</si>
  <si>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</si>
  <si>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</si>
  <si>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</si>
  <si>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</si>
  <si>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</si>
  <si>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</si>
  <si>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</si>
  <si>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</si>
  <si>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</si>
  <si>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</si>
  <si>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</si>
  <si>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</si>
  <si>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</si>
  <si>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</si>
  <si>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</si>
  <si>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</si>
  <si>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</si>
  <si>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</si>
  <si>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</si>
  <si>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</si>
  <si>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</si>
  <si>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</si>
  <si>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</si>
  <si>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</si>
  <si>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</si>
  <si>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</si>
  <si>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</si>
  <si>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</si>
  <si>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</si>
  <si>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</si>
  <si>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</si>
  <si>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</si>
  <si>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</si>
  <si>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</si>
  <si>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</si>
  <si>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</si>
  <si>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</si>
  <si>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</si>
  <si>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</si>
  <si>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</si>
  <si>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</si>
  <si>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</si>
  <si>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</si>
  <si>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</si>
  <si>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</si>
  <si>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</si>
  <si>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</si>
  <si>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</si>
  <si>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</si>
  <si>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</si>
  <si>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</si>
  <si>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</si>
  <si>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</si>
  <si>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</si>
  <si>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</si>
  <si>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</si>
  <si>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</si>
  <si>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</si>
  <si>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</si>
  <si>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</si>
  <si>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</si>
  <si>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</si>
  <si>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</si>
  <si>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</si>
  <si>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</si>
  <si>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</si>
  <si>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</si>
  <si>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</si>
  <si>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</si>
  <si>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</si>
  <si>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</si>
  <si>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</si>
  <si>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</si>
  <si>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</si>
  <si>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</si>
  <si>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</si>
  <si>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</si>
  <si>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</si>
  <si>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</si>
  <si>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</si>
  <si>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</si>
  <si>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</si>
  <si>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</si>
  <si>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</si>
  <si>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</si>
  <si>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</si>
  <si>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</si>
  <si>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</si>
  <si>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</si>
  <si>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</si>
  <si>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</si>
  <si>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</si>
  <si>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</si>
  <si>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</si>
  <si>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</si>
  <si>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</si>
  <si>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</si>
  <si>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</si>
  <si>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</si>
  <si>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</si>
  <si>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</si>
  <si>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</si>
  <si>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</si>
  <si>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</si>
  <si>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</si>
  <si>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</si>
  <si>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</si>
  <si>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</si>
  <si>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</si>
  <si>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</si>
  <si>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</si>
  <si>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</si>
  <si>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</si>
  <si>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</si>
  <si>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</si>
  <si>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</si>
  <si>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</si>
  <si>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</si>
  <si>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</si>
  <si>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</si>
  <si>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</si>
  <si>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</si>
  <si>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</si>
  <si>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</si>
  <si>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</si>
  <si>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</si>
  <si>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</si>
  <si>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</si>
  <si>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</si>
  <si>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</si>
  <si>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</si>
  <si>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</si>
  <si>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</si>
  <si>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</si>
  <si>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</si>
  <si>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</si>
  <si>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</si>
  <si>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</si>
  <si>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</si>
  <si>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</si>
  <si>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</si>
  <si>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</si>
  <si>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</si>
  <si>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</si>
  <si>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</si>
  <si>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</si>
  <si>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</si>
  <si>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</si>
  <si>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</si>
  <si>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</si>
  <si>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</si>
  <si>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</si>
  <si>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</si>
  <si>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</si>
  <si>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</si>
  <si>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</si>
  <si>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</si>
  <si>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</si>
  <si>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</si>
  <si>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</si>
  <si>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</si>
  <si>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</si>
  <si>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</si>
  <si>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</si>
  <si>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</si>
  <si>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</si>
  <si>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</si>
  <si>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</si>
  <si>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</si>
  <si>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</si>
  <si>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</si>
  <si>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</si>
  <si>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</si>
  <si>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</si>
  <si>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</si>
  <si>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</si>
  <si>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</si>
  <si>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</si>
  <si>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</si>
  <si>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</si>
  <si>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</si>
  <si>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</si>
  <si>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</si>
  <si>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</si>
  <si>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</si>
  <si>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</si>
  <si>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</si>
  <si>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</si>
  <si>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</si>
  <si>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</si>
  <si>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</si>
  <si>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</si>
  <si>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</si>
  <si>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</si>
  <si>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</si>
  <si>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</si>
  <si>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</si>
  <si>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</si>
  <si>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</si>
  <si>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</si>
  <si>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</si>
  <si>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</si>
  <si>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</si>
  <si>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</si>
  <si>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</si>
  <si>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</si>
  <si>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</si>
  <si>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</si>
  <si>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</si>
  <si>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</si>
  <si>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</si>
  <si>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</si>
  <si>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</si>
  <si>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</si>
  <si>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</si>
  <si>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</si>
  <si>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</si>
  <si>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</si>
  <si>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</si>
  <si>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</si>
  <si>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</si>
  <si>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</si>
  <si>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</si>
  <si>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</si>
  <si>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</si>
  <si>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</si>
  <si>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</si>
  <si>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</si>
  <si>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</si>
  <si>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</si>
  <si>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</si>
  <si>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</si>
  <si>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</si>
  <si>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</si>
  <si>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</si>
  <si>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</si>
  <si>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</si>
  <si>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</si>
  <si>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</si>
  <si>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</si>
  <si>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</si>
  <si>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</si>
  <si>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</si>
  <si>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</si>
  <si>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</si>
  <si>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</si>
  <si>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</si>
  <si>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</si>
  <si>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</si>
  <si>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</si>
  <si>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</si>
  <si>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</si>
  <si>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</si>
  <si>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</si>
  <si>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</si>
  <si>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</si>
  <si>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</si>
  <si>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</si>
  <si>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</si>
  <si>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</si>
  <si>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</si>
  <si>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</si>
  <si>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</si>
  <si>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</si>
  <si>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</si>
  <si>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</si>
  <si>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</si>
  <si>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</si>
  <si>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</si>
  <si>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</si>
  <si>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</si>
  <si>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</si>
  <si>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</si>
  <si>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</si>
  <si>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</si>
  <si>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</si>
  <si>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</si>
  <si>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</si>
  <si>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</si>
  <si>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</si>
  <si>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</si>
  <si>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</si>
  <si>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</si>
  <si>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</si>
  <si>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</si>
  <si>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</si>
  <si>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</si>
  <si>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</si>
  <si>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</si>
  <si>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</si>
  <si>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</si>
  <si>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</si>
  <si>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</si>
  <si>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</si>
  <si>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</si>
  <si>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</si>
  <si>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</si>
  <si>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</si>
  <si>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</si>
  <si>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</si>
  <si>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</si>
  <si>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</si>
  <si>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</si>
  <si>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</si>
  <si>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</si>
  <si>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</si>
  <si>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</si>
  <si>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</si>
  <si>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</si>
  <si>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</si>
  <si>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</si>
  <si>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</si>
  <si>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</si>
  <si>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</si>
  <si>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</si>
  <si>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</si>
  <si>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</si>
  <si>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</si>
  <si>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</si>
  <si>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</si>
  <si>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</si>
  <si>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</si>
  <si>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</si>
  <si>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</si>
  <si>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</si>
  <si>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</si>
  <si>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</si>
  <si>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</si>
  <si>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</si>
  <si>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</si>
  <si>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</si>
  <si>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</si>
  <si>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</si>
  <si>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</si>
  <si>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</si>
  <si>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</si>
  <si>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</si>
  <si>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</si>
  <si>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</si>
  <si>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</si>
  <si>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</si>
  <si>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</si>
  <si>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</si>
  <si>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</si>
  <si>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</si>
  <si>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</si>
  <si>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</si>
  <si>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</si>
  <si>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</si>
  <si>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</si>
  <si>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</si>
  <si>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</si>
  <si>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</si>
  <si>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</si>
  <si>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</si>
  <si>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</si>
  <si>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</si>
  <si>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</si>
  <si>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</si>
  <si>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</si>
  <si>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</si>
  <si>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</si>
  <si>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</si>
  <si>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</si>
  <si>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</si>
  <si>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</si>
  <si>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</si>
  <si>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</si>
  <si>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</si>
  <si>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</si>
  <si>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</si>
  <si>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</si>
  <si>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</si>
  <si>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</si>
  <si>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</si>
  <si>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</si>
  <si>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</si>
  <si>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</si>
  <si>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</si>
  <si>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</si>
  <si>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</si>
  <si>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</si>
  <si>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</si>
  <si>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</si>
  <si>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</si>
  <si>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</si>
  <si>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</si>
  <si>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</si>
  <si>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</si>
  <si>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</si>
  <si>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</si>
  <si>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</si>
  <si>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</si>
  <si>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</si>
  <si>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</si>
  <si>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</si>
  <si>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</si>
  <si>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</si>
  <si>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</si>
  <si>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</si>
  <si>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</si>
  <si>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</si>
  <si>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</si>
  <si>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</si>
  <si>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</si>
  <si>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</si>
  <si>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</si>
  <si>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</si>
  <si>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</si>
  <si>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</si>
  <si>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</si>
  <si>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</si>
  <si>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</si>
  <si>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</si>
  <si>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</si>
  <si>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</si>
  <si>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</si>
  <si>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</si>
  <si>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</si>
  <si>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</si>
  <si>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</si>
  <si>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</si>
  <si>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</si>
  <si>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</si>
  <si>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</si>
  <si>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</si>
  <si>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</si>
  <si>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</si>
  <si>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</si>
  <si>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</si>
  <si>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</si>
  <si>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</si>
  <si>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</si>
  <si>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</si>
  <si>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</si>
  <si>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</si>
  <si>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</si>
  <si>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</si>
  <si>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</si>
  <si>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</si>
  <si>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</si>
  <si>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</si>
  <si>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</si>
  <si>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</si>
  <si>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</si>
  <si>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</si>
  <si>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</si>
  <si>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</si>
  <si>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</si>
  <si>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</si>
  <si>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</si>
  <si>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</si>
  <si>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</si>
  <si>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</si>
  <si>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</si>
  <si>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</si>
  <si>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</si>
  <si>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</si>
  <si>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</si>
  <si>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</si>
  <si>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</si>
  <si>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</si>
  <si>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</si>
  <si>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</si>
  <si>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</si>
  <si>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</si>
  <si>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</si>
  <si>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</si>
  <si>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</si>
  <si>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</si>
  <si>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</si>
  <si>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</si>
  <si>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</si>
  <si>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B5/1</t>
  </si>
  <si>
    <t>1031</t>
  </si>
  <si>
    <t>DF2016/22</t>
  </si>
  <si>
    <t>4/2016</t>
  </si>
  <si>
    <t>DF2016/1</t>
  </si>
  <si>
    <t>B00001/16</t>
  </si>
  <si>
    <t>B00002/16</t>
  </si>
  <si>
    <t>DF2016/12</t>
  </si>
  <si>
    <t>0022016</t>
  </si>
  <si>
    <t>DF2016/17</t>
  </si>
  <si>
    <t>FVP-2016-110-000006</t>
  </si>
  <si>
    <t>DF2016/6</t>
  </si>
  <si>
    <t>216000168</t>
  </si>
  <si>
    <t>DF2016/21</t>
  </si>
  <si>
    <t>201604319</t>
  </si>
  <si>
    <t>DF2016/23</t>
  </si>
  <si>
    <t>DF2016/24</t>
  </si>
  <si>
    <t>AB334849/14</t>
  </si>
  <si>
    <t>DF2016/18</t>
  </si>
  <si>
    <t>21600002</t>
  </si>
  <si>
    <t>DF2016/11</t>
  </si>
  <si>
    <t>0000</t>
  </si>
  <si>
    <t>P1/V/53</t>
  </si>
  <si>
    <t>2220/1/160103/505</t>
  </si>
  <si>
    <t>P1/V/51</t>
  </si>
  <si>
    <t>P1/V/49</t>
  </si>
  <si>
    <t>10799</t>
  </si>
  <si>
    <t>DF2016/5</t>
  </si>
  <si>
    <t>5161220049</t>
  </si>
  <si>
    <t>P1/V/2</t>
  </si>
  <si>
    <t>RP241600014</t>
  </si>
  <si>
    <t>P1/V/3</t>
  </si>
  <si>
    <t>01*0010</t>
  </si>
  <si>
    <t>P1/V/4</t>
  </si>
  <si>
    <t>91624000212</t>
  </si>
  <si>
    <t>P1/V/6</t>
  </si>
  <si>
    <t>00022/00672</t>
  </si>
  <si>
    <t>P1/V/7</t>
  </si>
  <si>
    <t>1/736</t>
  </si>
  <si>
    <t>P1/V/8</t>
  </si>
  <si>
    <t>0105</t>
  </si>
  <si>
    <t>P1/V/9</t>
  </si>
  <si>
    <t>0001</t>
  </si>
  <si>
    <t>P1/V/24</t>
  </si>
  <si>
    <t>0039</t>
  </si>
  <si>
    <t>P1/V/25</t>
  </si>
  <si>
    <t>16010038</t>
  </si>
  <si>
    <t>P1/V/37</t>
  </si>
  <si>
    <t>0002</t>
  </si>
  <si>
    <t>P1/V/40</t>
  </si>
  <si>
    <t>3/142</t>
  </si>
  <si>
    <t>P1/V/43</t>
  </si>
  <si>
    <t>000-004-000169</t>
  </si>
  <si>
    <t>(01) - výber a príprava športových talentov (SR a zahraničie, celý rok 2016)</t>
  </si>
  <si>
    <t>P1/V/33</t>
  </si>
  <si>
    <t>74</t>
  </si>
  <si>
    <t>P1/V/31</t>
  </si>
  <si>
    <t>(02) - Poliaková Terézia (SR a zahraničie, celý rok 2016)</t>
  </si>
  <si>
    <t>(02) - štafeta mužov (SR a zahraničie, celý rok 2016)</t>
  </si>
  <si>
    <t>DF2016/16</t>
  </si>
  <si>
    <t>2883</t>
  </si>
  <si>
    <t>P1/V/41</t>
  </si>
  <si>
    <t>14, 000, 000</t>
  </si>
  <si>
    <t>(02) - štafeta zmiešaná (SR a zahraničie, celý rok 2016)</t>
  </si>
  <si>
    <t>5020004189</t>
  </si>
  <si>
    <t>P1/V/54</t>
  </si>
  <si>
    <t>075, 32649/0044</t>
  </si>
  <si>
    <t>Pracovná cesta - ubytovanie so stravou
Názov: Majstrovstvá sveta juniorov a kadetov
Termín: 24.1.-3.2.2016
Miesto - mesto a štát: Cheile Gradistei, Rumunsko
Spôsob dopravy: OA SZB
Počet všetkých osôb na pracovnej ceste: 16
z toho:
- športovci (+ navádzači): 12
- tréneri + rozhodcovia + vedúci výpravy + administratívni pracovníci + lekár + fyzioterapeut + masér + ): 4
- ostatné osoby (napr. sponzori, hostia): 0</t>
  </si>
  <si>
    <t>SC Cheile Gradistei SRL</t>
  </si>
  <si>
    <t>Pracovná cesta - ubytovanie so stravou
Názov: Svetový pohár 6
Termín: 18.-24.1.2016
Miesto - mesto a štát: Anterselva, Taliansko
Spôsob dopravy: OA SZB
Počet všetkých osôb na pracovnej ceste: 2
z toho:
- športovci (+ navádzači): 1
- tréneri + rozhodcovia + vedúci výpravy + administratívni pracovníci + lekár + fyzioterapeut + masér + ): 1
- ostatné osoby (napr. sponzori, hostia): 0</t>
  </si>
  <si>
    <t>Turmhotel Gschwendt GmbH</t>
  </si>
  <si>
    <t>správa web stránky 1/2016</t>
  </si>
  <si>
    <t>Mgr. Fusko Tomáš</t>
  </si>
  <si>
    <t>bezpečnostná aktualizácia CMS za rok 2016</t>
  </si>
  <si>
    <t>technická podpora terčov HoRa počas pretekov Viessmann pohára 9.-10.1.2016</t>
  </si>
  <si>
    <t>Peter Kobela</t>
  </si>
  <si>
    <t>Rezivo - materiál na ohraničenie priesotru pre trénerov v NBC Osrblie</t>
  </si>
  <si>
    <t>HRONSTAV01, spol. s r. o.</t>
  </si>
  <si>
    <t>kancelárske potreby</t>
  </si>
  <si>
    <t>PAPERA s.r.o.</t>
  </si>
  <si>
    <t>Antivírus - Licencia ESET Endpoint Security na rok 2016</t>
  </si>
  <si>
    <t>ESET, spol. s r. o.</t>
  </si>
  <si>
    <t>Pracovná cesta - ubytovanie so stravou
Názov: Svetový pohár 4, 5
Termín: 6.-18.1.2016
Miesto - mesto a štát: Ruhpolding, Nemecko
Spôsob dopravy: OA SZB
Počet všetkých osôb na pracovnej ceste: 10
z toho:
- športovci (+ navádzači): 2
- tréneri + rozhodcovia + vedúci výpravy + administratívni pracovníci + lekár + fyzioterapeut + masér + ): 6
- ostatné osoby (napr. sponzori, hostia): 2</t>
  </si>
  <si>
    <t>Hotel Am Taubensee</t>
  </si>
  <si>
    <t>Pracovná cesta - ubytovanie so stravou
Názov: IBU pohár 5
Termín: 12.-17.1.2016
Miesto - mesto a štát: Ridnaun, Taliansko Spôsob dopravy: OA SZB
Počet všetkých osôb na pracovnej ceste: 6
z toho:
- športovci (+ navádzači): 5
- tréneri + rozhodcovia + vedúci výpravy + administratívni pracovníci + lekár + fyzioterapeut + masér + ): 1
- ostatné osoby (napr. sponzori, hostia): 0</t>
  </si>
  <si>
    <t>Hotel Haller</t>
  </si>
  <si>
    <t>Pracovná cesta - ubytovanie so stravou
Názov: IBU pohár 4
Termín: 6.-10.1.2016
Miesto - mesto a štát: Nové Město na Moravě, Česko Spôsob dopravy: OA SZB
Počet všetkých osôb na pracovnej ceste: 9
z toho:
- športovci (+ navádzači): 7
- tréneri + rozhodcovia + vedúci výpravy + administratívni pracovníci + lekár + fyzioterapeut + masér + ): 2
- ostatné osoby (napr. sponzori, hostia): 0</t>
  </si>
  <si>
    <t>ENPEKA a.s.</t>
  </si>
  <si>
    <t>Pracovná cesta - ubytovanie so stravou
Názov: Svetový pohár 7
Termín: 31.1.-8.2.2016
Miesto - mesto a štát: Canmore, Kanada
Spôsob dopravy: letecky
Počet všetkých osôb na pracovnej ceste: 4
z toho:
- športovci (+ navádzači): 3
- tréneri + rozhodcovia + vedúci výpravy + administratívni pracovníci + lekár + fyzioterapeut + masér + ): 1
- ostatné osoby (napr. sponzori, hostia): 0</t>
  </si>
  <si>
    <t>Biathlon Canada</t>
  </si>
  <si>
    <t>dialničná známka Rakúsko-ročná, BB039EN</t>
  </si>
  <si>
    <t>OMV Slovensko a.s.</t>
  </si>
  <si>
    <t>Pracovná cesta - ubytovanie so stravou, prenájom strelnice
Názov: Sústredenie RD ženy
Termín: 3.-6.1.2016
Miesto - mesto a štát: Pokljuka, Slovinsko
Spôsob dopravy: OA SZB
Počet všetkých osôb na pracovnej ceste: 3
z toho:
- športovci (+ navádzači): 3
- tréneri + rozhodcovia + vedúci výpravy + administratívni pracovníci + lekár + fyzioterapeut + masér + ): 0
- ostatné osoby (napr. sponzori, hostia): 0</t>
  </si>
  <si>
    <t>Anna Murínová</t>
  </si>
  <si>
    <t>oprava auta BB498DS</t>
  </si>
  <si>
    <t>Mitterdorfer Johann</t>
  </si>
  <si>
    <t>oprava auta BB221DZ</t>
  </si>
  <si>
    <t>AUTONOVO a.s.</t>
  </si>
  <si>
    <t>oprava auta BB031DO</t>
  </si>
  <si>
    <t>Motor-Car Banská Bystrica s.r.o.</t>
  </si>
  <si>
    <t>STK auta BB428DL</t>
  </si>
  <si>
    <t>DONIVO STK, s.r.o.</t>
  </si>
  <si>
    <t>ŠEVT, a.s.</t>
  </si>
  <si>
    <t>NBC Osrblie - hygienické potreby</t>
  </si>
  <si>
    <t>REMPO s.r.o.</t>
  </si>
  <si>
    <t>olej do ratrákov - 8 ks</t>
  </si>
  <si>
    <t>AUTO RASTER s.r.o.</t>
  </si>
  <si>
    <t>Miroslav Vidra - papiernictvo</t>
  </si>
  <si>
    <t>tlačiareň Canon</t>
  </si>
  <si>
    <t>eD system Slovakia s.r.o.</t>
  </si>
  <si>
    <t>spinky na terče + sponkovač</t>
  </si>
  <si>
    <t>STROJE Slovensko s.r.o.</t>
  </si>
  <si>
    <t>zimné pneumatiky + prezutie auta BB973EE</t>
  </si>
  <si>
    <t>Contitrade Slovakia s.r.o.</t>
  </si>
  <si>
    <t>nákup tonerov</t>
  </si>
  <si>
    <t>MERKAS s.r.o.</t>
  </si>
  <si>
    <t>dialničná známka Rakúsko-ročná, BB447EG</t>
  </si>
  <si>
    <t>Pracovná cesta - prenájom strelnice, stravné
Názov: Sústredenie RD juniori a kadeti
Termín: 11.-23.1.2016
Miesto - mesto a štát: Obertilliach, Rakúsko
Spôsob dopravy: OA SZB, OA VŠC Dukla BB
Počet všetkých osôb na pracovnej ceste: 15
z toho:
- športovci (+ navádzači): 12
- tréneri + rozhodcovia + vedúci výpravy + administratívni pracovníci + lekár + fyzioterapeut + masér + ): 2
- ostatné osoby (napr. sponzori, hostia): 1</t>
  </si>
  <si>
    <t>Pavel Kobela</t>
  </si>
  <si>
    <t>tlač diplomov</t>
  </si>
  <si>
    <t>FaxCOPY a.s.</t>
  </si>
  <si>
    <t>Pracovná cesta - stravné
Názov: Sústredenie CTM Podbrezová
Termín: 2.-17.1.2016
Miesto - mesto a štát: Osrblie, Slovensko
Spôsob dopravy: OA
Počet všetkých osôb na pracovnej ceste: 8
z toho:
- športovci (+ navádzači): 7
- tréneri + rozhodcovia + vedúci výpravy + administratívni pracovníci + lekár + fyzioterapeut + masér + ): 1
- ostatné osoby (napr. sponzori, hostia): 0</t>
  </si>
  <si>
    <t>Peter Kazár</t>
  </si>
  <si>
    <t>Pracovná cesta - ubytovanie so stravou
Názov: Svetový pohár 4, 5
Termín: 6.-18.1.2016
Miesto - mesto a štát: Ruhpolding, Nemecko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</si>
  <si>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so stravou, prenájom strelnice
Názov: Sústredenie RD ženy
Termín: 3.-6.1.2016
Miesto - mesto a štát: Pokljuka, Slovinsko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</si>
  <si>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so stravou
Názov: Svetový pohár 6
Termín: 18.-24.1.2016
Miesto - mesto a štát: Anterselva, Taliansko
Spôsob dopravy: OA SZB
Počet všetkých osôb na pracovnej ceste: 3
z toho:
- športovci (+ navádzači): 1
- tréneri + rozhodcovia + vedúci výpravy + administratívni pracovníci + lekár + fyzioterapeut + masér + ): 2
- ostatné osoby (napr. sponzori, hostia): 0</t>
  </si>
  <si>
    <t>Pracovná cesta - ubytovanie so stravou
Názov: Sústredenie RD muži
Termín: 10.-24.1.2016
Miesto - mesto a štát: Obertilliach, Rakúsko
Spôsob dopravy: OA SZB
Počet všetkých osôb na pracovnej ceste: 4
z toho:
- športovci (+ navádzači): 3
- tréneri + rozhodcovia + vedúci výpravy + administratívni pracovníci + lekár + fyzioterapeut + masér + ): 1
- ostatné osoby (napr. sponzori, hostia): 0</t>
  </si>
  <si>
    <t>Hotel Andreas</t>
  </si>
  <si>
    <t>Pracovná cesta - ubytovanie so stravou
Názov: Svetový pohár 4, 5
Termín: 6.-18.1.2016
Miesto - mesto a štát: Ruhpolding, Nemecko
Spôsob dopravy: OA SZB
Počet všetkých osôb na pracovnej ceste: 4
z toho:
- športovci (+ navádzači): 3
- tréneri + rozhodcovia + vedúci výpravy + administratívni pracovníci + lekár + fyzioterapeut + masér + ): 1
- ostatné osoby (napr. sponzori, hostia): 0</t>
  </si>
  <si>
    <t>Pracovná cesta - ubytovanie so stravou
Názov: IBU pohár 5
Termín: 12.-17.1.2016
Miesto - mesto a štát: Ridnaun, Taliansko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</si>
  <si>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so stravou
Názov: IBU pohár 4
Termín: 6.-10.1.2016
Miesto - mesto a štát: Nové Město na Moravě, Česko Spôsob dopravy: OA SZB
Počet všetkých osôb na pracovnej ceste: 2
z toho:
- športovci (+ navádzači): 1
- tréneri + rozhodcovia + vedúci výpravy + administratívni pracovníci + lekár + fyzioterapeut + masér + ): 1
- ostatné osoby (napr. sponzori, hostia): 0</t>
  </si>
  <si>
    <t>nákup voskov</t>
  </si>
  <si>
    <t>Dušan Otčenáš</t>
  </si>
  <si>
    <t>Pracovná cesta - ubytovanie so stravou
Názov: Sústredenie RD muži
Termín: 27.1.-10.2.2016
Miesto - mesto a štát: Štrbské pleso, Slovensko
Spôsob dopravy: OA SZB
Počet všetkých osôb na pracovnej ceste: 3
z toho:
- športovci (+ navádzači): 2
- tréneri + rozhodcovia + vedúci výpravy + administratívni pracovníci + lekár + fyzioterapeut + masér + ): 1
- ostatné osoby (napr. sponzori, hostia): 0</t>
  </si>
  <si>
    <t>Tatry mountain resorts, a.s.</t>
  </si>
  <si>
    <t>Pracovná cesta - ubytovanie so stravou
Názov: Svetový pohár 6
Termín: 18.-24.1.2016
Miesto - mesto a štát: Anterselva, Taliansko
Spôsob dopravy: OA SZB
Počet všetkých osôb na pracovnej ceste: 4
z toho:
- športovci (+ navádzači): 3
- tréneri + rozhodcovia + vedúci výpravy + administratívni pracovníci + lekár + fyzioterapeut + masér + ): 1
- ostatné osoby (napr. sponzori, hostia): 0</t>
  </si>
  <si>
    <t>Pracovná cesta - ubytovanie so stravou
Názov: Sústredenie RD muži
Termín: 10.-24.1.2016
Miesto - mesto a štát: Obertilliach, Rakúsko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</si>
  <si>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so stravou
Názov: Svetový pohár 4, 5
Termín: 6.-18.1.2016
Miesto - mesto a štát: Ruhpolding, Nemecko
Spôsob dopravy: OA SZB
Počet všetkých osôb na pracovnej ceste: 4
z toho:
- športovci (+ navádzači): 4
- tréneri + rozhodcovia + vedúci výpravy + administratívni pracovníci + lekár + fyzioterapeut + masér + ): 0
- ostatné osoby (napr. sponzori, hostia): 0</t>
  </si>
  <si>
    <t>Pracovná cesta - ubytovanie so stravou
Názov: Svetový pohár 7
Termín: 31.1.-8.2.2016
Miesto - mesto a štát: Canmore, Kanada
Spôsob dopravy: letecky
Počet všetkých osôb na pracovnej ceste: 3
z toho:
- športovci (+ navádzači): 2
- tréneri + rozhodcovia + vedúci výpravy + administratívni pracovníci + lekár + fyzioterapeut + masér + ): 1
- ostatné osoby (napr. sponzori, hostia): 0</t>
  </si>
  <si>
    <t>Refundácia nákladov na podporné prostriedky</t>
  </si>
  <si>
    <t>Pracovná cesta - ubytovanie so stravou, prenájom strelnice
Názov: Sústredenie RD ženy
Termín: 3.-6.1.2016
Miesto - mesto a štát: Pokljuka, Slovinsko
Spôsob dopravy: OA SZB
Počet všetkých osôb na pracovnej ceste: 2
z toho:
- športovci (+ navádzači): 2
- tréneri + rozhodcovia + vedúci výpravy + administratívni pracovníci + lekár + fyzioterapeut + masér + ): 0
- ostatné osoby (napr. sponzori, hostia): 0</t>
  </si>
  <si>
    <t>DF2016/31</t>
  </si>
  <si>
    <t>201602</t>
  </si>
  <si>
    <t>Nakladanie a rozvoz technického snehu v NBC Osrblie</t>
  </si>
  <si>
    <t>Tomáš Švantner</t>
  </si>
  <si>
    <t>2016/32</t>
  </si>
  <si>
    <t>012016</t>
  </si>
  <si>
    <t>SUJA s.r.o.</t>
  </si>
  <si>
    <t>B1/2</t>
  </si>
  <si>
    <t>2202607321565, 2202607321563</t>
  </si>
  <si>
    <t>Lufthansa</t>
  </si>
  <si>
    <t>Pracovná cesta
Názov: Svetový pohár 7
Termín: 31.1. - 8.2.2016
Miesto - mesto a štát: Presque Isle, USA
Spôsob dopravy: letecky
Počet všetkých osôb na pracovnej ceste: 11 
z toho:
- športovci (+ navádzači): 8
- tréneri + rozhodcovia + vedúci výpravy + administratívni pracovníci + lekár + fyzioterapeut + masér + ): 3
- ostatné osoby (napr. sponzori, hostia): 0 - nadrozmerná batožina na letisku</t>
  </si>
  <si>
    <t>(04) - organizovanie podujatia "IBU Pohár 7" (typ: EP - európsky pohár (minimálne 5 kôl), 170 športovcov, miesto: Osrblie, termín: 12.2.-14.2.16)</t>
  </si>
  <si>
    <t>9127001209</t>
  </si>
  <si>
    <t>Uniqa poisťovňa a.s.</t>
  </si>
  <si>
    <t>B5/2</t>
  </si>
  <si>
    <t>Poistenie podujatia, IBU Pohár v biatlone</t>
  </si>
  <si>
    <t>Pracovná cesta
Názov: Majstrovstvá sveta juniorov a kadetov
Termín: 24.1.-3.2.2016
Miesto - mesto a štát: Cheile Gradistei, Rumunsko
Spôsob dopravy: OA SZB
Počet všetkých osôb na pracovnej ceste: 16 
z toho:
- športovci (+ navádzači): 12
- tréneri + rozhodcovia + vedúci výpravy + administratívni pracovníci + lekár + fyzioterapeut + masér + ): 4
- ostatné osoby (napr. sponzori, hostia): 0 - stravné</t>
  </si>
  <si>
    <t>DF2016/25</t>
  </si>
  <si>
    <t>2001806466</t>
  </si>
  <si>
    <t>SHELL Slovakia s.r.o.</t>
  </si>
  <si>
    <t>Služobné motorové vozidlo
EČV: BB428DL
Obdobie: 1.1.-12.1.2016
Najazdené kilometre: 2785</t>
  </si>
  <si>
    <t>Služobné motorové vozidlo
EČV: BB447EG
Obdobie: 1.1.-6.1.2016
Najazdené kilometre: 810</t>
  </si>
  <si>
    <t>Služobné motorové vozidlo
EČV: BB973EE
Obdobie: 1.1.-17.1.2016
Najazdené kilometre: 1900</t>
  </si>
  <si>
    <t>Služobné motorové vozidlo
EČV: BB317EE
Obdobie: 1.1.-15.1.2016
Najazdené kilometre: 2270</t>
  </si>
  <si>
    <t>Služobné motorové vozidlo
EČV: BB039EN
Obdobie: 1.1.-10.1.2016
Najazdené kilometre: 1930</t>
  </si>
  <si>
    <t>Služobné motorové vozidlo
EČV: BB031DO
Obdobie: 1.1.-11.1.2016
Najazdené kilometre: 860</t>
  </si>
  <si>
    <t>Služobné motorové vozidlo
EČV: BB325CA
Obdobie: 1.1.-11.1.2016
Najazdené kilometre: 1990</t>
  </si>
  <si>
    <t>DF2016/74</t>
  </si>
  <si>
    <t>4</t>
  </si>
  <si>
    <t>Center of Sports Training and Sports Events - state autonomous institution of the Tyumen region</t>
  </si>
  <si>
    <t>DF2016/80</t>
  </si>
  <si>
    <t>19</t>
  </si>
  <si>
    <t>DF2016/3</t>
  </si>
  <si>
    <t>20160612</t>
  </si>
  <si>
    <t>Urbis - ekonomický softvér - systémová podpora 1-3/2016</t>
  </si>
  <si>
    <t>MADE spol. s r.o.</t>
  </si>
  <si>
    <t>DF2016/36</t>
  </si>
  <si>
    <t>B00005/16</t>
  </si>
  <si>
    <t>správa web stránky 2/2016</t>
  </si>
  <si>
    <t>DF2016/44</t>
  </si>
  <si>
    <t>VF116016</t>
  </si>
  <si>
    <t>Pracovná cesta
Názov: Svetový pohár 7 a 8
Termín: 31.1. - 15.2.2016
Miesto - mesto a štát: Presque Isle, USA, Canmore, Kanada
Spôsob dopravy: letecky
Počet všetkých osôb na pracovnej ceste: 3 
z toho:
- športovci (+ navádzači): 3
- tréneri + rozhodcovia + vedúci výpravy + administratívni pracovníci + lekár + fyzioterapeut + masér + ): 0
- ostatné osoby (napr. sponzori, hostia): 0 - letenky Budapešť - Calgary - Boston - Budapešť</t>
  </si>
  <si>
    <t>MAGIC Travel s.r.o.</t>
  </si>
  <si>
    <t>Pracovná cesta
Názov: Svetový pohár 7 a 8
Termín: 31.1. - 15.2.2016
Miesto - mesto a štát: Presque Isle, USA, Canmore, Kanada
Spôsob dopravy: letecky
Počet všetkých osôb na pracovnej ceste: 2
z toho:
- športovci (+ navádzači): 1
- tréneri + rozhodcovia + vedúci výpravy + administratívni pracovníci + lekár + fyzioterapeut + masér + ): 1
- ostatné osoby (napr. sponzori, hostia): 0 - letenky Budapešť - Calgary - Boston - Budapešť</t>
  </si>
  <si>
    <t>Pracovná cesta
Názov: Svetový pohár 7 a 8
Termín: 31.1. - 15.2.2016
Miesto - mesto a štát: Presque Isle, USA, Canmore, Kanada
Spôsob dopravy: letecky
Počet všetkých osôb na pracovnej ceste: 5
z toho:
- športovci (+ navádzači): 3
- tréneri + rozhodcovia + vedúci výpravy + administratívni pracovníci + lekár + fyzioterapeut + masér + ): 2
- ostatné osoby (napr. sponzori, hostia): 0 - letenky Budapešť - Calgary - Boston - Budapešť</t>
  </si>
  <si>
    <t>Pracovná cesta
Názov: Majstrovstvá Európy
Termín: 21.-29.2.2016
Miesto - mesto a štát: Ťumen, Rusko  Spôsob dopravy: letecky
Počet všetkých osôb na pracovnej ceste: 5
z toho:
- športovci (+ navádzači): 1
- tréneri + rozhodcovia + vedúci výpravy + administratívni pracovníci + lekár + fyzioterapeut + masér + ): 4
- ostatné osoby (napr. sponzori, hostia): 0 - preprava charterom</t>
  </si>
  <si>
    <t>Pracovná cesta
Názov: Majstrovstvá Európy
Termín: 21.-29.2.2016
Miesto - mesto a štát: Ťumen, Rusko  Spôsob dopravy: letecky
Počet všetkých osôb na pracovnej ceste: 2
z toho:
- športovci (+ navádzači): 1
- tréneri + rozhodcovia + vedúci výpravy + administratívni pracovníci + lekár + fyzioterapeut + masér + ): 1
- ostatné osoby (napr. sponzori, hostia): 0 - preprava charterom</t>
  </si>
  <si>
    <t>Pracovná cesta
Názov: Majstrovstvá Európy
Termín: 21.-29.2.2016
Miesto - mesto a štát: Ťumen, Rusko  Spôsob dopravy: letecky
Počet všetkých osôb na pracovnej ceste: 3
z toho:
- športovci (+ navádzači): 2
- tréneri + rozhodcovia + vedúci výpravy + administratívni pracovníci + lekár + fyzioterapeut + masér + ): 1
- ostatné osoby (napr. sponzori, hostia): 0 - preprava charterom</t>
  </si>
  <si>
    <t>Pracovná cesta
Názov: Majstrovstvá Európy
Termín: 21.-29.2.2016
Miesto - mesto a štát: Ťumen, Rusko  Spôsob dopravy: letecky
Počet všetkých osôb na pracovnej ceste: 5
z toho:
- športovci (+ navádzači): 4
- tréneri + rozhodcovia + vedúci výpravy + administratívni pracovníci + lekár + fyzioterapeut + masér + ): 1
- ostatné osoby (napr. sponzori, hostia): 0 - preprava charterom</t>
  </si>
  <si>
    <t>Pracovná cesta
Názov: Majstrovstvá Európy
Termín: 21.-29.2.2016
Miesto - mesto a štát: Ťumen, Rusko  Spôsob dopravy: letecky
Počet všetkých osôb na pracovnej ceste: 5
z toho:
- športovci (+ navádzači): 1
- tréneri + rozhodcovia + vedúci výpravy + administratívni pracovníci + lekár + fyzioterapeut + masér + ): 4
- ostatné osoby (napr. sponzori, hostia): 0 - ubytovanie so stravou</t>
  </si>
  <si>
    <t>Pracovná cesta
Názov: Majstrovstvá Európy
Termín: 21.-29.2.2016
Miesto - mesto a štát: Ťumen, Rusko  Spôsob dopravy: letecky
Počet všetkých osôb na pracovnej ceste: 3
z toho:
- športovci (+ navádzači): 2
- tréneri + rozhodcovia + vedúci výpravy + administratívni pracovníci + lekár + fyzioterapeut + masér + ): 1
-ň ostatné osoby (napr. sponzori, hostia): 0 - ubytovanie so stravou</t>
  </si>
  <si>
    <t>Pracovná cesta
Názov: Majstrovstvá Európy
Termín: 21.-29.2.2016
Miesto - mesto a štát: Ťumen, Rusko  Spôsob dopravy: letecky
Počet všetkých osôb na pracovnej ceste: 2
z toho:
- športovci (+ navádzači): 1
- tréneri + rozhodcovia + vedúci výpravy + administratívni pracovníci + lekár + fyzioterapeut + masér + ): 1
- ostatné osoby (napr. sponzori, hostia): 0 - ubytovanie so stravou</t>
  </si>
  <si>
    <t>Pracovná cesta
Názov: Majstrovstvá Európy
Termín: 21.-29.2.2016
Miesto - mesto a štát: Ťumen, Rusko  Spôsob dopravy: letecky
Počet všetkých osôb na pracovnej ceste: 5
z toho:
- športovci (+ navádzači): 4
- tréneri + rozhodcovia + vedúci výpravy + administratívni pracovníci + lekár + fyzioterapeut + masér + ): 1
- ostatné osoby (napr. sponzori, hostia): 0 - ubytovanie so stravou</t>
  </si>
  <si>
    <t>DF2016/48</t>
  </si>
  <si>
    <t>10160002</t>
  </si>
  <si>
    <t>Materiál na úpravu terčov - koženka na lapače nábojov</t>
  </si>
  <si>
    <t>Ondrej Kosztolányi - ANP-2</t>
  </si>
  <si>
    <t>DF2016/54</t>
  </si>
  <si>
    <t>20160001</t>
  </si>
  <si>
    <t>trénerské služby 1/2016</t>
  </si>
  <si>
    <t>PaedDr. Juraj Sanitra</t>
  </si>
  <si>
    <t>DF2016/55</t>
  </si>
  <si>
    <t>4781921655</t>
  </si>
  <si>
    <t>Pevná linka a internet - 1/2016</t>
  </si>
  <si>
    <t>Slovak Telekom a.s.</t>
  </si>
  <si>
    <t>DF2016/58</t>
  </si>
  <si>
    <t>FV2016002</t>
  </si>
  <si>
    <t>Drevené zábradlie na strelnicu NBC Osrblie, terčové rámiky</t>
  </si>
  <si>
    <t>Jozef Hucík</t>
  </si>
  <si>
    <t>DF2016/59</t>
  </si>
  <si>
    <t>216002877</t>
  </si>
  <si>
    <t>DF2016/61</t>
  </si>
  <si>
    <t>2016005</t>
  </si>
  <si>
    <t>Ochranná fólia na okná NBC Osrblie</t>
  </si>
  <si>
    <t>Jozef Gajan - M.K.</t>
  </si>
  <si>
    <t>DF2016/65</t>
  </si>
  <si>
    <t>VF116039</t>
  </si>
  <si>
    <t>Pracovná cesta
Názov: Majstrovstvá sveta
Termín: 29.2. - 14.3.2016
Miesto - mesto a štát: Oslo, Nórsko
Spôsob dopravy: letecky
Počet všetkých osôb na pracovnej ceste: 14
z toho:
- športovci (+ navádzači): 10
- tréneri + rozhodcovia + vedúci výpravy + administratívni pracovníci + lekár + fyzioterapeut + masér + ): 4
- ostatné osoby (napr. sponzori, hostia): 0 - letenky Praha-Oslo</t>
  </si>
  <si>
    <t>DF2016/47</t>
  </si>
  <si>
    <t>201601</t>
  </si>
  <si>
    <t>trénerské a servisné služby 1/2016</t>
  </si>
  <si>
    <t>Mgr. Jakub Leščinský</t>
  </si>
  <si>
    <t>DF2016/49</t>
  </si>
  <si>
    <t>20160002</t>
  </si>
  <si>
    <t>časomeračské služby - Viessmann pohár v biatlone 8.-10.1.2016</t>
  </si>
  <si>
    <t>SAJMON s.r.o.</t>
  </si>
  <si>
    <t>DF2016/53</t>
  </si>
  <si>
    <t>lyžiarsky servis 1/2016</t>
  </si>
  <si>
    <t>Dušan Otčenáš - MARTEK Sport</t>
  </si>
  <si>
    <t>Osoba 1 - Osoba 14</t>
  </si>
  <si>
    <t>Hrubé mzdy vyplatené osobám (zamestnancom) vrátane odvodov zamestnávateľa
počet fyzických osôb: 14
obdobie: január 2016 (1. časť)</t>
  </si>
  <si>
    <t>Pracovná cesta
Názov: Svetový pohár 8
Termín: 8. - 15.2.2016
Miesto - mesto a štát: Presque Isle, USA
Spôsob dopravy: letecky
Počet všetkých osôb na pracovnej ceste: 11 
z toho:
- športovci (+ navádzači): 8
- tréneri + rozhodcovia + vedúci výpravy + administratívni pracovníci + lekár + fyzioterapeut + masér + ): 3
- ostatné osoby (napr. sponzori, hostia): 0 - nadrozmerná batožina na letisku</t>
  </si>
  <si>
    <t>2209398822236, 2209398822228</t>
  </si>
  <si>
    <t>Pracovná cesta
Názov: Svetový pohár 8
Termín: 8. - 15.2.2016
Miesto - mesto a štát: Presque Isle, USA
Spôsob dopravy: letecky
Počet všetkých osôb na pracovnej ceste: 11 
z toho:
- športovci (+ navádzači): 8
- tréneri + rozhodcovia + vedúci výpravy + administratívni pracovníci + lekár + fyzioterapeut + masér + ): 3
- ostatné osoby (napr. sponzori, hostia): 0 - transport na letisko</t>
  </si>
  <si>
    <t>OC Biathlon World Cup, Aroostook County Maine</t>
  </si>
  <si>
    <t>00000</t>
  </si>
  <si>
    <t>Pracovná cesta
Názov: Svetový pohár 8
Termín: 8. - 15.2.2016
Miesto - mesto a štát: Presque Isle, USA
Spôsob dopravy: letecky
Počet všetkých osôb na pracovnej ceste: 4 
z toho:
- športovci (+ navádzači): 3
- tréneri + rozhodcovia + vedúci výpravy + administratívni pracovníci + lekár + fyzioterapeut + masér + ): 1
- ostatné osoby (napr. sponzori, hostia): 0 - ubytovanie so stravou</t>
  </si>
  <si>
    <t>Pracovná cesta
Názov: Svetový pohár 8
Termín: 8. - 15.2.2016
Miesto - mesto a štát: Presque Isle, USA
Spôsob dopravy: letecky
Počet všetkých osôb na pracovnej ceste: 3
z toho:
- športovci (+ navádzači): 2
- tréneri + rozhodcovia + vedúci výpravy + administratívni pracovníci + lekár + fyzioterapeut + masér + ): 1
- ostatné osoby (napr. sponzori, hostia): 0 - ubytovanie so stravou</t>
  </si>
  <si>
    <t>Pracovná cesta
Názov: Svetový pohár 8
Termín: 8. - 15.2.2016
Miesto - mesto a štát: Presque Isle, USA
Spôsob dopravy: letecky
Počet všetkých osôb na pracovnej ceste: 4
z toho:
- športovci (+ navádzači): 3
- tréneri + rozhodcovia + vedúci výpravy + administratívni pracovníci + lekár + fyzioterapeut + masér + ): 1
- ostatné osoby (napr. sponzori, hostia): 0 - ubytovanie so stravou</t>
  </si>
  <si>
    <t>DF2016/78</t>
  </si>
  <si>
    <t>5161220707</t>
  </si>
  <si>
    <t>oprava auta BB447EG</t>
  </si>
  <si>
    <t>DF2016/81</t>
  </si>
  <si>
    <t>20160056</t>
  </si>
  <si>
    <t>Medaile na Majstrovstvá SR v biatlone, poháre na Preteky olympijských nádejí</t>
  </si>
  <si>
    <t>MIŠIAK ŠPORT s.r.o.</t>
  </si>
  <si>
    <t>DF2016/70</t>
  </si>
  <si>
    <t>62016</t>
  </si>
  <si>
    <t>ubytovanie a stravovanie rozhodcov počas Viessmann pohára 8.-10.1.2016</t>
  </si>
  <si>
    <t>ZERRENPACH s.r.o.</t>
  </si>
  <si>
    <t>DF2016/71</t>
  </si>
  <si>
    <t>72016</t>
  </si>
  <si>
    <t>ubytovanie a stravovanie rozhodcov počas Viessmann pohára 23.-24.1.2016</t>
  </si>
  <si>
    <t>DF2016/41</t>
  </si>
  <si>
    <t>11/16</t>
  </si>
  <si>
    <t>oprava auta BB428DL</t>
  </si>
  <si>
    <t>Josef Denk, ČR</t>
  </si>
  <si>
    <t>DF2016/97</t>
  </si>
  <si>
    <t>0042016</t>
  </si>
  <si>
    <t>technická podpora terčov HoRa počas pretekov Viessmann pohára 23.-24.2.2016</t>
  </si>
  <si>
    <t>DF2016/86</t>
  </si>
  <si>
    <t>40839</t>
  </si>
  <si>
    <t>Pracovná cesta
Názov: Majstrovstvá sveta
Termín: 29.2. - 14.3.2016
Miesto - mesto a štát: Oslo, Nórsko
Spôsob dopravy: letecky, OA SZB
Počet všetkých osôb na pracovnej ceste: 19
z toho:
- športovci (+ navádzači): 10
- tréneri + rozhodcovia + vedúci výpravy + administratívni pracovníci + lekár + fyzioterapeut + masér + ): 8
- ostatné osoby (napr. sponzori, hostia): 1 - ubytovanie so stravou</t>
  </si>
  <si>
    <t>Gyro Conference / Skiskytter VM 2016</t>
  </si>
  <si>
    <t>B1/1</t>
  </si>
  <si>
    <t>Organizácia podujatia
názov podujatia: 1. kolo Viessmann pohára v biatlone
miesto konania: Osrblie
termín (od-do): 8.-10.1.2016
počet aktívnych účastníkov: 50 
počet odpracovaných hodín spolu: 710  
hrubé mzdy vyplatené osobám v súvislosti s podujatím vrátane odvodov zamestnávateľa spolu v eur: 1419,94 - náhrady za dobrovoľnícku činnosť, stravné, cestovné</t>
  </si>
  <si>
    <t>Organizácia podujatia
názov podujatia: 2. kolo Viessmann pohára v biatlone
miesto konania: Osrblie
termín (od-do): 23.-24.1.2016
počet aktívnych účastníkov: 50  
počet odpracovaných hodín spolu: 710  
hrubé mzdy vyplatené osobám v súvislosti s podujatím vrátane odvodov zamestnávateľa spolu v eur: 1389,64 - náhrady za dobrovoľnícku činnosť, stravné, cestovné</t>
  </si>
  <si>
    <t>Organizácia podujatia
názov podujatia: IBU Pohár v biatlone, 7. kolo
miesto konania: Osrblie
termín (od-do): 10.-14.2.2016
počet aktívnych účastníkov: 88  
počet odpracovaných hodín spolu: 1500  
hrubé mzdy vyplatené osobám v súvislosti s podujatím vrátane odvodov zamestnávateľa spolu v eur: 1389,64 - náhrady za dobrovoľnícku činnosť, stravné, cestovné</t>
  </si>
  <si>
    <t>DF2016/50</t>
  </si>
  <si>
    <t>časomeračské služby - Viessmann pohár v biatlone 22.-24.2.2016</t>
  </si>
  <si>
    <t>DF2016/101</t>
  </si>
  <si>
    <t>262016</t>
  </si>
  <si>
    <t>Pracovná cesta
Názov: Sústredenie RD ženy
Termín: 14. - 19.2.2016
Miesto - mesto a štát: Osrblie   Spôsob dopravy: OA SZB
Počet všetkých osôb na pracovnej ceste: 2
z toho:
- športovci (+ navádzači): 1
- tréneri + rozhodcovia + vedúci výpravy + administratívni pracovníci + lekár + fyzioterapeut + masér + ): 1
- ostatné osoby (napr. sponzori, hostia): 0 - ubytovanie so stravou</t>
  </si>
  <si>
    <t>Pracovná cesta
Názov: Sústredenie RD ženy
Termín: 14. - 19.2.2016
Miesto - mesto a štát: Osrblie   Spôsob dopravy: OA SZB
Počet všetkých osôb na pracovnej ceste: 2
z toho:
- športovci (+ navádzači): 2
- tréneri + rozhodcovia + vedúci výpravy + administratívni pracovníci + lekár + fyzioterapeut + masér + ): 0
- ostatné osoby (napr. sponzori, hostia): 0 - ubytovanie so stravou</t>
  </si>
  <si>
    <t>DF2016/102</t>
  </si>
  <si>
    <t>242016</t>
  </si>
  <si>
    <t>Pracovná cesta
Názov: IBU Pohár 7
Termín: 11. - 14.2.2016
Miesto - mesto a štát: Osrblie   Spôsob dopravy: OA SZB
Počet všetkých osôb na pracovnej ceste: 16
z toho:
- športovci (+ navádzači): 11
- tréneri + rozhodcovia + vedúci výpravy + administratívni pracovníci + lekár + fyzioterapeut + masér + ): 5
- ostatné osoby (napr. sponzori, hostia): 0 - ubytovanie so stravou</t>
  </si>
  <si>
    <t>DF2016/103</t>
  </si>
  <si>
    <t>252016</t>
  </si>
  <si>
    <t>Pracovná cesta
Názov: IBU Pohár 7
Termín: 9. - 14.2.2016
Miesto - mesto a štát: Osrblie   Spôsob dopravy: OA SZB
Počet všetkých osôb na pracovnej ceste: 9
z toho:
- športovci (+ navádzači): 0
- tréneri + rozhodcovia + vedúci výpravy + administratívni pracovníci + lekár + fyzioterapeut + masér + ): 9
- ostatné osoby (napr. sponzori, hostia): 0 - ubytovanie so stravou</t>
  </si>
  <si>
    <t>DF2016/104</t>
  </si>
  <si>
    <t>232016</t>
  </si>
  <si>
    <t>Pracovná cesta
Názov: Sústredenie RD muži
Termín: 1. - 10.2.2016
Miesto - mesto a štát: Osrblie   Spôsob dopravy: OA SZB
Počet všetkých osôb na pracovnej ceste: 3
z toho:
- športovci (+ navádzači): 2
- tréneri + rozhodcovia + vedúci výpravy + administratívni pracovníci + lekár + fyzioterapeut + masér + ): 1
- ostatné osoby (napr. sponzori, hostia): 0 - ubytovanie so stravou</t>
  </si>
  <si>
    <t>Michal Baka, gs@biathlon.sk, 0911323487</t>
  </si>
  <si>
    <t>DF2016/72</t>
  </si>
  <si>
    <t>7601215246</t>
  </si>
  <si>
    <t>telefónne poplatky 8.1.-7.2.2016 -  0903803155, 0902902975, 0902902972, 0902902971, internet, 0911323487, 0911509967, 0910859858, 0911512750</t>
  </si>
  <si>
    <t>DF2016/87</t>
  </si>
  <si>
    <t>08-2016</t>
  </si>
  <si>
    <t>zdravotná asistenčná služba</t>
  </si>
  <si>
    <t>H. A. M. medical, s.r.o.</t>
  </si>
  <si>
    <t>DF2016/84</t>
  </si>
  <si>
    <t>20160012</t>
  </si>
  <si>
    <t>Perla1, s.r.o.</t>
  </si>
  <si>
    <t>služby - zabezpečenie cateringu pre VIP, IBU Familly club, stravovanie rozhodcov, kancelárie pretekov, celkom v počte 600 osôb</t>
  </si>
  <si>
    <t>DF2016/93</t>
  </si>
  <si>
    <t>2001817120</t>
  </si>
  <si>
    <t>Služobné motorové vozidlo
EČV: BB325CA
Obdobie: 10.2.-14.2.2016
Najazdené kilometre: 1140</t>
  </si>
  <si>
    <t>Služobné motorové vozidlo
EČV: BB428DL
Obdobie: 3.2.-6.2.2016
Najazdené kilometre: 795</t>
  </si>
  <si>
    <t>Služobné motorové vozidlo
EČV: BB447EG
Obdobie: 3.2.-15.2.2016
Najazdené kilometre: 810</t>
  </si>
  <si>
    <t>Služobné motorové vozidlo
EČV: BB110BF
Obdobie: 1.2.-15.2.2016
Najazdené kilometre: Škoda Fabia, Ratrak 200, Ratrak 260, UAZ, V3S, Skútre</t>
  </si>
  <si>
    <t>Služobné motorové vozidlo
EČV: BB973EE
Obdobie: 3.2.-9.2.2016
Najazdené kilometre: 770</t>
  </si>
  <si>
    <t>Služobné motorové vozidlo
EČV: BB317EE
Obdobie: 1.2.-16.2.2016
Najazdené kilometre: 1630</t>
  </si>
  <si>
    <t>Služobné motorové vozidlo
EČV: BB039EN
Obdobie: 9.2.-10.2.2016
Najazdené kilometre: 1380</t>
  </si>
  <si>
    <t>Služobné motorové vozidlo
EČV: BB031DO
Obdobie: 4.2.-12.2.2016
Najazdené kilometre: 1320</t>
  </si>
  <si>
    <t>DF2016/77</t>
  </si>
  <si>
    <t>6690027062</t>
  </si>
  <si>
    <t>Allianz SP, a.s.</t>
  </si>
  <si>
    <t xml:space="preserve">Poistenie pracovných ciest, 10.1.-9.4.2016 </t>
  </si>
  <si>
    <t>(02) - Kuzminová Anastasia (SR a zahraničie, celý rok 2016)</t>
  </si>
  <si>
    <t>P1/V/140</t>
  </si>
  <si>
    <t>Daniel Kuzmin</t>
  </si>
  <si>
    <t>P1/V/137</t>
  </si>
  <si>
    <t>Názov: Svetový pohár Anterselva
Termín: 21.1.-24.1.2016
Miesto - mesto a štát: Anterselva, Taliansko
Spôsob dopravy: OA
Počet všetkých osôb na pracovnej ceste: 1
z toho:
- športovci (+ navádzači): 0
- tréneri + rozhodcovia + vedúci výpravy + administratívni pracovníci + lekár + fyzioterapeut + masér + ): 1
- ostatné osoby (napr. sponzori, hostia): 0, stravné, PHM, dialničné poplatky</t>
  </si>
  <si>
    <t>Názov: Sústredenie
Termín: 21.2.-1.3.2016
Miesto - mesto a štát: Štrbské pleso, Slovensko
Spôsob dopravy: OA
Počet všetkých osôb na pracovnej ceste: 1
z toho:
- športovci (+ navádzači): 1
- tréneri + rozhodcovia + vedúci výpravy + administratívni pracovníci + lekár + fyzioterapeut + masér + ): 0
- ostatné osoby (napr. sponzori, hostia): 0, ubytovanie so stravou</t>
  </si>
  <si>
    <t>P1/V/136</t>
  </si>
  <si>
    <t>Názov: IBU Cup 8
Termín: 9.3.-10.3.2016
Miesto - mesto a štát: Martell, Taliansko
Spôsob dopravy: OA
Počet všetkých osôb na pracovnej ceste: 2
z toho:
- športovci (+ navádzači): 1
- tréneri + rozhodcovia + vedúci výpravy + administratívni pracovníci + lekár + fyzioterapeut + masér + ): 1
- ostatné osoby (napr. sponzori, hostia): 0, ubytovanie so stravou, PHM</t>
  </si>
  <si>
    <t>P1/V/135</t>
  </si>
  <si>
    <t>Názov: Sústredenie
Termín: 31.1.-12.2.2016
Miesto - mesto a štát: Pokljuka, Slovinsko
Spôsob dopravy: OA
Počet všetkých osôb na pracovnej ceste: 2
z toho:
- športovci (+ navádzači): 1
- tréneri + rozhodcovia + vedúci výpravy + administratívni pracovníci + lekár + fyzioterapeut + masér + ): 1
- ostatné osoby (napr. sponzori, hostia): 0, ubytovanie, stravné, PHM, dialničné a cestné poplatky</t>
  </si>
  <si>
    <t>P1/V/131</t>
  </si>
  <si>
    <t>Národná dialničná spoločnosť a.s.</t>
  </si>
  <si>
    <t>dialničná známka SR, BL962IR</t>
  </si>
  <si>
    <t>P1/V/131, P1/V/130</t>
  </si>
  <si>
    <t>Služobné motorové vozidlo
EČV: BL962IR
Obdobie: 16.1.-14.3.2016
Najazdené kilometre: 4700</t>
  </si>
  <si>
    <t>P1/V/130</t>
  </si>
  <si>
    <t>dialničná známka Rakúsko, BL962IR</t>
  </si>
  <si>
    <t>DF2016/148</t>
  </si>
  <si>
    <t>00000268</t>
  </si>
  <si>
    <t>Autonomous institution of Khanty Mansijsk, Autonomous okrug-Ugra (UgraMegaSport)</t>
  </si>
  <si>
    <t>Názov: Svetový pohár 9
Termín: 14.3.-21.3.2016
Miesto - mesto a štát: ChantyMansijsk, Rusko
Spôsob dopravy: letecky
Počet všetkých osôb na pracovnej ceste: 5
z toho:
- športovci (+ navádzači): 4
- tréneri + rozhodcovia + vedúci výpravy + administratívni pracovníci + lekár + fyzioterapeut + masér + ): 1
- ostatné osoby (napr. sponzori, hostia): 0, stravovanie</t>
  </si>
  <si>
    <t>DF2016/149</t>
  </si>
  <si>
    <t>00000267</t>
  </si>
  <si>
    <t>Názov: Svetový pohár 9
Termín: 14.3.-21.3.2016
Miesto - mesto a štát: ChantyMansijsk, Rusko
Spôsob dopravy: letecky
Počet všetkých osôb na pracovnej ceste: 5
z toho:
- športovci (+ navádzači): 4
- tréneri + rozhodcovia + vedúci výpravy + administratívni pracovníci + lekár + fyzioterapeut + masér + ): 1
- ostatné osoby (napr. sponzori, hostia): 0, ubytovanie</t>
  </si>
  <si>
    <t>B1/4</t>
  </si>
  <si>
    <t>Názov: Svetový pohár 9
Termín: 14.3.-21.3.2016
Miesto - mesto a štát: ChantyMansijsk, Rusko
Spôsob dopravy: letecky
Počet všetkých osôb na pracovnej ceste: 10
z toho:
- športovci (+ navádzači): 6
- tréneri + rozhodcovia + vedúci výpravy + administratívni pracovníci + lekár + fyzioterapeut + masér + ): 4
- ostatné osoby (napr. sponzori, hostia): 0, charter</t>
  </si>
  <si>
    <t xml:space="preserve">0290, 0291, 0292 </t>
  </si>
  <si>
    <t>Názov: Svetový pohár 9
Termín: 14.3.-21.3.2016
Miesto - mesto a štát: ChantyMansijsk, Rusko
Spôsob dopravy: letecky
Počet všetkých osôb na pracovnej ceste: 5
z toho:
- športovci (+ navádzači): 2
- tréneri + rozhodcovia + vedúci výpravy + administratívni pracovníci + lekár + fyzioterapeut + masér + ): 3
- ostatné osoby (napr. sponzori, hostia): 0, ubytovanie</t>
  </si>
  <si>
    <t>Názov: Svetový pohár 9
Termín: 14.3.-21.3.2016
Miesto - mesto a štát: ChantyMansijsk, Rusko
Spôsob dopravy: letecky
Počet všetkých osôb na pracovnej ceste: 5
z toho:
- športovci (+ navádzači): 2
- tréneri + rozhodcovia + vedúci výpravy + administratívni pracovníci + lekár + fyzioterapeut + masér + ): 3
- ostatné osoby (napr. sponzori, hostia): 0, stravovanie</t>
  </si>
</sst>
</file>

<file path=xl/styles.xml><?xml version="1.0" encoding="utf-8"?>
<styleSheet xmlns="http://schemas.openxmlformats.org/spreadsheetml/2006/main">
  <numFmts count="3">
    <numFmt numFmtId="164" formatCode="d/m/yy;@"/>
    <numFmt numFmtId="165" formatCode="dd/mm/yy;@"/>
    <numFmt numFmtId="166" formatCode="dd/mm/yy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6">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topLeftCell="A22"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workbookViewId="0">
      <selection activeCell="D1" sqref="D1"/>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42454</v>
      </c>
      <c r="E1" s="137" t="s">
        <v>2588</v>
      </c>
      <c r="K1" s="143">
        <v>42394</v>
      </c>
    </row>
    <row r="2" spans="1:11" ht="15">
      <c r="A2" s="130"/>
      <c r="B2" s="130"/>
      <c r="C2" s="130"/>
      <c r="K2" s="143">
        <v>42425</v>
      </c>
    </row>
    <row r="3" spans="1:11" ht="14.25">
      <c r="B3" s="131" t="s">
        <v>271</v>
      </c>
      <c r="C3" s="159" t="str">
        <f>INDEX(Adr!E:E,Doklady!B112+1)</f>
        <v>Slovenský zväz biatlonu</v>
      </c>
      <c r="D3" s="159"/>
      <c r="E3" s="159"/>
      <c r="K3" s="143">
        <v>42454</v>
      </c>
    </row>
    <row r="4" spans="1:11" ht="14.25">
      <c r="B4" s="131" t="s">
        <v>345</v>
      </c>
      <c r="C4" s="129" t="str">
        <f>RIGHT("0000"&amp;INDEX(Adr!A:A,Doklady!B112+1),8)</f>
        <v>35656743</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Partizánska 71, Banská Bystrica, 974 01</v>
      </c>
      <c r="K6" s="143">
        <v>42546</v>
      </c>
    </row>
    <row r="7" spans="1:11" ht="14.25">
      <c r="B7" s="131" t="s">
        <v>510</v>
      </c>
      <c r="C7" s="129" t="str">
        <f>INDEX(Adr!J:J,Doklady!B112+1)</f>
        <v>SK8109000000000300127118</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170000</v>
      </c>
      <c r="D11" s="112">
        <f>Spolu!D11</f>
        <v>174386.75</v>
      </c>
      <c r="E11" s="112">
        <f>C11-D11</f>
        <v>-4386.75</v>
      </c>
      <c r="K11" s="143">
        <v>42699</v>
      </c>
    </row>
    <row r="12" spans="1:11" ht="14.25">
      <c r="A12" s="132" t="s">
        <v>435</v>
      </c>
      <c r="B12" s="134" t="s">
        <v>350</v>
      </c>
      <c r="C12" s="139">
        <v>14000</v>
      </c>
      <c r="D12" s="112">
        <f>Spolu!D12</f>
        <v>8551.7900000000009</v>
      </c>
      <c r="E12" s="112">
        <f>C12-D12</f>
        <v>5448.2099999999991</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184000</v>
      </c>
      <c r="D15" s="118">
        <f>SUM(D10:D14)</f>
        <v>182938.54</v>
      </c>
      <c r="E15" s="118">
        <f>SUM(E10:E14)</f>
        <v>1061.4599999999991</v>
      </c>
      <c r="K15" s="140"/>
    </row>
    <row r="16" spans="1:11"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4"/>
  <sheetViews>
    <sheetView topLeftCell="A109" zoomScale="85" zoomScaleNormal="85" workbookViewId="0">
      <pane ySplit="18" topLeftCell="A127" activePane="bottomLeft" state="frozen"/>
      <selection activeCell="A109" sqref="A109"/>
      <selection pane="bottomLeft" activeCell="A127" sqref="A127"/>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11</v>
      </c>
      <c r="B1" s="42" t="str">
        <f>INDEX(Adr!A:A,B112+1)</f>
        <v>35656743</v>
      </c>
      <c r="C1" s="42"/>
      <c r="D1" s="12">
        <f>MATCH(B1,Dots!A:A,0)</f>
        <v>454</v>
      </c>
      <c r="G1" s="14"/>
      <c r="H1" s="14"/>
      <c r="I1" s="15"/>
      <c r="J1" s="15"/>
    </row>
    <row r="2" spans="1:11" s="13" customFormat="1" hidden="1">
      <c r="A2" s="13" t="str">
        <f>IF(B2=B$1,"("&amp;I2&amp;")"&amp;" - "&amp;INDEX(Dots!D:D,D2),"")</f>
        <v>(01) - športová reprezentácia SR a rozvoj športových odvetví (SR a zahraničie, celý rok 2016)</v>
      </c>
      <c r="B2" s="43" t="str">
        <f>INDEX(Dots!A:A,D2)</f>
        <v>35656743</v>
      </c>
      <c r="C2" s="43"/>
      <c r="D2" s="13">
        <f>D1</f>
        <v>454</v>
      </c>
      <c r="F2" s="14">
        <f>IF(B2=B$1,INDEX(Dots!E:E,D2),"")</f>
        <v>373000</v>
      </c>
      <c r="G2" s="14">
        <f>SUMIF(A$127:A$20016,A2,G$127:G$20016)</f>
        <v>114841.47</v>
      </c>
      <c r="H2" s="14">
        <f>SUMIF(A$127:A$20016,A2,H$127:H$20016)</f>
        <v>184.48</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35656743</v>
      </c>
      <c r="C3" s="43"/>
      <c r="D3" s="13">
        <f t="shared" ref="D3:D16" si="0">D2+1</f>
        <v>455</v>
      </c>
      <c r="F3" s="14">
        <f>IF(B3=B$1,INDEX(Dots!E:E,D3),"")</f>
        <v>47800</v>
      </c>
      <c r="G3" s="14">
        <f>SUMIF(A$127:A$20016,A3,G$127:G$20016)</f>
        <v>8551.7900000000009</v>
      </c>
      <c r="H3" s="14">
        <f>SUMIF(A$127:A$20016,A3,H$127:H$20016)</f>
        <v>50</v>
      </c>
      <c r="I3" s="15" t="str">
        <f>IF(B3=B$1,INDEX(Dots!G:G,D3),"")</f>
        <v>01</v>
      </c>
      <c r="J3" s="15" t="str">
        <f>IF(B3=B$1,INDEX(Dots!H:H,D3),"")</f>
        <v>026 03</v>
      </c>
      <c r="K3" s="15">
        <f>IF(B3=B$1,INDEX(Dots!F:F,D3),"")</f>
        <v>0.05</v>
      </c>
    </row>
    <row r="4" spans="1:11" s="13" customFormat="1" hidden="1">
      <c r="A4" s="13" t="str">
        <f>IF(B4=B$1,"("&amp;I4&amp;")"&amp;" - "&amp;INDEX(Dots!D:D,D4),"")</f>
        <v>(02) - Kuzminová Anastasia (SR a zahraničie, celý rok 2016)</v>
      </c>
      <c r="B4" s="43" t="str">
        <f>INDEX(Dots!A:A,D4)</f>
        <v>35656743</v>
      </c>
      <c r="C4" s="43"/>
      <c r="D4" s="13">
        <f t="shared" si="0"/>
        <v>456</v>
      </c>
      <c r="F4" s="14">
        <f>IF(B4=B$1,INDEX(Dots!E:E,D4),"")</f>
        <v>50000</v>
      </c>
      <c r="G4" s="14">
        <f>SUMIF(A$127:A$20016,A4,G$127:G$20016)</f>
        <v>3000</v>
      </c>
      <c r="H4" s="14">
        <f>SUMIF(A$127:A$20016,A4,H$127:H$20016)</f>
        <v>548.08000000000004</v>
      </c>
      <c r="I4" s="15" t="str">
        <f>IF(B4=B$1,INDEX(Dots!G:G,D4),"")</f>
        <v>02</v>
      </c>
      <c r="J4" s="15" t="str">
        <f>IF(B4=B$1,INDEX(Dots!H:H,D4),"")</f>
        <v>026 02</v>
      </c>
      <c r="K4" s="15">
        <f>IF(B4=B$1,INDEX(Dots!F:F,D4),"")</f>
        <v>0.05</v>
      </c>
    </row>
    <row r="5" spans="1:11" s="13" customFormat="1" hidden="1">
      <c r="A5" s="13" t="str">
        <f>IF(B5=B$1,"("&amp;I5&amp;")"&amp;" - "&amp;INDEX(Dots!D:D,D5),"")</f>
        <v>(02) - Poliaková Terézia (SR a zahraničie, celý rok 2016)</v>
      </c>
      <c r="B5" s="43" t="str">
        <f>INDEX(Dots!A:A,D5)</f>
        <v>35656743</v>
      </c>
      <c r="C5" s="43"/>
      <c r="D5" s="13">
        <f t="shared" si="0"/>
        <v>457</v>
      </c>
      <c r="F5" s="14">
        <f>IF(B5=B$1,INDEX(Dots!E:E,D5),"")</f>
        <v>10000</v>
      </c>
      <c r="G5" s="14">
        <f>SUMIF(A$127:A$20016,A5,G$127:G$20016)</f>
        <v>5513</v>
      </c>
      <c r="H5" s="14">
        <f>SUMIF(A$127:A$20016,A5,H$127:H$20016)</f>
        <v>0</v>
      </c>
      <c r="I5" s="15" t="str">
        <f>IF(B5=B$1,INDEX(Dots!G:G,D5),"")</f>
        <v>02</v>
      </c>
      <c r="J5" s="15" t="str">
        <f>IF(B5=B$1,INDEX(Dots!H:H,D5),"")</f>
        <v>026 02</v>
      </c>
      <c r="K5" s="15">
        <f>IF(B5=B$1,INDEX(Dots!F:F,D5),"")</f>
        <v>0.05</v>
      </c>
    </row>
    <row r="6" spans="1:11" s="13" customFormat="1" hidden="1">
      <c r="A6" s="13" t="str">
        <f>IF(B6=B$1,"("&amp;I6&amp;")"&amp;" - "&amp;INDEX(Dots!D:D,D6),"")</f>
        <v>(02) - štafeta mužov (SR a zahraničie, celý rok 2016)</v>
      </c>
      <c r="B6" s="43" t="str">
        <f>INDEX(Dots!A:A,D6)</f>
        <v>35656743</v>
      </c>
      <c r="C6" s="43"/>
      <c r="D6" s="13">
        <f t="shared" si="0"/>
        <v>458</v>
      </c>
      <c r="F6" s="14">
        <f>IF(B6=B$1,INDEX(Dots!E:E,D6),"")</f>
        <v>18750</v>
      </c>
      <c r="G6" s="14">
        <f>SUMIF(A$127:A$20016,A6,G$127:G$20016)</f>
        <v>18670.240000000002</v>
      </c>
      <c r="H6" s="14">
        <f>SUMIF(A$127:A$20016,A6,H$127:H$20016)</f>
        <v>0</v>
      </c>
      <c r="I6" s="15" t="str">
        <f>IF(B6=B$1,INDEX(Dots!G:G,D6),"")</f>
        <v>02</v>
      </c>
      <c r="J6" s="15" t="str">
        <f>IF(B6=B$1,INDEX(Dots!H:H,D6),"")</f>
        <v>026 02</v>
      </c>
      <c r="K6" s="15">
        <f>IF(B6=B$1,INDEX(Dots!F:F,D6),"")</f>
        <v>0.05</v>
      </c>
    </row>
    <row r="7" spans="1:11" s="13" customFormat="1" hidden="1">
      <c r="A7" s="13" t="str">
        <f>IF(B7=B$1,"("&amp;I7&amp;")"&amp;" - "&amp;INDEX(Dots!D:D,D7),"")</f>
        <v>(02) - štafeta zmiešaná (SR a zahraničie, celý rok 2016)</v>
      </c>
      <c r="B7" s="43" t="str">
        <f>INDEX(Dots!A:A,D7)</f>
        <v>35656743</v>
      </c>
      <c r="C7" s="43"/>
      <c r="D7" s="13">
        <f t="shared" si="0"/>
        <v>459</v>
      </c>
      <c r="F7" s="14">
        <f>IF(B7=B$1,INDEX(Dots!E:E,D7),"")</f>
        <v>56250</v>
      </c>
      <c r="G7" s="14">
        <f>SUMIF(A$127:A$20016,A7,G$127:G$20016)</f>
        <v>24539.539999999997</v>
      </c>
      <c r="H7" s="14">
        <f>SUMIF(A$127:A$20016,A7,H$127:H$20016)</f>
        <v>0</v>
      </c>
      <c r="I7" s="15" t="str">
        <f>IF(B7=B$1,INDEX(Dots!G:G,D7),"")</f>
        <v>02</v>
      </c>
      <c r="J7" s="15" t="str">
        <f>IF(B7=B$1,INDEX(Dots!H:H,D7),"")</f>
        <v>026 02</v>
      </c>
      <c r="K7" s="15">
        <f>IF(B7=B$1,INDEX(Dots!F:F,D7),"")</f>
        <v>0.05</v>
      </c>
    </row>
    <row r="8" spans="1:11" s="13" customFormat="1" hidden="1">
      <c r="A8" s="13" t="str">
        <f>IF(B8=B$1,"("&amp;I8&amp;")"&amp;" - "&amp;INDEX(Dots!D:D,D8),"")</f>
        <v>(03) - športovec Fialková Paulína (za výsledok: 1. m. na SU)</v>
      </c>
      <c r="B8" s="43" t="str">
        <f>INDEX(Dots!A:A,D8)</f>
        <v>35656743</v>
      </c>
      <c r="C8" s="43"/>
      <c r="D8" s="13">
        <f t="shared" si="0"/>
        <v>460</v>
      </c>
      <c r="F8" s="14">
        <f>IF(B8=B$1,INDEX(Dots!E:E,D8),"")</f>
        <v>1660</v>
      </c>
      <c r="G8" s="14">
        <f>SUMIF(A$127:A$20016,A8,G$127:G$20016)</f>
        <v>0</v>
      </c>
      <c r="H8" s="14">
        <f>SUMIF(A$127:A$20016,A8,H$127:H$20016)</f>
        <v>0</v>
      </c>
      <c r="I8" s="15" t="str">
        <f>IF(B8=B$1,INDEX(Dots!G:G,D8),"")</f>
        <v>03</v>
      </c>
      <c r="J8" s="15" t="str">
        <f>IF(B8=B$1,INDEX(Dots!H:H,D8),"")</f>
        <v>026 02</v>
      </c>
      <c r="K8" s="15">
        <f>IF(B8=B$1,INDEX(Dots!F:F,D8),"")</f>
        <v>0</v>
      </c>
    </row>
    <row r="9" spans="1:11" s="13" customFormat="1" hidden="1">
      <c r="A9" s="13" t="str">
        <f>IF(B9=B$1,"("&amp;I9&amp;")"&amp;" - "&amp;INDEX(Dots!D:D,D9),"")</f>
        <v>(03) - športovec Kazár Matej (za výsledok: 3. m. na MS)</v>
      </c>
      <c r="B9" s="43" t="str">
        <f>INDEX(Dots!A:A,D9)</f>
        <v>35656743</v>
      </c>
      <c r="C9" s="43"/>
      <c r="D9" s="13">
        <f t="shared" si="0"/>
        <v>461</v>
      </c>
      <c r="F9" s="14">
        <f>IF(B9=B$1,INDEX(Dots!E:E,D9),"")</f>
        <v>420</v>
      </c>
      <c r="G9" s="14">
        <f>SUMIF(A$127:A$20016,A9,G$127:G$20016)</f>
        <v>0</v>
      </c>
      <c r="H9" s="14">
        <f>SUMIF(A$127:A$20016,A9,H$127:H$20016)</f>
        <v>0</v>
      </c>
      <c r="I9" s="15" t="str">
        <f>IF(B9=B$1,INDEX(Dots!G:G,D9),"")</f>
        <v>03</v>
      </c>
      <c r="J9" s="15" t="str">
        <f>IF(B9=B$1,INDEX(Dots!H:H,D9),"")</f>
        <v>026 02</v>
      </c>
      <c r="K9" s="15">
        <f>IF(B9=B$1,INDEX(Dots!F:F,D9),"")</f>
        <v>0</v>
      </c>
    </row>
    <row r="10" spans="1:11" s="13" customFormat="1" hidden="1">
      <c r="A10" s="13" t="str">
        <f>IF(B10=B$1,"("&amp;I10&amp;")"&amp;" - "&amp;INDEX(Dots!D:D,D10),"")</f>
        <v>(03) - športovec Otčenáš Martin (za výsledok: 1. m. na MS)</v>
      </c>
      <c r="B10" s="43" t="str">
        <f>INDEX(Dots!A:A,D10)</f>
        <v>35656743</v>
      </c>
      <c r="C10" s="43"/>
      <c r="D10" s="13">
        <f t="shared" si="0"/>
        <v>462</v>
      </c>
      <c r="F10" s="14">
        <f>IF(B10=B$1,INDEX(Dots!E:E,D10),"")</f>
        <v>1660</v>
      </c>
      <c r="G10" s="14">
        <f>SUMIF(A$127:A$20016,A10,G$127:G$20016)</f>
        <v>0</v>
      </c>
      <c r="H10" s="14">
        <f>SUMIF(A$127:A$20016,A10,H$127:H$20016)</f>
        <v>0</v>
      </c>
      <c r="I10" s="15" t="str">
        <f>IF(B10=B$1,INDEX(Dots!G:G,D10),"")</f>
        <v>03</v>
      </c>
      <c r="J10" s="15" t="str">
        <f>IF(B10=B$1,INDEX(Dots!H:H,D10),"")</f>
        <v>026 02</v>
      </c>
      <c r="K10" s="15">
        <f>IF(B10=B$1,INDEX(Dots!F:F,D10),"")</f>
        <v>0</v>
      </c>
    </row>
    <row r="11" spans="1:11" s="13" customFormat="1" hidden="1">
      <c r="A11" s="13" t="str">
        <f>IF(B11=B$1,"("&amp;I11&amp;")"&amp;" - "&amp;INDEX(Dots!D:D,D11),"")</f>
        <v>(03) - tréner Chrapán Dušan (za celoživotnú práca s mládežou a životné jubileum 60 rokov)</v>
      </c>
      <c r="B11" s="43" t="str">
        <f>INDEX(Dots!A:A,D11)</f>
        <v>35656743</v>
      </c>
      <c r="C11" s="43"/>
      <c r="D11" s="13">
        <f t="shared" si="0"/>
        <v>463</v>
      </c>
      <c r="F11" s="14">
        <f>IF(B11=B$1,INDEX(Dots!E:E,D11),"")</f>
        <v>500</v>
      </c>
      <c r="G11" s="14">
        <f>SUMIF(A$127:A$20016,A11,G$127:G$20016)</f>
        <v>0</v>
      </c>
      <c r="H11" s="14">
        <f>SUMIF(A$127:A$20016,A11,H$127:H$20016)</f>
        <v>0</v>
      </c>
      <c r="I11" s="15" t="str">
        <f>IF(B11=B$1,INDEX(Dots!G:G,D11),"")</f>
        <v>03</v>
      </c>
      <c r="J11" s="15" t="str">
        <f>IF(B11=B$1,INDEX(Dots!H:H,D11),"")</f>
        <v>026 02</v>
      </c>
      <c r="K11" s="15">
        <f>IF(B11=B$1,INDEX(Dots!F:F,D11),"")</f>
        <v>0</v>
      </c>
    </row>
    <row r="12" spans="1:11" s="13" customFormat="1" hidden="1">
      <c r="A12" s="13" t="str">
        <f>IF(B12=B$1,"("&amp;I12&amp;")"&amp;" - "&amp;INDEX(Dots!D:D,D12),"")</f>
        <v>(04) - organizovanie podujatia "IBU Pohár 7" (typ: EP - európsky pohár (minimálne 5 kôl), 170 športovcov, miesto: Osrblie, termín: 12.2.-14.2.16)</v>
      </c>
      <c r="B12" s="43" t="str">
        <f>INDEX(Dots!A:A,D12)</f>
        <v>35656743</v>
      </c>
      <c r="C12" s="43"/>
      <c r="D12" s="13">
        <f t="shared" si="0"/>
        <v>464</v>
      </c>
      <c r="F12" s="14">
        <f>IF(B12=B$1,INDEX(Dots!E:E,D12),"")</f>
        <v>8800</v>
      </c>
      <c r="G12" s="14">
        <f>SUMIF(A$127:A$20016,A12,G$127:G$20016)</f>
        <v>7822.5</v>
      </c>
      <c r="H12" s="14">
        <f>SUMIF(A$127:A$20016,A12,H$127:H$20016)</f>
        <v>0</v>
      </c>
      <c r="I12" s="15" t="str">
        <f>IF(B12=B$1,INDEX(Dots!G:G,D12),"")</f>
        <v>04</v>
      </c>
      <c r="J12" s="15" t="str">
        <f>IF(B12=B$1,INDEX(Dots!H:H,D12),"")</f>
        <v>026 02</v>
      </c>
      <c r="K12" s="15">
        <f>IF(B12=B$1,INDEX(Dots!F:F,D12),"")</f>
        <v>0.62</v>
      </c>
    </row>
    <row r="13" spans="1:11" s="13" customFormat="1" hidden="1">
      <c r="A13" s="13" t="str">
        <f>IF(B13=B$1,"("&amp;I13&amp;")"&amp;" - "&amp;INDEX(Dots!D:D,D13),"")</f>
        <v/>
      </c>
      <c r="B13" s="43" t="str">
        <f>INDEX(Dots!A:A,D13)</f>
        <v>36067580</v>
      </c>
      <c r="C13" s="43"/>
      <c r="D13" s="13">
        <f t="shared" si="0"/>
        <v>465</v>
      </c>
      <c r="F13" s="14" t="str">
        <f>IF(B13=B$1,INDEX(Dots!E:E,D13),"")</f>
        <v/>
      </c>
      <c r="G13" s="14">
        <f>SUMIF(A$127:A$20016,A13,G$127:G$20016)</f>
        <v>0</v>
      </c>
      <c r="H13" s="14">
        <f>SUMIF(A$127:A$20016,A13,H$127:H$20016)</f>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00684112</v>
      </c>
      <c r="C14" s="43"/>
      <c r="D14" s="13">
        <f t="shared" si="0"/>
        <v>466</v>
      </c>
      <c r="F14" s="14" t="str">
        <f>IF(B14=B$1,INDEX(Dots!E:E,D14),"")</f>
        <v/>
      </c>
      <c r="G14" s="14">
        <f>SUMIF(A$127:A$20016,A14,G$127:G$20016)</f>
        <v>0</v>
      </c>
      <c r="H14" s="14">
        <f>SUMIF(A$127:A$20016,A14,H$127:H$20016)</f>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00684112</v>
      </c>
      <c r="C15" s="43"/>
      <c r="D15" s="13">
        <f t="shared" si="0"/>
        <v>467</v>
      </c>
      <c r="F15" s="14" t="str">
        <f>IF(B15=B$1,INDEX(Dots!E:E,D15),"")</f>
        <v/>
      </c>
      <c r="G15" s="14">
        <f>SUMIF(A$127:A$20016,A15,G$127:G$20016)</f>
        <v>0</v>
      </c>
      <c r="H15" s="14">
        <f>SUMIF(A$127:A$20016,A15,H$127:H$20016)</f>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00684112</v>
      </c>
      <c r="C16" s="43"/>
      <c r="D16" s="13">
        <f t="shared" si="0"/>
        <v>468</v>
      </c>
      <c r="F16" s="14" t="str">
        <f>IF(B16=B$1,INDEX(Dots!E:E,D16),"")</f>
        <v/>
      </c>
      <c r="G16" s="14">
        <f>SUMIF(A$127:A$20016,A16,G$127:G$20016)</f>
        <v>0</v>
      </c>
      <c r="H16" s="14">
        <f>SUMIF(A$127:A$20016,A16,H$127:H$20016)</f>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00684112</v>
      </c>
      <c r="C17" s="43"/>
      <c r="D17" s="13">
        <f t="shared" ref="D17:D80" si="1">D16+1</f>
        <v>469</v>
      </c>
      <c r="F17" s="14" t="str">
        <f>IF(B17=B$1,INDEX(Dots!E:E,D17),"")</f>
        <v/>
      </c>
      <c r="G17" s="14">
        <f>SUMIF(A$127:A$20016,A17,G$127:G$20016)</f>
        <v>0</v>
      </c>
      <c r="H17" s="14">
        <f>SUMIF(A$127:A$20016,A17,H$127:H$20016)</f>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00684112</v>
      </c>
      <c r="C18" s="43"/>
      <c r="D18" s="13">
        <f t="shared" si="1"/>
        <v>470</v>
      </c>
      <c r="F18" s="14" t="str">
        <f>IF(B18=B$1,INDEX(Dots!E:E,D18),"")</f>
        <v/>
      </c>
      <c r="G18" s="14">
        <f>SUMIF(A$127:A$20016,A18,G$127:G$20016)</f>
        <v>0</v>
      </c>
      <c r="H18" s="14">
        <f>SUMIF(A$127:A$20016,A18,H$127:H$20016)</f>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00684112</v>
      </c>
      <c r="C19" s="43"/>
      <c r="D19" s="13">
        <f t="shared" si="1"/>
        <v>471</v>
      </c>
      <c r="F19" s="14" t="str">
        <f>IF(B19=B$1,INDEX(Dots!E:E,D19),"")</f>
        <v/>
      </c>
      <c r="G19" s="14">
        <f>SUMIF(A$127:A$20016,A19,G$127:G$20016)</f>
        <v>0</v>
      </c>
      <c r="H19" s="14">
        <f>SUMIF(A$127:A$20016,A19,H$127:H$20016)</f>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00684112</v>
      </c>
      <c r="C20" s="43"/>
      <c r="D20" s="13">
        <f t="shared" si="1"/>
        <v>472</v>
      </c>
      <c r="F20" s="14" t="str">
        <f>IF(B20=B$1,INDEX(Dots!E:E,D20),"")</f>
        <v/>
      </c>
      <c r="G20" s="14">
        <f>SUMIF(A$127:A$20016,A20,G$127:G$20016)</f>
        <v>0</v>
      </c>
      <c r="H20" s="14">
        <f>SUMIF(A$127:A$20016,A20,H$127:H$20016)</f>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00684112</v>
      </c>
      <c r="C21" s="43"/>
      <c r="D21" s="13">
        <f t="shared" si="1"/>
        <v>473</v>
      </c>
      <c r="F21" s="14" t="str">
        <f>IF(B21=B$1,INDEX(Dots!E:E,D21),"")</f>
        <v/>
      </c>
      <c r="G21" s="14">
        <f>SUMIF(A$127:A$20016,A21,G$127:G$20016)</f>
        <v>0</v>
      </c>
      <c r="H21" s="14">
        <f>SUMIF(A$127:A$20016,A21,H$127:H$20016)</f>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00684112</v>
      </c>
      <c r="C22" s="43"/>
      <c r="D22" s="13">
        <f t="shared" si="1"/>
        <v>474</v>
      </c>
      <c r="F22" s="14" t="str">
        <f>IF(B22=B$1,INDEX(Dots!E:E,D22),"")</f>
        <v/>
      </c>
      <c r="G22" s="14">
        <f>SUMIF(A$127:A$20016,A22,G$127:G$20016)</f>
        <v>0</v>
      </c>
      <c r="H22" s="14">
        <f>SUMIF(A$127:A$20016,A22,H$127:H$20016)</f>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00684112</v>
      </c>
      <c r="C23" s="43"/>
      <c r="D23" s="13">
        <f t="shared" si="1"/>
        <v>475</v>
      </c>
      <c r="F23" s="14" t="str">
        <f>IF(B23=B$1,INDEX(Dots!E:E,D23),"")</f>
        <v/>
      </c>
      <c r="G23" s="14">
        <f>SUMIF(A$127:A$20016,A23,G$127:G$20016)</f>
        <v>0</v>
      </c>
      <c r="H23" s="14">
        <f>SUMIF(A$127:A$20016,A23,H$127:H$20016)</f>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00684112</v>
      </c>
      <c r="C24" s="43"/>
      <c r="D24" s="13">
        <f t="shared" si="1"/>
        <v>476</v>
      </c>
      <c r="F24" s="14" t="str">
        <f>IF(B24=B$1,INDEX(Dots!E:E,D24),"")</f>
        <v/>
      </c>
      <c r="G24" s="14">
        <f>SUMIF(A$127:A$20016,A24,G$127:G$20016)</f>
        <v>0</v>
      </c>
      <c r="H24" s="14">
        <f>SUMIF(A$127:A$20016,A24,H$127:H$20016)</f>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00684112</v>
      </c>
      <c r="C25" s="43"/>
      <c r="D25" s="13">
        <f t="shared" si="1"/>
        <v>477</v>
      </c>
      <c r="F25" s="14" t="str">
        <f>IF(B25=B$1,INDEX(Dots!E:E,D25),"")</f>
        <v/>
      </c>
      <c r="G25" s="14">
        <f>SUMIF(A$127:A$20016,A25,G$127:G$20016)</f>
        <v>0</v>
      </c>
      <c r="H25" s="14">
        <f>SUMIF(A$127:A$20016,A25,H$127:H$20016)</f>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00684112</v>
      </c>
      <c r="C26" s="43"/>
      <c r="D26" s="13">
        <f t="shared" si="1"/>
        <v>478</v>
      </c>
      <c r="F26" s="14" t="str">
        <f>IF(B26=B$1,INDEX(Dots!E:E,D26),"")</f>
        <v/>
      </c>
      <c r="G26" s="14">
        <f>SUMIF(A$127:A$20016,A26,G$127:G$20016)</f>
        <v>0</v>
      </c>
      <c r="H26" s="14">
        <f>SUMIF(A$127:A$20016,A26,H$127:H$20016)</f>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00684112</v>
      </c>
      <c r="C27" s="43"/>
      <c r="D27" s="13">
        <f t="shared" si="1"/>
        <v>479</v>
      </c>
      <c r="F27" s="14" t="str">
        <f>IF(B27=B$1,INDEX(Dots!E:E,D27),"")</f>
        <v/>
      </c>
      <c r="G27" s="14">
        <f>SUMIF(A$127:A$20016,A27,G$127:G$20016)</f>
        <v>0</v>
      </c>
      <c r="H27" s="14">
        <f>SUMIF(A$127:A$20016,A27,H$127:H$20016)</f>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00684112</v>
      </c>
      <c r="C28" s="43"/>
      <c r="D28" s="13">
        <f t="shared" si="1"/>
        <v>480</v>
      </c>
      <c r="F28" s="14" t="str">
        <f>IF(B28=B$1,INDEX(Dots!E:E,D28),"")</f>
        <v/>
      </c>
      <c r="G28" s="14">
        <f>SUMIF(A$127:A$20016,A28,G$127:G$20016)</f>
        <v>0</v>
      </c>
      <c r="H28" s="14">
        <f>SUMIF(A$127:A$20016,A28,H$127:H$20016)</f>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00684112</v>
      </c>
      <c r="C29" s="43"/>
      <c r="D29" s="13">
        <f t="shared" si="1"/>
        <v>481</v>
      </c>
      <c r="F29" s="14" t="str">
        <f>IF(B29=B$1,INDEX(Dots!E:E,D29),"")</f>
        <v/>
      </c>
      <c r="G29" s="14">
        <f>SUMIF(A$127:A$20016,A29,G$127:G$20016)</f>
        <v>0</v>
      </c>
      <c r="H29" s="14">
        <f>SUMIF(A$127:A$20016,A29,H$127:H$20016)</f>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00684112</v>
      </c>
      <c r="C30" s="43"/>
      <c r="D30" s="13">
        <f t="shared" si="1"/>
        <v>482</v>
      </c>
      <c r="F30" s="14" t="str">
        <f>IF(B30=B$1,INDEX(Dots!E:E,D30),"")</f>
        <v/>
      </c>
      <c r="G30" s="14">
        <f>SUMIF(A$127:A$20016,A30,G$127:G$20016)</f>
        <v>0</v>
      </c>
      <c r="H30" s="14">
        <f>SUMIF(A$127:A$20016,A30,H$127:H$20016)</f>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00684112</v>
      </c>
      <c r="C31" s="43"/>
      <c r="D31" s="13">
        <f t="shared" si="1"/>
        <v>483</v>
      </c>
      <c r="F31" s="14" t="str">
        <f>IF(B31=B$1,INDEX(Dots!E:E,D31),"")</f>
        <v/>
      </c>
      <c r="G31" s="14">
        <f>SUMIF(A$127:A$20016,A31,G$127:G$20016)</f>
        <v>0</v>
      </c>
      <c r="H31" s="14">
        <f>SUMIF(A$127:A$20016,A31,H$127:H$20016)</f>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31806431</v>
      </c>
      <c r="C32" s="43"/>
      <c r="D32" s="13">
        <f t="shared" si="1"/>
        <v>484</v>
      </c>
      <c r="F32" s="14" t="str">
        <f>IF(B32=B$1,INDEX(Dots!E:E,D32),"")</f>
        <v/>
      </c>
      <c r="G32" s="14">
        <f>SUMIF(A$127:A$20016,A32,G$127:G$20016)</f>
        <v>0</v>
      </c>
      <c r="H32" s="14">
        <f>SUMIF(A$127:A$20016,A32,H$127:H$20016)</f>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31806431</v>
      </c>
      <c r="C33" s="43"/>
      <c r="D33" s="13">
        <f t="shared" si="1"/>
        <v>485</v>
      </c>
      <c r="F33" s="14" t="str">
        <f>IF(B33=B$1,INDEX(Dots!E:E,D33),"")</f>
        <v/>
      </c>
      <c r="G33" s="14">
        <f>SUMIF(A$127:A$20016,A33,G$127:G$20016)</f>
        <v>0</v>
      </c>
      <c r="H33" s="14">
        <f>SUMIF(A$127:A$20016,A33,H$127:H$20016)</f>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31795421</v>
      </c>
      <c r="C34" s="43"/>
      <c r="D34" s="13">
        <f t="shared" si="1"/>
        <v>486</v>
      </c>
      <c r="F34" s="14" t="str">
        <f>IF(B34=B$1,INDEX(Dots!E:E,D34),"")</f>
        <v/>
      </c>
      <c r="G34" s="14">
        <f>SUMIF(A$127:A$20016,A34,G$127:G$20016)</f>
        <v>0</v>
      </c>
      <c r="H34" s="14">
        <f>SUMIF(A$127:A$20016,A34,H$127:H$20016)</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31795421</v>
      </c>
      <c r="C35" s="43"/>
      <c r="D35" s="13">
        <f t="shared" si="1"/>
        <v>487</v>
      </c>
      <c r="F35" s="14" t="str">
        <f>IF(B35=B$1,INDEX(Dots!E:E,D35),"")</f>
        <v/>
      </c>
      <c r="G35" s="14">
        <f>SUMIF(A$127:A$20016,A35,G$127:G$20016)</f>
        <v>0</v>
      </c>
      <c r="H35" s="14">
        <f>SUMIF(A$127:A$20016,A35,H$127:H$20016)</f>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31795421</v>
      </c>
      <c r="C36" s="43"/>
      <c r="D36" s="13">
        <f t="shared" si="1"/>
        <v>488</v>
      </c>
      <c r="F36" s="14" t="str">
        <f>IF(B36=B$1,INDEX(Dots!E:E,D36),"")</f>
        <v/>
      </c>
      <c r="G36" s="14">
        <f>SUMIF(A$127:A$20016,A36,G$127:G$20016)</f>
        <v>0</v>
      </c>
      <c r="H36" s="14">
        <f>SUMIF(A$127:A$20016,A36,H$127:H$20016)</f>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31795421</v>
      </c>
      <c r="C37" s="43"/>
      <c r="D37" s="13">
        <f t="shared" si="1"/>
        <v>489</v>
      </c>
      <c r="F37" s="14" t="str">
        <f>IF(B37=B$1,INDEX(Dots!E:E,D37),"")</f>
        <v/>
      </c>
      <c r="G37" s="14">
        <f>SUMIF(A$127:A$20016,A37,G$127:G$20016)</f>
        <v>0</v>
      </c>
      <c r="H37" s="14">
        <f>SUMIF(A$127:A$20016,A37,H$127:H$20016)</f>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31795421</v>
      </c>
      <c r="C38" s="43"/>
      <c r="D38" s="13">
        <f t="shared" si="1"/>
        <v>490</v>
      </c>
      <c r="F38" s="14" t="str">
        <f>IF(B38=B$1,INDEX(Dots!E:E,D38),"")</f>
        <v/>
      </c>
      <c r="G38" s="14">
        <f>SUMIF(A$127:A$20016,A38,G$127:G$20016)</f>
        <v>0</v>
      </c>
      <c r="H38" s="14">
        <f>SUMIF(A$127:A$20016,A38,H$127:H$20016)</f>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30774772</v>
      </c>
      <c r="C39" s="43"/>
      <c r="D39" s="13">
        <f t="shared" si="1"/>
        <v>491</v>
      </c>
      <c r="F39" s="14" t="str">
        <f>IF(B39=B$1,INDEX(Dots!E:E,D39),"")</f>
        <v/>
      </c>
      <c r="G39" s="14">
        <f>SUMIF(A$127:A$20016,A39,G$127:G$20016)</f>
        <v>0</v>
      </c>
      <c r="H39" s="14">
        <f>SUMIF(A$127:A$20016,A39,H$127:H$20016)</f>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30774772</v>
      </c>
      <c r="C40" s="43"/>
      <c r="D40" s="13">
        <f t="shared" si="1"/>
        <v>492</v>
      </c>
      <c r="F40" s="14" t="str">
        <f>IF(B40=B$1,INDEX(Dots!E:E,D40),"")</f>
        <v/>
      </c>
      <c r="G40" s="14">
        <f>SUMIF(A$127:A$20016,A40,G$127:G$20016)</f>
        <v>0</v>
      </c>
      <c r="H40" s="14">
        <f>SUMIF(A$127:A$20016,A40,H$127:H$20016)</f>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30774772</v>
      </c>
      <c r="C41" s="43"/>
      <c r="D41" s="13">
        <f t="shared" si="1"/>
        <v>493</v>
      </c>
      <c r="F41" s="14" t="str">
        <f>IF(B41=B$1,INDEX(Dots!E:E,D41),"")</f>
        <v/>
      </c>
      <c r="G41" s="14">
        <f>SUMIF(A$127:A$20016,A41,G$127:G$20016)</f>
        <v>0</v>
      </c>
      <c r="H41" s="14">
        <f>SUMIF(A$127:A$20016,A41,H$127:H$20016)</f>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30774772</v>
      </c>
      <c r="C42" s="43"/>
      <c r="D42" s="13">
        <f t="shared" si="1"/>
        <v>494</v>
      </c>
      <c r="F42" s="14" t="str">
        <f>IF(B42=B$1,INDEX(Dots!E:E,D42),"")</f>
        <v/>
      </c>
      <c r="G42" s="14">
        <f>SUMIF(A$127:A$20016,A42,G$127:G$20016)</f>
        <v>0</v>
      </c>
      <c r="H42" s="14">
        <f>SUMIF(A$127:A$20016,A42,H$127:H$20016)</f>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30793211</v>
      </c>
      <c r="C43" s="43"/>
      <c r="D43" s="13">
        <f t="shared" si="1"/>
        <v>495</v>
      </c>
      <c r="F43" s="14" t="str">
        <f>IF(B43=B$1,INDEX(Dots!E:E,D43),"")</f>
        <v/>
      </c>
      <c r="G43" s="14">
        <f>SUMIF(A$127:A$20016,A43,G$127:G$20016)</f>
        <v>0</v>
      </c>
      <c r="H43" s="14">
        <f>SUMIF(A$127:A$20016,A43,H$127:H$20016)</f>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30793211</v>
      </c>
      <c r="C44" s="43"/>
      <c r="D44" s="13">
        <f t="shared" si="1"/>
        <v>496</v>
      </c>
      <c r="F44" s="14" t="str">
        <f>IF(B44=B$1,INDEX(Dots!E:E,D44),"")</f>
        <v/>
      </c>
      <c r="G44" s="14">
        <f>SUMIF(A$127:A$20016,A44,G$127:G$20016)</f>
        <v>0</v>
      </c>
      <c r="H44" s="14">
        <f>SUMIF(A$127:A$20016,A44,H$127:H$20016)</f>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30793211</v>
      </c>
      <c r="C45" s="43"/>
      <c r="D45" s="13">
        <f t="shared" si="1"/>
        <v>497</v>
      </c>
      <c r="F45" s="14" t="str">
        <f>IF(B45=B$1,INDEX(Dots!E:E,D45),"")</f>
        <v/>
      </c>
      <c r="G45" s="14">
        <f>SUMIF(A$127:A$20016,A45,G$127:G$20016)</f>
        <v>0</v>
      </c>
      <c r="H45" s="14">
        <f>SUMIF(A$127:A$20016,A45,H$127:H$20016)</f>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17308518</v>
      </c>
      <c r="C46" s="43"/>
      <c r="D46" s="13">
        <f t="shared" si="1"/>
        <v>498</v>
      </c>
      <c r="F46" s="14" t="str">
        <f>IF(B46=B$1,INDEX(Dots!E:E,D46),"")</f>
        <v/>
      </c>
      <c r="G46" s="14">
        <f>SUMIF(A$127:A$20016,A46,G$127:G$20016)</f>
        <v>0</v>
      </c>
      <c r="H46" s="14">
        <f>SUMIF(A$127:A$20016,A46,H$127:H$20016)</f>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17308518</v>
      </c>
      <c r="C47" s="43"/>
      <c r="D47" s="13">
        <f t="shared" si="1"/>
        <v>499</v>
      </c>
      <c r="F47" s="14" t="str">
        <f>IF(B47=B$1,INDEX(Dots!E:E,D47),"")</f>
        <v/>
      </c>
      <c r="G47" s="14">
        <f>SUMIF(A$127:A$20016,A47,G$127:G$20016)</f>
        <v>0</v>
      </c>
      <c r="H47" s="14">
        <f>SUMIF(A$127:A$20016,A47,H$127:H$20016)</f>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17308518</v>
      </c>
      <c r="C48" s="43"/>
      <c r="D48" s="13">
        <f t="shared" si="1"/>
        <v>500</v>
      </c>
      <c r="F48" s="14" t="str">
        <f>IF(B48=B$1,INDEX(Dots!E:E,D48),"")</f>
        <v/>
      </c>
      <c r="G48" s="14">
        <f>SUMIF(A$127:A$20016,A48,G$127:G$20016)</f>
        <v>0</v>
      </c>
      <c r="H48" s="14">
        <f>SUMIF(A$127:A$20016,A48,H$127:H$20016)</f>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17308518</v>
      </c>
      <c r="C49" s="43"/>
      <c r="D49" s="13">
        <f t="shared" si="1"/>
        <v>501</v>
      </c>
      <c r="F49" s="14" t="str">
        <f>IF(B49=B$1,INDEX(Dots!E:E,D49),"")</f>
        <v/>
      </c>
      <c r="G49" s="14">
        <f>SUMIF(A$127:A$20016,A49,G$127:G$20016)</f>
        <v>0</v>
      </c>
      <c r="H49" s="14">
        <f>SUMIF(A$127:A$20016,A49,H$127:H$20016)</f>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17308518</v>
      </c>
      <c r="C50" s="43"/>
      <c r="D50" s="13">
        <f t="shared" si="1"/>
        <v>502</v>
      </c>
      <c r="F50" s="14" t="str">
        <f>IF(B50=B$1,INDEX(Dots!E:E,D50),"")</f>
        <v/>
      </c>
      <c r="G50" s="14">
        <f>SUMIF(A$127:A$20016,A50,G$127:G$20016)</f>
        <v>0</v>
      </c>
      <c r="H50" s="14">
        <f>SUMIF(A$127:A$20016,A50,H$127:H$20016)</f>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17308518</v>
      </c>
      <c r="C51" s="43"/>
      <c r="D51" s="13">
        <f t="shared" si="1"/>
        <v>503</v>
      </c>
      <c r="F51" s="14" t="str">
        <f>IF(B51=B$1,INDEX(Dots!E:E,D51),"")</f>
        <v/>
      </c>
      <c r="G51" s="14">
        <f>SUMIF(A$127:A$20016,A51,G$127:G$20016)</f>
        <v>0</v>
      </c>
      <c r="H51" s="14">
        <f>SUMIF(A$127:A$20016,A51,H$127:H$20016)</f>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30845068</v>
      </c>
      <c r="C52" s="43"/>
      <c r="D52" s="13">
        <f t="shared" si="1"/>
        <v>504</v>
      </c>
      <c r="F52" s="14" t="str">
        <f>IF(B52=B$1,INDEX(Dots!E:E,D52),"")</f>
        <v/>
      </c>
      <c r="G52" s="14">
        <f>SUMIF(A$127:A$20016,A52,G$127:G$20016)</f>
        <v>0</v>
      </c>
      <c r="H52" s="14">
        <f>SUMIF(A$127:A$20016,A52,H$127:H$20016)</f>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30845068</v>
      </c>
      <c r="C53" s="43"/>
      <c r="D53" s="13">
        <f t="shared" si="1"/>
        <v>505</v>
      </c>
      <c r="F53" s="14" t="str">
        <f>IF(B53=B$1,INDEX(Dots!E:E,D53),"")</f>
        <v/>
      </c>
      <c r="G53" s="14">
        <f>SUMIF(A$127:A$20016,A53,G$127:G$20016)</f>
        <v>0</v>
      </c>
      <c r="H53" s="14">
        <f>SUMIF(A$127:A$20016,A53,H$127:H$20016)</f>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30845068</v>
      </c>
      <c r="C54" s="43"/>
      <c r="D54" s="13">
        <f t="shared" si="1"/>
        <v>506</v>
      </c>
      <c r="F54" s="14" t="str">
        <f>IF(B54=B$1,INDEX(Dots!E:E,D54),"")</f>
        <v/>
      </c>
      <c r="G54" s="14">
        <f>SUMIF(A$127:A$20016,A54,G$127:G$20016)</f>
        <v>0</v>
      </c>
      <c r="H54" s="14">
        <f>SUMIF(A$127:A$20016,A54,H$127:H$20016)</f>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30845068</v>
      </c>
      <c r="C55" s="43"/>
      <c r="D55" s="13">
        <f t="shared" si="1"/>
        <v>507</v>
      </c>
      <c r="F55" s="14" t="str">
        <f>IF(B55=B$1,INDEX(Dots!E:E,D55),"")</f>
        <v/>
      </c>
      <c r="G55" s="14">
        <f>SUMIF(A$127:A$20016,A55,G$127:G$20016)</f>
        <v>0</v>
      </c>
      <c r="H55" s="14">
        <f>SUMIF(A$127:A$20016,A55,H$127:H$20016)</f>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30845068</v>
      </c>
      <c r="C56" s="43"/>
      <c r="D56" s="13">
        <f t="shared" si="1"/>
        <v>508</v>
      </c>
      <c r="F56" s="14" t="str">
        <f>IF(B56=B$1,INDEX(Dots!E:E,D56),"")</f>
        <v/>
      </c>
      <c r="G56" s="14">
        <f>SUMIF(A$127:A$20016,A56,G$127:G$20016)</f>
        <v>0</v>
      </c>
      <c r="H56" s="14">
        <f>SUMIF(A$127:A$20016,A56,H$127:H$20016)</f>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30845068</v>
      </c>
      <c r="C57" s="43"/>
      <c r="D57" s="13">
        <f t="shared" si="1"/>
        <v>509</v>
      </c>
      <c r="F57" s="14" t="str">
        <f>IF(B57=B$1,INDEX(Dots!E:E,D57),"")</f>
        <v/>
      </c>
      <c r="G57" s="14">
        <f>SUMIF(A$127:A$20016,A57,G$127:G$20016)</f>
        <v>0</v>
      </c>
      <c r="H57" s="14">
        <f>SUMIF(A$127:A$20016,A57,H$127:H$20016)</f>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30845068</v>
      </c>
      <c r="C58" s="43"/>
      <c r="D58" s="13">
        <f t="shared" si="1"/>
        <v>510</v>
      </c>
      <c r="F58" s="14" t="str">
        <f>IF(B58=B$1,INDEX(Dots!E:E,D58),"")</f>
        <v/>
      </c>
      <c r="G58" s="14">
        <f>SUMIF(A$127:A$20016,A58,G$127:G$20016)</f>
        <v>0</v>
      </c>
      <c r="H58" s="14">
        <f>SUMIF(A$127:A$20016,A58,H$127:H$20016)</f>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30845068</v>
      </c>
      <c r="C59" s="43"/>
      <c r="D59" s="13">
        <f t="shared" si="1"/>
        <v>511</v>
      </c>
      <c r="F59" s="14" t="str">
        <f>IF(B59=B$1,INDEX(Dots!E:E,D59),"")</f>
        <v/>
      </c>
      <c r="G59" s="14">
        <f>SUMIF(A$127:A$20016,A59,G$127:G$20016)</f>
        <v>0</v>
      </c>
      <c r="H59" s="14">
        <f>SUMIF(A$127:A$20016,A59,H$127:H$20016)</f>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30845068</v>
      </c>
      <c r="C60" s="43"/>
      <c r="D60" s="13">
        <f t="shared" si="1"/>
        <v>512</v>
      </c>
      <c r="F60" s="14" t="str">
        <f>IF(B60=B$1,INDEX(Dots!E:E,D60),"")</f>
        <v/>
      </c>
      <c r="G60" s="14">
        <f>SUMIF(A$127:A$20016,A60,G$127:G$20016)</f>
        <v>0</v>
      </c>
      <c r="H60" s="14">
        <f>SUMIF(A$127:A$20016,A60,H$127:H$20016)</f>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30845068</v>
      </c>
      <c r="C61" s="43"/>
      <c r="D61" s="13">
        <f t="shared" si="1"/>
        <v>513</v>
      </c>
      <c r="F61" s="14" t="str">
        <f>IF(B61=B$1,INDEX(Dots!E:E,D61),"")</f>
        <v/>
      </c>
      <c r="G61" s="14">
        <f>SUMIF(A$127:A$20016,A61,G$127:G$20016)</f>
        <v>0</v>
      </c>
      <c r="H61" s="14">
        <f>SUMIF(A$127:A$20016,A61,H$127:H$20016)</f>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30845068</v>
      </c>
      <c r="C62" s="43"/>
      <c r="D62" s="13">
        <f t="shared" si="1"/>
        <v>514</v>
      </c>
      <c r="F62" s="14" t="str">
        <f>IF(B62=B$1,INDEX(Dots!E:E,D62),"")</f>
        <v/>
      </c>
      <c r="G62" s="14">
        <f>SUMIF(A$127:A$20016,A62,G$127:G$20016)</f>
        <v>0</v>
      </c>
      <c r="H62" s="14">
        <f>SUMIF(A$127:A$20016,A62,H$127:H$20016)</f>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30845068</v>
      </c>
      <c r="C63" s="43"/>
      <c r="D63" s="13">
        <f t="shared" si="1"/>
        <v>515</v>
      </c>
      <c r="F63" s="14" t="str">
        <f>IF(B63=B$1,INDEX(Dots!E:E,D63),"")</f>
        <v/>
      </c>
      <c r="G63" s="14">
        <f>SUMIF(A$127:A$20016,A63,G$127:G$20016)</f>
        <v>0</v>
      </c>
      <c r="H63" s="14">
        <f>SUMIF(A$127:A$20016,A63,H$127:H$20016)</f>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30845068</v>
      </c>
      <c r="C64" s="43"/>
      <c r="D64" s="13">
        <f t="shared" si="1"/>
        <v>516</v>
      </c>
      <c r="F64" s="14" t="str">
        <f>IF(B64=B$1,INDEX(Dots!E:E,D64),"")</f>
        <v/>
      </c>
      <c r="G64" s="14">
        <f>SUMIF(A$127:A$20016,A64,G$127:G$20016)</f>
        <v>0</v>
      </c>
      <c r="H64" s="14">
        <f>SUMIF(A$127:A$20016,A64,H$127:H$20016)</f>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30845068</v>
      </c>
      <c r="C65" s="43"/>
      <c r="D65" s="13">
        <f t="shared" si="1"/>
        <v>517</v>
      </c>
      <c r="F65" s="14" t="str">
        <f>IF(B65=B$1,INDEX(Dots!E:E,D65),"")</f>
        <v/>
      </c>
      <c r="G65" s="14">
        <f>SUMIF(A$127:A$20016,A65,G$127:G$20016)</f>
        <v>0</v>
      </c>
      <c r="H65" s="14">
        <f>SUMIF(A$127:A$20016,A65,H$127:H$20016)</f>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30845068</v>
      </c>
      <c r="C66" s="43"/>
      <c r="D66" s="13">
        <f t="shared" si="1"/>
        <v>518</v>
      </c>
      <c r="F66" s="14" t="str">
        <f>IF(B66=B$1,INDEX(Dots!E:E,D66),"")</f>
        <v/>
      </c>
      <c r="G66" s="14">
        <f>SUMIF(A$127:A$20016,A66,G$127:G$20016)</f>
        <v>0</v>
      </c>
      <c r="H66" s="14">
        <f>SUMIF(A$127:A$20016,A66,H$127:H$20016)</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30845068</v>
      </c>
      <c r="C67" s="43"/>
      <c r="D67" s="13">
        <f t="shared" si="1"/>
        <v>519</v>
      </c>
      <c r="F67" s="14" t="str">
        <f>IF(B67=B$1,INDEX(Dots!E:E,D67),"")</f>
        <v/>
      </c>
      <c r="G67" s="14">
        <f>SUMIF(A$127:A$20016,A67,G$127:G$20016)</f>
        <v>0</v>
      </c>
      <c r="H67" s="14">
        <f>SUMIF(A$127:A$20016,A67,H$127:H$20016)</f>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30845068</v>
      </c>
      <c r="C68" s="43"/>
      <c r="D68" s="13">
        <f t="shared" si="1"/>
        <v>520</v>
      </c>
      <c r="F68" s="14" t="str">
        <f>IF(B68=B$1,INDEX(Dots!E:E,D68),"")</f>
        <v/>
      </c>
      <c r="G68" s="14">
        <f>SUMIF(A$127:A$20016,A68,G$127:G$20016)</f>
        <v>0</v>
      </c>
      <c r="H68" s="14">
        <f>SUMIF(A$127:A$20016,A68,H$127:H$20016)</f>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30845068</v>
      </c>
      <c r="C69" s="43"/>
      <c r="D69" s="13">
        <f t="shared" si="1"/>
        <v>521</v>
      </c>
      <c r="F69" s="14" t="str">
        <f>IF(B69=B$1,INDEX(Dots!E:E,D69),"")</f>
        <v/>
      </c>
      <c r="G69" s="14">
        <f>SUMIF(A$127:A$20016,A69,G$127:G$20016)</f>
        <v>0</v>
      </c>
      <c r="H69" s="14">
        <f>SUMIF(A$127:A$20016,A69,H$127:H$20016)</f>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30845068</v>
      </c>
      <c r="C70" s="43"/>
      <c r="D70" s="13">
        <f t="shared" si="1"/>
        <v>522</v>
      </c>
      <c r="F70" s="14" t="str">
        <f>IF(B70=B$1,INDEX(Dots!E:E,D70),"")</f>
        <v/>
      </c>
      <c r="G70" s="14">
        <f>SUMIF(A$127:A$20016,A70,G$127:G$20016)</f>
        <v>0</v>
      </c>
      <c r="H70" s="14">
        <f>SUMIF(A$127:A$20016,A70,H$127:H$20016)</f>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30845068</v>
      </c>
      <c r="C71" s="43"/>
      <c r="D71" s="13">
        <f t="shared" si="1"/>
        <v>523</v>
      </c>
      <c r="F71" s="14" t="str">
        <f>IF(B71=B$1,INDEX(Dots!E:E,D71),"")</f>
        <v/>
      </c>
      <c r="G71" s="14">
        <f>SUMIF(A$127:A$20016,A71,G$127:G$20016)</f>
        <v>0</v>
      </c>
      <c r="H71" s="14">
        <f>SUMIF(A$127:A$20016,A71,H$127:H$20016)</f>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30845068</v>
      </c>
      <c r="C72" s="43"/>
      <c r="D72" s="13">
        <f t="shared" si="1"/>
        <v>524</v>
      </c>
      <c r="F72" s="14" t="str">
        <f>IF(B72=B$1,INDEX(Dots!E:E,D72),"")</f>
        <v/>
      </c>
      <c r="G72" s="14">
        <f>SUMIF(A$127:A$20016,A72,G$127:G$20016)</f>
        <v>0</v>
      </c>
      <c r="H72" s="14">
        <f>SUMIF(A$127:A$20016,A72,H$127:H$20016)</f>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30845068</v>
      </c>
      <c r="C73" s="43"/>
      <c r="D73" s="13">
        <f t="shared" si="1"/>
        <v>525</v>
      </c>
      <c r="F73" s="14" t="str">
        <f>IF(B73=B$1,INDEX(Dots!E:E,D73),"")</f>
        <v/>
      </c>
      <c r="G73" s="14">
        <f>SUMIF(A$127:A$20016,A73,G$127:G$20016)</f>
        <v>0</v>
      </c>
      <c r="H73" s="14">
        <f>SUMIF(A$127:A$20016,A73,H$127:H$20016)</f>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30845068</v>
      </c>
      <c r="C74" s="43"/>
      <c r="D74" s="13">
        <f t="shared" si="1"/>
        <v>526</v>
      </c>
      <c r="F74" s="14" t="str">
        <f>IF(B74=B$1,INDEX(Dots!E:E,D74),"")</f>
        <v/>
      </c>
      <c r="G74" s="14">
        <f>SUMIF(A$127:A$20016,A74,G$127:G$20016)</f>
        <v>0</v>
      </c>
      <c r="H74" s="14">
        <f>SUMIF(A$127:A$20016,A74,H$127:H$20016)</f>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30845068</v>
      </c>
      <c r="C75" s="43"/>
      <c r="D75" s="13">
        <f t="shared" si="1"/>
        <v>527</v>
      </c>
      <c r="F75" s="14" t="str">
        <f>IF(B75=B$1,INDEX(Dots!E:E,D75),"")</f>
        <v/>
      </c>
      <c r="G75" s="14">
        <f>SUMIF(A$127:A$20016,A75,G$127:G$20016)</f>
        <v>0</v>
      </c>
      <c r="H75" s="14">
        <f>SUMIF(A$127:A$20016,A75,H$127:H$20016)</f>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30845068</v>
      </c>
      <c r="C76" s="43"/>
      <c r="D76" s="13">
        <f t="shared" si="1"/>
        <v>528</v>
      </c>
      <c r="F76" s="14" t="str">
        <f>IF(B76=B$1,INDEX(Dots!E:E,D76),"")</f>
        <v/>
      </c>
      <c r="G76" s="14">
        <f>SUMIF(A$127:A$20016,A76,G$127:G$20016)</f>
        <v>0</v>
      </c>
      <c r="H76" s="14">
        <f>SUMIF(A$127:A$20016,A76,H$127:H$20016)</f>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30845068</v>
      </c>
      <c r="C77" s="43"/>
      <c r="D77" s="13">
        <f t="shared" si="1"/>
        <v>529</v>
      </c>
      <c r="F77" s="14" t="str">
        <f>IF(B77=B$1,INDEX(Dots!E:E,D77),"")</f>
        <v/>
      </c>
      <c r="G77" s="14">
        <f>SUMIF(A$127:A$20016,A77,G$127:G$20016)</f>
        <v>0</v>
      </c>
      <c r="H77" s="14">
        <f>SUMIF(A$127:A$20016,A77,H$127:H$20016)</f>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30845068</v>
      </c>
      <c r="C78" s="43"/>
      <c r="D78" s="13">
        <f t="shared" si="1"/>
        <v>530</v>
      </c>
      <c r="F78" s="14" t="str">
        <f>IF(B78=B$1,INDEX(Dots!E:E,D78),"")</f>
        <v/>
      </c>
      <c r="G78" s="14">
        <f>SUMIF(A$127:A$20016,A78,G$127:G$20016)</f>
        <v>0</v>
      </c>
      <c r="H78" s="14">
        <f>SUMIF(A$127:A$20016,A78,H$127:H$20016)</f>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30845068</v>
      </c>
      <c r="C79" s="43"/>
      <c r="D79" s="13">
        <f t="shared" si="1"/>
        <v>531</v>
      </c>
      <c r="F79" s="14" t="str">
        <f>IF(B79=B$1,INDEX(Dots!E:E,D79),"")</f>
        <v/>
      </c>
      <c r="G79" s="14">
        <f>SUMIF(A$127:A$20016,A79,G$127:G$20016)</f>
        <v>0</v>
      </c>
      <c r="H79" s="14">
        <f>SUMIF(A$127:A$20016,A79,H$127:H$20016)</f>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30845068</v>
      </c>
      <c r="C80" s="43"/>
      <c r="D80" s="13">
        <f t="shared" si="1"/>
        <v>532</v>
      </c>
      <c r="F80" s="14" t="str">
        <f>IF(B80=B$1,INDEX(Dots!E:E,D80),"")</f>
        <v/>
      </c>
      <c r="G80" s="14">
        <f>SUMIF(A$127:A$20016,A80,G$127:G$20016)</f>
        <v>0</v>
      </c>
      <c r="H80" s="14">
        <f>SUMIF(A$127:A$20016,A80,H$127:H$20016)</f>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30845068</v>
      </c>
      <c r="C81" s="43"/>
      <c r="D81" s="13">
        <f t="shared" ref="D81:D101" si="2">D80+1</f>
        <v>533</v>
      </c>
      <c r="F81" s="14" t="str">
        <f>IF(B81=B$1,INDEX(Dots!E:E,D81),"")</f>
        <v/>
      </c>
      <c r="G81" s="14">
        <f>SUMIF(A$127:A$20016,A81,G$127:G$20016)</f>
        <v>0</v>
      </c>
      <c r="H81" s="14">
        <f>SUMIF(A$127:A$20016,A81,H$127:H$20016)</f>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30845068</v>
      </c>
      <c r="C82" s="43"/>
      <c r="D82" s="13">
        <f t="shared" si="2"/>
        <v>534</v>
      </c>
      <c r="F82" s="14" t="str">
        <f>IF(B82=B$1,INDEX(Dots!E:E,D82),"")</f>
        <v/>
      </c>
      <c r="G82" s="14">
        <f>SUMIF(A$127:A$20016,A82,G$127:G$20016)</f>
        <v>0</v>
      </c>
      <c r="H82" s="14">
        <f>SUMIF(A$127:A$20016,A82,H$127:H$20016)</f>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30845068</v>
      </c>
      <c r="C83" s="43"/>
      <c r="D83" s="13">
        <f t="shared" si="2"/>
        <v>535</v>
      </c>
      <c r="F83" s="14" t="str">
        <f>IF(B83=B$1,INDEX(Dots!E:E,D83),"")</f>
        <v/>
      </c>
      <c r="G83" s="14">
        <f>SUMIF(A$127:A$20016,A83,G$127:G$20016)</f>
        <v>0</v>
      </c>
      <c r="H83" s="14">
        <f>SUMIF(A$127:A$20016,A83,H$127:H$20016)</f>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30845068</v>
      </c>
      <c r="C84" s="43"/>
      <c r="D84" s="13">
        <f t="shared" si="2"/>
        <v>536</v>
      </c>
      <c r="F84" s="14" t="str">
        <f>IF(B84=B$1,INDEX(Dots!E:E,D84),"")</f>
        <v/>
      </c>
      <c r="G84" s="14">
        <f>SUMIF(A$127:A$20016,A84,G$127:G$20016)</f>
        <v>0</v>
      </c>
      <c r="H84" s="14">
        <f>SUMIF(A$127:A$20016,A84,H$127:H$20016)</f>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30845068</v>
      </c>
      <c r="C85" s="43"/>
      <c r="D85" s="13">
        <f t="shared" si="2"/>
        <v>537</v>
      </c>
      <c r="F85" s="14" t="str">
        <f>IF(B85=B$1,INDEX(Dots!E:E,D85),"")</f>
        <v/>
      </c>
      <c r="G85" s="14">
        <f>SUMIF(A$127:A$20016,A85,G$127:G$20016)</f>
        <v>0</v>
      </c>
      <c r="H85" s="14">
        <f>SUMIF(A$127:A$20016,A85,H$127:H$20016)</f>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30845068</v>
      </c>
      <c r="C86" s="43"/>
      <c r="D86" s="13">
        <f t="shared" si="2"/>
        <v>538</v>
      </c>
      <c r="F86" s="14" t="str">
        <f>IF(B86=B$1,INDEX(Dots!E:E,D86),"")</f>
        <v/>
      </c>
      <c r="G86" s="14">
        <f>SUMIF(A$127:A$20016,A86,G$127:G$20016)</f>
        <v>0</v>
      </c>
      <c r="H86" s="14">
        <f>SUMIF(A$127:A$20016,A86,H$127:H$20016)</f>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30845068</v>
      </c>
      <c r="C87" s="43"/>
      <c r="D87" s="13">
        <f t="shared" si="2"/>
        <v>539</v>
      </c>
      <c r="F87" s="14" t="str">
        <f>IF(B87=B$1,INDEX(Dots!E:E,D87),"")</f>
        <v/>
      </c>
      <c r="G87" s="14">
        <f>SUMIF(A$127:A$20016,A87,G$127:G$20016)</f>
        <v>0</v>
      </c>
      <c r="H87" s="14">
        <f>SUMIF(A$127:A$20016,A87,H$127:H$20016)</f>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30845068</v>
      </c>
      <c r="C88" s="43"/>
      <c r="D88" s="13">
        <f t="shared" si="2"/>
        <v>540</v>
      </c>
      <c r="F88" s="14" t="str">
        <f>IF(B88=B$1,INDEX(Dots!E:E,D88),"")</f>
        <v/>
      </c>
      <c r="G88" s="14">
        <f>SUMIF(A$127:A$20016,A88,G$127:G$20016)</f>
        <v>0</v>
      </c>
      <c r="H88" s="14">
        <f>SUMIF(A$127:A$20016,A88,H$127:H$20016)</f>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30845068</v>
      </c>
      <c r="C89" s="43"/>
      <c r="D89" s="13">
        <f t="shared" si="2"/>
        <v>541</v>
      </c>
      <c r="F89" s="14" t="str">
        <f>IF(B89=B$1,INDEX(Dots!E:E,D89),"")</f>
        <v/>
      </c>
      <c r="G89" s="14">
        <f>SUMIF(A$127:A$20016,A89,G$127:G$20016)</f>
        <v>0</v>
      </c>
      <c r="H89" s="14">
        <f>SUMIF(A$127:A$20016,A89,H$127:H$20016)</f>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30845068</v>
      </c>
      <c r="C90" s="43"/>
      <c r="D90" s="13">
        <f t="shared" si="2"/>
        <v>542</v>
      </c>
      <c r="F90" s="14" t="str">
        <f>IF(B90=B$1,INDEX(Dots!E:E,D90),"")</f>
        <v/>
      </c>
      <c r="G90" s="14">
        <f>SUMIF(A$127:A$20016,A90,G$127:G$20016)</f>
        <v>0</v>
      </c>
      <c r="H90" s="14">
        <f>SUMIF(A$127:A$20016,A90,H$127:H$20016)</f>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30811571</v>
      </c>
      <c r="C91" s="43"/>
      <c r="D91" s="13">
        <f t="shared" si="2"/>
        <v>543</v>
      </c>
      <c r="F91" s="14" t="str">
        <f>IF(B91=B$1,INDEX(Dots!E:E,D91),"")</f>
        <v/>
      </c>
      <c r="G91" s="14">
        <f>SUMIF(A$127:A$20016,A91,G$127:G$20016)</f>
        <v>0</v>
      </c>
      <c r="H91" s="14">
        <f>SUMIF(A$127:A$20016,A91,H$127:H$20016)</f>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30811571</v>
      </c>
      <c r="C92" s="43"/>
      <c r="D92" s="13">
        <f t="shared" si="2"/>
        <v>544</v>
      </c>
      <c r="F92" s="14" t="str">
        <f>IF(B92=B$1,INDEX(Dots!E:E,D92),"")</f>
        <v/>
      </c>
      <c r="G92" s="14">
        <f>SUMIF(A$127:A$20016,A92,G$127:G$20016)</f>
        <v>0</v>
      </c>
      <c r="H92" s="14">
        <f>SUMIF(A$127:A$20016,A92,H$127:H$20016)</f>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30811571</v>
      </c>
      <c r="C93" s="43"/>
      <c r="D93" s="13">
        <f t="shared" si="2"/>
        <v>545</v>
      </c>
      <c r="F93" s="14" t="str">
        <f>IF(B93=B$1,INDEX(Dots!E:E,D93),"")</f>
        <v/>
      </c>
      <c r="G93" s="14">
        <f>SUMIF(A$127:A$20016,A93,G$127:G$20016)</f>
        <v>0</v>
      </c>
      <c r="H93" s="14">
        <f>SUMIF(A$127:A$20016,A93,H$127:H$20016)</f>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30811571</v>
      </c>
      <c r="C94" s="43"/>
      <c r="D94" s="13">
        <f t="shared" si="2"/>
        <v>546</v>
      </c>
      <c r="F94" s="14" t="str">
        <f>IF(B94=B$1,INDEX(Dots!E:E,D94),"")</f>
        <v/>
      </c>
      <c r="G94" s="14">
        <f>SUMIF(A$127:A$20016,A94,G$127:G$20016)</f>
        <v>0</v>
      </c>
      <c r="H94" s="14">
        <f>SUMIF(A$127:A$20016,A94,H$127:H$20016)</f>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30811571</v>
      </c>
      <c r="C95" s="43"/>
      <c r="D95" s="13">
        <f t="shared" si="2"/>
        <v>547</v>
      </c>
      <c r="F95" s="14" t="str">
        <f>IF(B95=B$1,INDEX(Dots!E:E,D95),"")</f>
        <v/>
      </c>
      <c r="G95" s="14">
        <f>SUMIF(A$127:A$20016,A95,G$127:G$20016)</f>
        <v>0</v>
      </c>
      <c r="H95" s="14">
        <f>SUMIF(A$127:A$20016,A95,H$127:H$20016)</f>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30811571</v>
      </c>
      <c r="C96" s="43"/>
      <c r="D96" s="13">
        <f t="shared" si="2"/>
        <v>548</v>
      </c>
      <c r="F96" s="14" t="str">
        <f>IF(B96=B$1,INDEX(Dots!E:E,D96),"")</f>
        <v/>
      </c>
      <c r="G96" s="14">
        <f>SUMIF(A$127:A$20016,A96,G$127:G$20016)</f>
        <v>0</v>
      </c>
      <c r="H96" s="14">
        <f>SUMIF(A$127:A$20016,A96,H$127:H$20016)</f>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30811571</v>
      </c>
      <c r="C97" s="43"/>
      <c r="D97" s="13">
        <f t="shared" si="2"/>
        <v>549</v>
      </c>
      <c r="F97" s="14" t="str">
        <f>IF(B97=B$1,INDEX(Dots!E:E,D97),"")</f>
        <v/>
      </c>
      <c r="G97" s="14">
        <f>SUMIF(A$127:A$20016,A97,G$127:G$20016)</f>
        <v>0</v>
      </c>
      <c r="H97" s="14">
        <f>SUMIF(A$127:A$20016,A97,H$127:H$20016)</f>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30811571</v>
      </c>
      <c r="C98" s="43"/>
      <c r="D98" s="13">
        <f t="shared" si="2"/>
        <v>550</v>
      </c>
      <c r="F98" s="14" t="str">
        <f>IF(B98=B$1,INDEX(Dots!E:E,D98),"")</f>
        <v/>
      </c>
      <c r="G98" s="14">
        <f>SUMIF(A$127:A$20016,A98,G$127:G$20016)</f>
        <v>0</v>
      </c>
      <c r="H98" s="14">
        <f>SUMIF(A$127:A$20016,A98,H$127:H$20016)</f>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30811571</v>
      </c>
      <c r="C99" s="43"/>
      <c r="D99" s="13">
        <f t="shared" si="2"/>
        <v>551</v>
      </c>
      <c r="F99" s="14" t="str">
        <f>IF(B99=B$1,INDEX(Dots!E:E,D99),"")</f>
        <v/>
      </c>
      <c r="G99" s="14">
        <f>SUMIF(A$127:A$20016,A99,G$127:G$20016)</f>
        <v>0</v>
      </c>
      <c r="H99" s="14">
        <f>SUMIF(A$127:A$20016,A99,H$127:H$20016)</f>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30811571</v>
      </c>
      <c r="C100" s="43"/>
      <c r="D100" s="13">
        <f t="shared" si="2"/>
        <v>552</v>
      </c>
      <c r="F100" s="14" t="str">
        <f>IF(B100=B$1,INDEX(Dots!E:E,D100),"")</f>
        <v/>
      </c>
      <c r="G100" s="14">
        <f>SUMIF(A$127:A$20016,A100,G$127:G$20016)</f>
        <v>0</v>
      </c>
      <c r="H100" s="14">
        <f>SUMIF(A$127:A$20016,A100,H$127:H$20016)</f>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30811571</v>
      </c>
      <c r="C101" s="43"/>
      <c r="D101" s="13">
        <f t="shared" si="2"/>
        <v>553</v>
      </c>
      <c r="F101" s="14" t="str">
        <f>IF(B101=B$1,INDEX(Dots!E:E,D101),"")</f>
        <v/>
      </c>
      <c r="G101" s="14">
        <f>SUMIF(A$127:A$20016,A101,G$127:G$20016)</f>
        <v>0</v>
      </c>
      <c r="H101" s="14">
        <f>SUMIF(A$127:A$20016,A101,H$127:H$20016)</f>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
      <c r="A112" s="20" t="s">
        <v>271</v>
      </c>
      <c r="B112" s="45">
        <v>8</v>
      </c>
      <c r="C112" s="45"/>
      <c r="D112" s="21"/>
      <c r="E112" s="21"/>
      <c r="F112" s="21"/>
      <c r="G112" s="21"/>
      <c r="H112" s="54">
        <v>42411</v>
      </c>
      <c r="I112" s="19"/>
      <c r="J112" s="19"/>
    </row>
    <row r="113" spans="1:10" s="17" customFormat="1" ht="6.75" hidden="1" customHeight="1">
      <c r="A113" s="20"/>
      <c r="B113" s="46"/>
      <c r="C113" s="46"/>
      <c r="D113" s="21"/>
      <c r="E113" s="21"/>
      <c r="F113" s="21"/>
      <c r="G113" s="21"/>
      <c r="H113" s="21"/>
      <c r="I113" s="19"/>
      <c r="J113" s="19"/>
    </row>
    <row r="114" spans="1:10" s="8" customFormat="1" ht="12.75" hidden="1">
      <c r="A114" s="8" t="s">
        <v>443</v>
      </c>
      <c r="C114" s="53"/>
      <c r="D114" s="53"/>
      <c r="E114" s="53"/>
      <c r="F114" s="53"/>
      <c r="G114" s="53"/>
      <c r="H114" s="53"/>
      <c r="I114" s="41"/>
    </row>
    <row r="115" spans="1:10" s="8" customFormat="1" ht="12.75" hidden="1">
      <c r="A115" s="8" t="s">
        <v>444</v>
      </c>
      <c r="C115" s="53"/>
      <c r="D115" s="53"/>
      <c r="E115" s="53"/>
      <c r="F115" s="53"/>
      <c r="G115" s="53"/>
      <c r="H115" s="53"/>
      <c r="I115" s="41"/>
    </row>
    <row r="116" spans="1:10" s="8" customFormat="1" ht="25.5" hidden="1" customHeight="1">
      <c r="A116" s="8" t="s">
        <v>1278</v>
      </c>
      <c r="C116" s="53"/>
      <c r="D116" s="53"/>
      <c r="E116" s="53"/>
      <c r="F116" s="53"/>
      <c r="G116" s="53"/>
      <c r="H116" s="53"/>
      <c r="I116" s="41"/>
    </row>
    <row r="117" spans="1:10" s="8" customFormat="1" ht="12.75" hidden="1">
      <c r="A117" s="8" t="s">
        <v>1163</v>
      </c>
      <c r="C117" s="53"/>
      <c r="D117" s="53"/>
      <c r="E117" s="53"/>
      <c r="F117" s="53"/>
      <c r="G117" s="53"/>
      <c r="H117" s="53"/>
      <c r="I117" s="41"/>
    </row>
    <row r="118" spans="1:10" s="8" customFormat="1" ht="12.75" hidden="1">
      <c r="A118" s="8" t="s">
        <v>423</v>
      </c>
      <c r="C118" s="53"/>
      <c r="D118" s="53"/>
      <c r="E118" s="53"/>
      <c r="F118" s="53"/>
      <c r="G118" s="53"/>
      <c r="H118" s="53"/>
      <c r="I118" s="41"/>
    </row>
    <row r="119" spans="1:10" s="8" customFormat="1" ht="6.75" hidden="1" customHeight="1">
      <c r="C119" s="53"/>
      <c r="D119" s="53"/>
      <c r="E119" s="53"/>
      <c r="F119" s="53"/>
      <c r="G119" s="53"/>
      <c r="H119" s="53"/>
      <c r="I119" s="41"/>
    </row>
    <row r="120" spans="1:10" s="5" customFormat="1" ht="12.75" hidden="1">
      <c r="A120" s="5" t="str">
        <f ca="1">"Dátum: "&amp; TEXT(NOW(),"d.m.yyyy")</f>
        <v>Dátum: 25.4.2016</v>
      </c>
      <c r="B120" s="47"/>
      <c r="C120" s="47"/>
      <c r="F120" s="6"/>
      <c r="G120" s="6"/>
      <c r="H120" s="6"/>
    </row>
    <row r="121" spans="1:10" s="5" customFormat="1" ht="36.75" customHeight="1">
      <c r="A121" s="167" t="s">
        <v>2999</v>
      </c>
      <c r="B121" s="167"/>
      <c r="C121" s="167"/>
      <c r="D121" s="7"/>
      <c r="E121" s="167" t="s">
        <v>1025</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68.75">
      <c r="A127" s="9" t="s">
        <v>2714</v>
      </c>
      <c r="B127" s="51" t="s">
        <v>2715</v>
      </c>
      <c r="C127" s="51" t="s">
        <v>2716</v>
      </c>
      <c r="D127" s="10">
        <v>42391</v>
      </c>
      <c r="E127" s="9" t="s">
        <v>2782</v>
      </c>
      <c r="F127" s="9" t="s">
        <v>2783</v>
      </c>
      <c r="G127" s="11">
        <v>9600</v>
      </c>
      <c r="H127" s="11"/>
      <c r="I127" s="97"/>
      <c r="J127" s="8"/>
    </row>
    <row r="128" spans="1:10" ht="146.25">
      <c r="A128" s="9" t="s">
        <v>2714</v>
      </c>
      <c r="B128" s="51" t="s">
        <v>2717</v>
      </c>
      <c r="C128" s="51" t="s">
        <v>2718</v>
      </c>
      <c r="D128" s="10">
        <v>42394</v>
      </c>
      <c r="E128" s="9" t="s">
        <v>2784</v>
      </c>
      <c r="F128" s="9" t="s">
        <v>2785</v>
      </c>
      <c r="G128" s="11">
        <v>1533</v>
      </c>
      <c r="H128" s="11"/>
      <c r="I128" s="97"/>
      <c r="J128" s="8"/>
    </row>
    <row r="129" spans="1:18" ht="33.75">
      <c r="A129" s="9" t="s">
        <v>2714</v>
      </c>
      <c r="B129" s="51" t="s">
        <v>2719</v>
      </c>
      <c r="C129" s="51" t="s">
        <v>2720</v>
      </c>
      <c r="D129" s="10">
        <v>42395</v>
      </c>
      <c r="E129" s="9" t="s">
        <v>2786</v>
      </c>
      <c r="F129" s="9" t="s">
        <v>2787</v>
      </c>
      <c r="G129" s="11">
        <v>180</v>
      </c>
      <c r="H129" s="11"/>
      <c r="I129" s="97"/>
      <c r="J129" s="8"/>
    </row>
    <row r="130" spans="1:18" ht="33.75">
      <c r="A130" s="9" t="s">
        <v>2714</v>
      </c>
      <c r="B130" s="51" t="s">
        <v>2717</v>
      </c>
      <c r="C130" s="51" t="s">
        <v>2721</v>
      </c>
      <c r="D130" s="10">
        <v>42395</v>
      </c>
      <c r="E130" s="9" t="s">
        <v>2788</v>
      </c>
      <c r="F130" s="9" t="s">
        <v>2787</v>
      </c>
      <c r="G130" s="11">
        <v>360</v>
      </c>
      <c r="H130" s="11"/>
      <c r="I130" s="97"/>
      <c r="J130" s="8"/>
    </row>
    <row r="131" spans="1:18" ht="33.75">
      <c r="A131" s="9" t="s">
        <v>2714</v>
      </c>
      <c r="B131" s="51" t="s">
        <v>2722</v>
      </c>
      <c r="C131" s="51" t="s">
        <v>2723</v>
      </c>
      <c r="D131" s="10">
        <v>42395</v>
      </c>
      <c r="E131" s="9" t="s">
        <v>2789</v>
      </c>
      <c r="F131" s="9" t="s">
        <v>2790</v>
      </c>
      <c r="G131" s="11">
        <v>120</v>
      </c>
      <c r="H131" s="11"/>
      <c r="I131" s="97"/>
      <c r="J131" s="8"/>
    </row>
    <row r="132" spans="1:18" ht="33.75">
      <c r="A132" s="9" t="s">
        <v>2714</v>
      </c>
      <c r="B132" s="51" t="s">
        <v>2724</v>
      </c>
      <c r="C132" s="51" t="s">
        <v>2725</v>
      </c>
      <c r="D132" s="10">
        <v>42395</v>
      </c>
      <c r="E132" s="9" t="s">
        <v>2791</v>
      </c>
      <c r="F132" s="9" t="s">
        <v>2792</v>
      </c>
      <c r="G132" s="11">
        <v>529.19000000000005</v>
      </c>
      <c r="H132" s="11"/>
      <c r="I132" s="97"/>
      <c r="J132" s="8"/>
    </row>
    <row r="133" spans="1:18" ht="33.75">
      <c r="A133" s="9" t="s">
        <v>2714</v>
      </c>
      <c r="B133" s="51" t="s">
        <v>2726</v>
      </c>
      <c r="C133" s="51" t="s">
        <v>2727</v>
      </c>
      <c r="D133" s="10">
        <v>42395</v>
      </c>
      <c r="E133" s="9" t="s">
        <v>2793</v>
      </c>
      <c r="F133" s="9" t="s">
        <v>2794</v>
      </c>
      <c r="G133" s="11">
        <v>328.63</v>
      </c>
      <c r="H133" s="11"/>
      <c r="I133" s="97"/>
      <c r="J133" s="8"/>
    </row>
    <row r="134" spans="1:18" ht="33.75">
      <c r="A134" s="9" t="s">
        <v>2714</v>
      </c>
      <c r="B134" s="51" t="s">
        <v>2728</v>
      </c>
      <c r="C134" s="51" t="s">
        <v>2729</v>
      </c>
      <c r="D134" s="10">
        <v>42395</v>
      </c>
      <c r="E134" s="9" t="s">
        <v>2795</v>
      </c>
      <c r="F134" s="9" t="s">
        <v>2796</v>
      </c>
      <c r="G134" s="11">
        <v>132</v>
      </c>
      <c r="H134" s="11"/>
      <c r="I134" s="97"/>
      <c r="J134" s="8"/>
    </row>
    <row r="135" spans="1:18" ht="146.25">
      <c r="A135" s="9" t="s">
        <v>2714</v>
      </c>
      <c r="B135" s="51" t="s">
        <v>2730</v>
      </c>
      <c r="C135" s="51" t="s">
        <v>773</v>
      </c>
      <c r="D135" s="10">
        <v>42396</v>
      </c>
      <c r="E135" s="9" t="s">
        <v>2797</v>
      </c>
      <c r="F135" s="9" t="s">
        <v>2798</v>
      </c>
      <c r="G135" s="11">
        <v>4945</v>
      </c>
      <c r="H135" s="11"/>
      <c r="I135" s="97"/>
      <c r="J135" s="8"/>
    </row>
    <row r="136" spans="1:18" ht="135">
      <c r="A136" s="9" t="s">
        <v>2714</v>
      </c>
      <c r="B136" s="51" t="s">
        <v>2731</v>
      </c>
      <c r="C136" s="51" t="s">
        <v>2732</v>
      </c>
      <c r="D136" s="10">
        <v>42396</v>
      </c>
      <c r="E136" s="9" t="s">
        <v>2799</v>
      </c>
      <c r="F136" s="9" t="s">
        <v>2800</v>
      </c>
      <c r="G136" s="11">
        <v>1852</v>
      </c>
      <c r="H136" s="11"/>
      <c r="I136" s="97"/>
      <c r="J136" s="8"/>
    </row>
    <row r="137" spans="1:18" ht="135">
      <c r="A137" s="9" t="s">
        <v>2714</v>
      </c>
      <c r="B137" s="51" t="s">
        <v>2733</v>
      </c>
      <c r="C137" s="51" t="s">
        <v>2734</v>
      </c>
      <c r="D137" s="10">
        <v>42396</v>
      </c>
      <c r="E137" s="9" t="s">
        <v>2801</v>
      </c>
      <c r="F137" s="9" t="s">
        <v>2802</v>
      </c>
      <c r="G137" s="11">
        <v>535.94000000000005</v>
      </c>
      <c r="H137" s="11"/>
      <c r="I137" s="97"/>
      <c r="J137" s="8"/>
    </row>
    <row r="138" spans="1:18" ht="135">
      <c r="A138" s="9" t="s">
        <v>2714</v>
      </c>
      <c r="B138" s="51" t="s">
        <v>2735</v>
      </c>
      <c r="C138" s="51" t="s">
        <v>2736</v>
      </c>
      <c r="D138" s="10">
        <v>42397</v>
      </c>
      <c r="E138" s="9" t="s">
        <v>2803</v>
      </c>
      <c r="F138" s="9" t="s">
        <v>2804</v>
      </c>
      <c r="G138" s="11">
        <v>2400</v>
      </c>
      <c r="H138" s="11"/>
      <c r="I138" s="97"/>
      <c r="J138" s="8"/>
    </row>
    <row r="139" spans="1:18" ht="33.75">
      <c r="A139" s="9" t="s">
        <v>2714</v>
      </c>
      <c r="B139" s="51" t="s">
        <v>2737</v>
      </c>
      <c r="C139" s="51" t="s">
        <v>2738</v>
      </c>
      <c r="D139" s="10">
        <v>42396</v>
      </c>
      <c r="E139" s="9" t="s">
        <v>2805</v>
      </c>
      <c r="F139" s="9" t="s">
        <v>2806</v>
      </c>
      <c r="G139" s="11">
        <v>85.7</v>
      </c>
      <c r="H139" s="11"/>
      <c r="I139" s="97"/>
      <c r="J139" s="8"/>
    </row>
    <row r="140" spans="1:18" ht="146.25">
      <c r="A140" s="9" t="s">
        <v>2714</v>
      </c>
      <c r="B140" s="51" t="s">
        <v>2739</v>
      </c>
      <c r="C140" s="51" t="s">
        <v>2739</v>
      </c>
      <c r="D140" s="10">
        <v>42396</v>
      </c>
      <c r="E140" s="9" t="s">
        <v>2807</v>
      </c>
      <c r="F140" s="9" t="s">
        <v>2808</v>
      </c>
      <c r="G140" s="11">
        <v>632.37</v>
      </c>
      <c r="H140" s="11"/>
      <c r="I140" s="97"/>
      <c r="J140" s="8"/>
    </row>
    <row r="141" spans="1:18" ht="33.75">
      <c r="A141" s="9" t="s">
        <v>2714</v>
      </c>
      <c r="B141" s="51" t="s">
        <v>2740</v>
      </c>
      <c r="C141" s="51" t="s">
        <v>2741</v>
      </c>
      <c r="D141" s="10">
        <v>42396</v>
      </c>
      <c r="E141" s="9" t="s">
        <v>2809</v>
      </c>
      <c r="F141" s="9" t="s">
        <v>2810</v>
      </c>
      <c r="G141" s="11">
        <v>990.88</v>
      </c>
      <c r="H141" s="11">
        <v>52.34</v>
      </c>
      <c r="I141" s="97"/>
      <c r="J141" s="8"/>
    </row>
    <row r="142" spans="1:18" ht="33.75">
      <c r="A142" s="9" t="s">
        <v>2714</v>
      </c>
      <c r="B142" s="51" t="s">
        <v>2742</v>
      </c>
      <c r="C142" s="51" t="s">
        <v>2743</v>
      </c>
      <c r="D142" s="10">
        <v>42391</v>
      </c>
      <c r="E142" s="9" t="s">
        <v>2811</v>
      </c>
      <c r="F142" s="9" t="s">
        <v>2812</v>
      </c>
      <c r="G142" s="11">
        <v>678.6</v>
      </c>
      <c r="H142" s="11"/>
      <c r="I142" s="97"/>
      <c r="J142" s="8"/>
    </row>
    <row r="143" spans="1:18" ht="33.75">
      <c r="A143" s="9" t="s">
        <v>2714</v>
      </c>
      <c r="B143" s="51" t="s">
        <v>2744</v>
      </c>
      <c r="C143" s="51" t="s">
        <v>2745</v>
      </c>
      <c r="D143" s="10">
        <v>42373</v>
      </c>
      <c r="E143" s="9" t="s">
        <v>2813</v>
      </c>
      <c r="F143" s="9" t="s">
        <v>2814</v>
      </c>
      <c r="G143" s="11">
        <v>38</v>
      </c>
      <c r="H143" s="11"/>
      <c r="I143" s="97"/>
      <c r="J143" s="8"/>
      <c r="M143" s="98"/>
      <c r="N143" s="98"/>
      <c r="O143" s="98"/>
      <c r="P143" s="98"/>
      <c r="Q143" s="98"/>
      <c r="R143" s="98"/>
    </row>
    <row r="144" spans="1:18" ht="33.75">
      <c r="A144" s="9" t="s">
        <v>2714</v>
      </c>
      <c r="B144" s="51" t="s">
        <v>2746</v>
      </c>
      <c r="C144" s="51" t="s">
        <v>2747</v>
      </c>
      <c r="D144" s="10">
        <v>42374</v>
      </c>
      <c r="E144" s="9" t="s">
        <v>2815</v>
      </c>
      <c r="F144" s="9" t="s">
        <v>2816</v>
      </c>
      <c r="G144" s="11">
        <v>57.7</v>
      </c>
      <c r="H144" s="11"/>
      <c r="I144" s="97"/>
      <c r="J144" s="8"/>
      <c r="M144" s="98"/>
      <c r="N144" s="98"/>
      <c r="O144" s="98"/>
      <c r="P144" s="98"/>
      <c r="Q144" s="98"/>
      <c r="R144" s="98"/>
    </row>
    <row r="145" spans="1:18" ht="33.75">
      <c r="A145" s="9" t="s">
        <v>2714</v>
      </c>
      <c r="B145" s="51" t="s">
        <v>2748</v>
      </c>
      <c r="C145" s="51" t="s">
        <v>2749</v>
      </c>
      <c r="D145" s="10">
        <v>42374</v>
      </c>
      <c r="E145" s="9" t="s">
        <v>2793</v>
      </c>
      <c r="F145" s="9" t="s">
        <v>2817</v>
      </c>
      <c r="G145" s="11">
        <v>47.6</v>
      </c>
      <c r="H145" s="11"/>
      <c r="I145" s="97"/>
      <c r="J145" s="8"/>
      <c r="M145" s="98"/>
      <c r="N145" s="98"/>
      <c r="O145" s="98"/>
      <c r="P145" s="98"/>
      <c r="Q145" s="98"/>
      <c r="R145" s="98"/>
    </row>
    <row r="146" spans="1:18" ht="33.75">
      <c r="A146" s="9" t="s">
        <v>2714</v>
      </c>
      <c r="B146" s="51" t="s">
        <v>2750</v>
      </c>
      <c r="C146" s="51" t="s">
        <v>2751</v>
      </c>
      <c r="D146" s="10">
        <v>42376</v>
      </c>
      <c r="E146" s="9" t="s">
        <v>2818</v>
      </c>
      <c r="F146" s="9" t="s">
        <v>2819</v>
      </c>
      <c r="G146" s="11">
        <v>60.2</v>
      </c>
      <c r="H146" s="11"/>
      <c r="I146" s="97"/>
      <c r="J146" s="8"/>
      <c r="O146" s="98"/>
      <c r="P146" s="98"/>
      <c r="Q146" s="98"/>
      <c r="R146" s="98"/>
    </row>
    <row r="147" spans="1:18" ht="33.75">
      <c r="A147" s="9" t="s">
        <v>2714</v>
      </c>
      <c r="B147" s="51" t="s">
        <v>2752</v>
      </c>
      <c r="C147" s="51" t="s">
        <v>2753</v>
      </c>
      <c r="D147" s="10">
        <v>42376</v>
      </c>
      <c r="E147" s="9" t="s">
        <v>2820</v>
      </c>
      <c r="F147" s="9" t="s">
        <v>2821</v>
      </c>
      <c r="G147" s="11">
        <v>125.28</v>
      </c>
      <c r="H147" s="11"/>
      <c r="I147" s="97"/>
      <c r="J147" s="8"/>
      <c r="O147" s="98"/>
      <c r="P147" s="98"/>
      <c r="Q147" s="98"/>
      <c r="R147" s="98"/>
    </row>
    <row r="148" spans="1:18" ht="33.75">
      <c r="A148" s="9" t="s">
        <v>2714</v>
      </c>
      <c r="B148" s="51" t="s">
        <v>2754</v>
      </c>
      <c r="C148" s="51" t="s">
        <v>2755</v>
      </c>
      <c r="D148" s="10">
        <v>42376</v>
      </c>
      <c r="E148" s="9" t="s">
        <v>2793</v>
      </c>
      <c r="F148" s="9" t="s">
        <v>2822</v>
      </c>
      <c r="G148" s="11">
        <v>15.6</v>
      </c>
      <c r="H148" s="11"/>
      <c r="I148" s="97"/>
      <c r="J148" s="8"/>
      <c r="O148" s="98"/>
      <c r="P148" s="98"/>
      <c r="Q148" s="98"/>
      <c r="R148" s="98"/>
    </row>
    <row r="149" spans="1:18" ht="33.75">
      <c r="A149" s="9" t="s">
        <v>2714</v>
      </c>
      <c r="B149" s="51" t="s">
        <v>2756</v>
      </c>
      <c r="C149" s="51" t="s">
        <v>2757</v>
      </c>
      <c r="D149" s="10">
        <v>42376</v>
      </c>
      <c r="E149" s="9" t="s">
        <v>2823</v>
      </c>
      <c r="F149" s="9" t="s">
        <v>2824</v>
      </c>
      <c r="G149" s="11">
        <v>67.459999999999994</v>
      </c>
      <c r="H149" s="11"/>
      <c r="I149" s="97"/>
      <c r="J149" s="8"/>
      <c r="O149" s="98"/>
      <c r="P149" s="98"/>
      <c r="Q149" s="98"/>
      <c r="R149" s="98"/>
    </row>
    <row r="150" spans="1:18" ht="33.75">
      <c r="A150" s="9" t="s">
        <v>2714</v>
      </c>
      <c r="B150" s="51" t="s">
        <v>2758</v>
      </c>
      <c r="C150" s="51" t="s">
        <v>2759</v>
      </c>
      <c r="D150" s="10">
        <v>42387</v>
      </c>
      <c r="E150" s="9" t="s">
        <v>2793</v>
      </c>
      <c r="F150" s="9" t="s">
        <v>2822</v>
      </c>
      <c r="G150" s="11">
        <v>7</v>
      </c>
      <c r="H150" s="11"/>
      <c r="I150" s="97"/>
      <c r="J150" s="8"/>
      <c r="O150" s="98"/>
      <c r="P150" s="98"/>
      <c r="Q150" s="98"/>
      <c r="R150" s="98"/>
    </row>
    <row r="151" spans="1:18" ht="33.75">
      <c r="A151" s="9" t="s">
        <v>2714</v>
      </c>
      <c r="B151" s="51" t="s">
        <v>2760</v>
      </c>
      <c r="C151" s="51" t="s">
        <v>2761</v>
      </c>
      <c r="D151" s="10">
        <v>42387</v>
      </c>
      <c r="E151" s="9" t="s">
        <v>2825</v>
      </c>
      <c r="F151" s="9" t="s">
        <v>2826</v>
      </c>
      <c r="G151" s="11">
        <v>64.319999999999993</v>
      </c>
      <c r="H151" s="11"/>
      <c r="I151" s="97"/>
      <c r="J151" s="8"/>
      <c r="O151" s="98"/>
      <c r="P151" s="98"/>
      <c r="Q151" s="98"/>
      <c r="R151" s="98"/>
    </row>
    <row r="152" spans="1:18" ht="33.75">
      <c r="A152" s="9" t="s">
        <v>2714</v>
      </c>
      <c r="B152" s="51" t="s">
        <v>2762</v>
      </c>
      <c r="C152" s="51" t="s">
        <v>2763</v>
      </c>
      <c r="D152" s="10">
        <v>42394</v>
      </c>
      <c r="E152" s="9" t="s">
        <v>2827</v>
      </c>
      <c r="F152" s="9" t="s">
        <v>2828</v>
      </c>
      <c r="G152" s="11">
        <v>200.08</v>
      </c>
      <c r="H152" s="11"/>
      <c r="I152" s="97"/>
      <c r="J152" s="8"/>
      <c r="O152" s="98"/>
      <c r="P152" s="98"/>
      <c r="Q152" s="98"/>
      <c r="R152" s="98"/>
    </row>
    <row r="153" spans="1:18" ht="33.75">
      <c r="A153" s="9" t="s">
        <v>2714</v>
      </c>
      <c r="B153" s="51" t="s">
        <v>2764</v>
      </c>
      <c r="C153" s="51" t="s">
        <v>2765</v>
      </c>
      <c r="D153" s="10">
        <v>42395</v>
      </c>
      <c r="E153" s="9" t="s">
        <v>2829</v>
      </c>
      <c r="F153" s="9" t="s">
        <v>2830</v>
      </c>
      <c r="G153" s="11">
        <v>78.7</v>
      </c>
      <c r="H153" s="11"/>
      <c r="I153" s="97"/>
      <c r="J153" s="8"/>
    </row>
    <row r="154" spans="1:18" ht="33.75">
      <c r="A154" s="9" t="s">
        <v>2714</v>
      </c>
      <c r="B154" s="51" t="s">
        <v>2766</v>
      </c>
      <c r="C154" s="51" t="s">
        <v>2767</v>
      </c>
      <c r="D154" s="10">
        <v>42395</v>
      </c>
      <c r="E154" s="9" t="s">
        <v>2831</v>
      </c>
      <c r="F154" s="9" t="s">
        <v>2806</v>
      </c>
      <c r="G154" s="11">
        <v>85.7</v>
      </c>
      <c r="H154" s="11"/>
      <c r="I154" s="97"/>
      <c r="J154" s="8"/>
    </row>
    <row r="155" spans="1:18" ht="33.75">
      <c r="A155" s="9" t="s">
        <v>2714</v>
      </c>
      <c r="B155" s="51" t="s">
        <v>2856</v>
      </c>
      <c r="C155" s="51" t="s">
        <v>2857</v>
      </c>
      <c r="D155" s="10">
        <v>42402</v>
      </c>
      <c r="E155" s="9" t="s">
        <v>2858</v>
      </c>
      <c r="F155" s="9" t="s">
        <v>2859</v>
      </c>
      <c r="G155" s="11">
        <v>4886</v>
      </c>
      <c r="H155" s="11"/>
      <c r="I155" s="97"/>
      <c r="J155" s="8"/>
    </row>
    <row r="156" spans="1:18" ht="33.75">
      <c r="A156" s="9" t="s">
        <v>2714</v>
      </c>
      <c r="B156" s="51" t="s">
        <v>2860</v>
      </c>
      <c r="C156" s="51" t="s">
        <v>2861</v>
      </c>
      <c r="D156" s="10">
        <v>42402</v>
      </c>
      <c r="E156" s="9" t="s">
        <v>2858</v>
      </c>
      <c r="F156" s="9" t="s">
        <v>2862</v>
      </c>
      <c r="G156" s="11">
        <v>3052.8</v>
      </c>
      <c r="H156" s="11"/>
      <c r="I156" s="97"/>
      <c r="J156" s="8"/>
    </row>
    <row r="157" spans="1:18" ht="157.5">
      <c r="A157" s="9" t="s">
        <v>2714</v>
      </c>
      <c r="B157" s="51" t="s">
        <v>2863</v>
      </c>
      <c r="C157" s="51" t="s">
        <v>2864</v>
      </c>
      <c r="D157" s="10">
        <v>42403</v>
      </c>
      <c r="E157" s="9" t="s">
        <v>2866</v>
      </c>
      <c r="F157" s="9" t="s">
        <v>2865</v>
      </c>
      <c r="G157" s="11">
        <v>2500</v>
      </c>
      <c r="H157" s="11">
        <v>96.92</v>
      </c>
      <c r="I157" s="97"/>
      <c r="J157" s="8"/>
    </row>
    <row r="158" spans="1:18" ht="180">
      <c r="A158" s="9" t="s">
        <v>2714</v>
      </c>
      <c r="B158" s="51"/>
      <c r="C158" s="51"/>
      <c r="D158" s="10">
        <v>42405</v>
      </c>
      <c r="E158" s="9" t="s">
        <v>2872</v>
      </c>
      <c r="F158" s="9" t="s">
        <v>2833</v>
      </c>
      <c r="G158" s="11">
        <v>1032</v>
      </c>
      <c r="H158" s="11"/>
      <c r="I158" s="97"/>
      <c r="J158" s="8"/>
    </row>
    <row r="159" spans="1:18" ht="45">
      <c r="A159" s="9" t="s">
        <v>2714</v>
      </c>
      <c r="B159" s="51" t="s">
        <v>2873</v>
      </c>
      <c r="C159" s="51" t="s">
        <v>2874</v>
      </c>
      <c r="D159" s="10">
        <v>42404</v>
      </c>
      <c r="E159" s="9" t="s">
        <v>2876</v>
      </c>
      <c r="F159" s="9" t="s">
        <v>2875</v>
      </c>
      <c r="G159" s="11">
        <v>309.47000000000003</v>
      </c>
      <c r="H159" s="11"/>
    </row>
    <row r="160" spans="1:18" ht="45">
      <c r="A160" s="9" t="s">
        <v>2714</v>
      </c>
      <c r="B160" s="51" t="s">
        <v>2873</v>
      </c>
      <c r="C160" s="51" t="s">
        <v>2874</v>
      </c>
      <c r="D160" s="10">
        <v>42404</v>
      </c>
      <c r="E160" s="9" t="s">
        <v>2877</v>
      </c>
      <c r="F160" s="9" t="s">
        <v>2875</v>
      </c>
      <c r="G160" s="11">
        <v>107.1</v>
      </c>
      <c r="H160" s="11"/>
    </row>
    <row r="161" spans="1:8" ht="45">
      <c r="A161" s="9" t="s">
        <v>2714</v>
      </c>
      <c r="B161" s="51" t="s">
        <v>2873</v>
      </c>
      <c r="C161" s="51" t="s">
        <v>2874</v>
      </c>
      <c r="D161" s="10">
        <v>42404</v>
      </c>
      <c r="E161" s="9" t="s">
        <v>2878</v>
      </c>
      <c r="F161" s="9" t="s">
        <v>2875</v>
      </c>
      <c r="G161" s="11">
        <v>141.77000000000001</v>
      </c>
      <c r="H161" s="11"/>
    </row>
    <row r="162" spans="1:8" ht="45">
      <c r="A162" s="9" t="s">
        <v>2714</v>
      </c>
      <c r="B162" s="51" t="s">
        <v>2873</v>
      </c>
      <c r="C162" s="51" t="s">
        <v>2874</v>
      </c>
      <c r="D162" s="10">
        <v>42404</v>
      </c>
      <c r="E162" s="9" t="s">
        <v>2879</v>
      </c>
      <c r="F162" s="9" t="s">
        <v>2875</v>
      </c>
      <c r="G162" s="11">
        <v>173.39</v>
      </c>
      <c r="H162" s="11"/>
    </row>
    <row r="163" spans="1:8" ht="45">
      <c r="A163" s="9" t="s">
        <v>2714</v>
      </c>
      <c r="B163" s="51" t="s">
        <v>2873</v>
      </c>
      <c r="C163" s="51" t="s">
        <v>2874</v>
      </c>
      <c r="D163" s="10">
        <v>42404</v>
      </c>
      <c r="E163" s="9" t="s">
        <v>2880</v>
      </c>
      <c r="F163" s="9" t="s">
        <v>2875</v>
      </c>
      <c r="G163" s="11">
        <v>213.8</v>
      </c>
      <c r="H163" s="11"/>
    </row>
    <row r="164" spans="1:8" ht="45">
      <c r="A164" s="9" t="s">
        <v>2714</v>
      </c>
      <c r="B164" s="51" t="s">
        <v>2873</v>
      </c>
      <c r="C164" s="51" t="s">
        <v>2874</v>
      </c>
      <c r="D164" s="10">
        <v>42404</v>
      </c>
      <c r="E164" s="9" t="s">
        <v>2881</v>
      </c>
      <c r="F164" s="9" t="s">
        <v>2875</v>
      </c>
      <c r="G164" s="11">
        <v>50.48</v>
      </c>
      <c r="H164" s="11">
        <v>35.22</v>
      </c>
    </row>
    <row r="165" spans="1:8" ht="146.25">
      <c r="A165" s="9" t="s">
        <v>2714</v>
      </c>
      <c r="B165" s="51" t="s">
        <v>2883</v>
      </c>
      <c r="C165" s="51" t="s">
        <v>2884</v>
      </c>
      <c r="D165" s="10">
        <v>42416</v>
      </c>
      <c r="E165" s="9" t="s">
        <v>2905</v>
      </c>
      <c r="F165" s="9" t="s">
        <v>2885</v>
      </c>
      <c r="G165" s="11">
        <v>3200</v>
      </c>
      <c r="H165" s="11"/>
    </row>
    <row r="166" spans="1:8" ht="146.25">
      <c r="A166" s="9" t="s">
        <v>2714</v>
      </c>
      <c r="B166" s="51" t="s">
        <v>2886</v>
      </c>
      <c r="C166" s="51" t="s">
        <v>2887</v>
      </c>
      <c r="D166" s="10">
        <v>42417</v>
      </c>
      <c r="E166" s="9" t="s">
        <v>2901</v>
      </c>
      <c r="F166" s="9" t="s">
        <v>2885</v>
      </c>
      <c r="G166" s="11">
        <v>2050</v>
      </c>
      <c r="H166" s="11"/>
    </row>
    <row r="167" spans="1:8" ht="33.75">
      <c r="A167" s="9" t="s">
        <v>2714</v>
      </c>
      <c r="B167" s="51" t="s">
        <v>2888</v>
      </c>
      <c r="C167" s="51" t="s">
        <v>2889</v>
      </c>
      <c r="D167" s="10">
        <v>42418</v>
      </c>
      <c r="E167" s="9" t="s">
        <v>2890</v>
      </c>
      <c r="F167" s="9" t="s">
        <v>2891</v>
      </c>
      <c r="G167" s="11">
        <v>55</v>
      </c>
      <c r="H167" s="11"/>
    </row>
    <row r="168" spans="1:8" ht="33.75">
      <c r="A168" s="9" t="s">
        <v>2714</v>
      </c>
      <c r="B168" s="51" t="s">
        <v>2892</v>
      </c>
      <c r="C168" s="51" t="s">
        <v>2893</v>
      </c>
      <c r="D168" s="10">
        <v>42418</v>
      </c>
      <c r="E168" s="9" t="s">
        <v>2894</v>
      </c>
      <c r="F168" s="9" t="s">
        <v>2787</v>
      </c>
      <c r="G168" s="11">
        <v>180</v>
      </c>
      <c r="H168" s="11"/>
    </row>
    <row r="169" spans="1:8" ht="168.75">
      <c r="A169" s="9" t="s">
        <v>2714</v>
      </c>
      <c r="B169" s="51" t="s">
        <v>2895</v>
      </c>
      <c r="C169" s="51" t="s">
        <v>2896</v>
      </c>
      <c r="D169" s="10">
        <v>42418</v>
      </c>
      <c r="E169" s="9" t="s">
        <v>2900</v>
      </c>
      <c r="F169" s="9" t="s">
        <v>2898</v>
      </c>
      <c r="G169" s="11">
        <v>5525</v>
      </c>
      <c r="H169" s="11"/>
    </row>
    <row r="170" spans="1:8" ht="33.75">
      <c r="A170" s="9" t="s">
        <v>2714</v>
      </c>
      <c r="B170" s="51" t="s">
        <v>2909</v>
      </c>
      <c r="C170" s="51" t="s">
        <v>2910</v>
      </c>
      <c r="D170" s="10">
        <v>42418</v>
      </c>
      <c r="E170" s="9" t="s">
        <v>2911</v>
      </c>
      <c r="F170" s="9" t="s">
        <v>2912</v>
      </c>
      <c r="G170" s="11">
        <v>296</v>
      </c>
      <c r="H170" s="11"/>
    </row>
    <row r="171" spans="1:8" ht="33.75">
      <c r="A171" s="9" t="s">
        <v>2714</v>
      </c>
      <c r="B171" s="51" t="s">
        <v>2917</v>
      </c>
      <c r="C171" s="51" t="s">
        <v>2918</v>
      </c>
      <c r="D171" s="10">
        <v>42418</v>
      </c>
      <c r="E171" s="9" t="s">
        <v>2919</v>
      </c>
      <c r="F171" s="9" t="s">
        <v>2920</v>
      </c>
      <c r="G171" s="11">
        <v>80.81</v>
      </c>
      <c r="H171" s="11"/>
    </row>
    <row r="172" spans="1:8" ht="33.75">
      <c r="A172" s="9" t="s">
        <v>2714</v>
      </c>
      <c r="B172" s="51" t="s">
        <v>2921</v>
      </c>
      <c r="C172" s="51" t="s">
        <v>2922</v>
      </c>
      <c r="D172" s="10">
        <v>42418</v>
      </c>
      <c r="E172" s="9" t="s">
        <v>2923</v>
      </c>
      <c r="F172" s="9" t="s">
        <v>2924</v>
      </c>
      <c r="G172" s="11">
        <v>1835.04</v>
      </c>
      <c r="H172" s="11"/>
    </row>
    <row r="173" spans="1:8" ht="33.75">
      <c r="A173" s="9" t="s">
        <v>2714</v>
      </c>
      <c r="B173" s="51" t="s">
        <v>2925</v>
      </c>
      <c r="C173" s="51" t="s">
        <v>2926</v>
      </c>
      <c r="D173" s="10">
        <v>42418</v>
      </c>
      <c r="E173" s="9" t="s">
        <v>2793</v>
      </c>
      <c r="F173" s="9" t="s">
        <v>2794</v>
      </c>
      <c r="G173" s="11">
        <v>167.4</v>
      </c>
      <c r="H173" s="11"/>
    </row>
    <row r="174" spans="1:8" ht="33.75">
      <c r="A174" s="9" t="s">
        <v>2714</v>
      </c>
      <c r="B174" s="51" t="s">
        <v>2927</v>
      </c>
      <c r="C174" s="51" t="s">
        <v>2928</v>
      </c>
      <c r="D174" s="10">
        <v>42418</v>
      </c>
      <c r="E174" s="9" t="s">
        <v>2929</v>
      </c>
      <c r="F174" s="9" t="s">
        <v>2930</v>
      </c>
      <c r="G174" s="11">
        <v>633.38</v>
      </c>
      <c r="H174" s="11"/>
    </row>
    <row r="175" spans="1:8" ht="157.5">
      <c r="A175" s="9" t="s">
        <v>2714</v>
      </c>
      <c r="B175" s="51" t="s">
        <v>2931</v>
      </c>
      <c r="C175" s="51" t="s">
        <v>2932</v>
      </c>
      <c r="D175" s="10">
        <v>42418</v>
      </c>
      <c r="E175" s="9" t="s">
        <v>2933</v>
      </c>
      <c r="F175" s="9" t="s">
        <v>2898</v>
      </c>
      <c r="G175" s="11">
        <v>3738</v>
      </c>
      <c r="H175" s="11"/>
    </row>
    <row r="176" spans="1:8" ht="33.75">
      <c r="A176" s="9" t="s">
        <v>2714</v>
      </c>
      <c r="B176" s="51" t="s">
        <v>2938</v>
      </c>
      <c r="C176" s="51" t="s">
        <v>2939</v>
      </c>
      <c r="D176" s="10">
        <v>42418</v>
      </c>
      <c r="E176" s="9" t="s">
        <v>2940</v>
      </c>
      <c r="F176" s="9" t="s">
        <v>2941</v>
      </c>
      <c r="G176" s="11">
        <v>630</v>
      </c>
      <c r="H176" s="11"/>
    </row>
    <row r="177" spans="1:8" ht="56.25">
      <c r="A177" s="9" t="s">
        <v>2714</v>
      </c>
      <c r="B177" s="51"/>
      <c r="C177" s="51"/>
      <c r="D177" s="10">
        <v>42418</v>
      </c>
      <c r="E177" s="9" t="s">
        <v>2946</v>
      </c>
      <c r="F177" s="9" t="s">
        <v>2945</v>
      </c>
      <c r="G177" s="11">
        <v>5780.66</v>
      </c>
      <c r="H177" s="11"/>
    </row>
    <row r="178" spans="1:8" ht="157.5">
      <c r="A178" s="9" t="s">
        <v>2714</v>
      </c>
      <c r="B178" s="51" t="s">
        <v>2863</v>
      </c>
      <c r="C178" s="51" t="s">
        <v>2948</v>
      </c>
      <c r="D178" s="10">
        <v>42417</v>
      </c>
      <c r="E178" s="9" t="s">
        <v>2947</v>
      </c>
      <c r="F178" s="9" t="s">
        <v>2865</v>
      </c>
      <c r="G178" s="11">
        <v>2023.02</v>
      </c>
      <c r="H178" s="11"/>
    </row>
    <row r="179" spans="1:8" ht="157.5">
      <c r="A179" s="9" t="s">
        <v>2714</v>
      </c>
      <c r="B179" s="51" t="s">
        <v>2863</v>
      </c>
      <c r="C179" s="51" t="s">
        <v>2951</v>
      </c>
      <c r="D179" s="10">
        <v>42417</v>
      </c>
      <c r="E179" s="9" t="s">
        <v>2949</v>
      </c>
      <c r="F179" s="9" t="s">
        <v>2950</v>
      </c>
      <c r="G179" s="11">
        <v>1070.28</v>
      </c>
      <c r="H179" s="11"/>
    </row>
    <row r="180" spans="1:8" ht="146.25">
      <c r="A180" s="9" t="s">
        <v>2714</v>
      </c>
      <c r="B180" s="51" t="s">
        <v>2863</v>
      </c>
      <c r="C180" s="51" t="s">
        <v>2951</v>
      </c>
      <c r="D180" s="10">
        <v>42417</v>
      </c>
      <c r="E180" s="9" t="s">
        <v>2954</v>
      </c>
      <c r="F180" s="9" t="s">
        <v>2950</v>
      </c>
      <c r="G180" s="11">
        <v>1971.24</v>
      </c>
      <c r="H180" s="11"/>
    </row>
    <row r="181" spans="1:8" ht="33.75">
      <c r="A181" s="9" t="s">
        <v>2714</v>
      </c>
      <c r="B181" s="51" t="s">
        <v>2955</v>
      </c>
      <c r="C181" s="51" t="s">
        <v>2956</v>
      </c>
      <c r="D181" s="10">
        <v>42412</v>
      </c>
      <c r="E181" s="9" t="s">
        <v>2957</v>
      </c>
      <c r="F181" s="9" t="s">
        <v>2812</v>
      </c>
      <c r="G181" s="11">
        <v>2305.15</v>
      </c>
      <c r="H181" s="11"/>
    </row>
    <row r="182" spans="1:8" ht="33.75">
      <c r="A182" s="9" t="s">
        <v>2714</v>
      </c>
      <c r="B182" s="51" t="s">
        <v>2958</v>
      </c>
      <c r="C182" s="51" t="s">
        <v>2959</v>
      </c>
      <c r="D182" s="10">
        <v>42418</v>
      </c>
      <c r="E182" s="9" t="s">
        <v>2960</v>
      </c>
      <c r="F182" s="9" t="s">
        <v>2961</v>
      </c>
      <c r="G182" s="11">
        <v>488.9</v>
      </c>
      <c r="H182" s="11"/>
    </row>
    <row r="183" spans="1:8" ht="33.75">
      <c r="A183" s="9" t="s">
        <v>2714</v>
      </c>
      <c r="B183" s="51" t="s">
        <v>2962</v>
      </c>
      <c r="C183" s="51" t="s">
        <v>2963</v>
      </c>
      <c r="D183" s="10">
        <v>42424</v>
      </c>
      <c r="E183" s="9" t="s">
        <v>2964</v>
      </c>
      <c r="F183" s="9" t="s">
        <v>2965</v>
      </c>
      <c r="G183" s="11">
        <v>474.2</v>
      </c>
      <c r="H183" s="11"/>
    </row>
    <row r="184" spans="1:8" ht="33.75">
      <c r="A184" s="9" t="s">
        <v>2714</v>
      </c>
      <c r="B184" s="51" t="s">
        <v>2966</v>
      </c>
      <c r="C184" s="51" t="s">
        <v>2967</v>
      </c>
      <c r="D184" s="10">
        <v>42424</v>
      </c>
      <c r="E184" s="9" t="s">
        <v>2968</v>
      </c>
      <c r="F184" s="9" t="s">
        <v>2965</v>
      </c>
      <c r="G184" s="11">
        <v>444.2</v>
      </c>
      <c r="H184" s="11"/>
    </row>
    <row r="185" spans="1:8" ht="33.75">
      <c r="A185" s="9" t="s">
        <v>2714</v>
      </c>
      <c r="B185" s="51" t="s">
        <v>2969</v>
      </c>
      <c r="C185" s="51" t="s">
        <v>2970</v>
      </c>
      <c r="D185" s="10">
        <v>42425</v>
      </c>
      <c r="E185" s="9" t="s">
        <v>2971</v>
      </c>
      <c r="F185" s="9" t="s">
        <v>2972</v>
      </c>
      <c r="G185" s="11">
        <v>51.46</v>
      </c>
      <c r="H185" s="11"/>
    </row>
    <row r="186" spans="1:8" ht="33.75">
      <c r="A186" s="9" t="s">
        <v>2714</v>
      </c>
      <c r="B186" s="51" t="s">
        <v>2973</v>
      </c>
      <c r="C186" s="51" t="s">
        <v>2974</v>
      </c>
      <c r="D186" s="10">
        <v>42425</v>
      </c>
      <c r="E186" s="9" t="s">
        <v>2975</v>
      </c>
      <c r="F186" s="9" t="s">
        <v>2790</v>
      </c>
      <c r="G186" s="11">
        <v>120</v>
      </c>
      <c r="H186" s="11"/>
    </row>
    <row r="187" spans="1:8" ht="157.5">
      <c r="A187" s="9" t="s">
        <v>2714</v>
      </c>
      <c r="B187" s="51" t="s">
        <v>2976</v>
      </c>
      <c r="C187" s="51" t="s">
        <v>2977</v>
      </c>
      <c r="D187" s="10">
        <v>42425</v>
      </c>
      <c r="E187" s="9" t="s">
        <v>2978</v>
      </c>
      <c r="F187" s="9" t="s">
        <v>2979</v>
      </c>
      <c r="G187" s="11">
        <v>17736.59</v>
      </c>
      <c r="H187" s="11"/>
    </row>
    <row r="188" spans="1:8" ht="135">
      <c r="A188" s="9" t="s">
        <v>2714</v>
      </c>
      <c r="B188" s="51" t="s">
        <v>2980</v>
      </c>
      <c r="C188" s="51" t="s">
        <v>2980</v>
      </c>
      <c r="D188" s="10">
        <v>42390</v>
      </c>
      <c r="E188" s="9" t="s">
        <v>2981</v>
      </c>
      <c r="F188" s="9"/>
      <c r="G188" s="11">
        <v>1419.94</v>
      </c>
      <c r="H188" s="11"/>
    </row>
    <row r="189" spans="1:8" ht="135">
      <c r="A189" s="9" t="s">
        <v>2714</v>
      </c>
      <c r="B189" s="51" t="s">
        <v>2863</v>
      </c>
      <c r="C189" s="51" t="s">
        <v>2863</v>
      </c>
      <c r="D189" s="10">
        <v>42411</v>
      </c>
      <c r="E189" s="9" t="s">
        <v>2982</v>
      </c>
      <c r="F189" s="9"/>
      <c r="G189" s="11">
        <v>1389.64</v>
      </c>
      <c r="H189" s="11"/>
    </row>
    <row r="190" spans="1:8" ht="33.75">
      <c r="A190" s="9" t="s">
        <v>2714</v>
      </c>
      <c r="B190" s="51" t="s">
        <v>2984</v>
      </c>
      <c r="C190" s="51" t="s">
        <v>2914</v>
      </c>
      <c r="D190" s="10">
        <v>42426</v>
      </c>
      <c r="E190" s="9" t="s">
        <v>2985</v>
      </c>
      <c r="F190" s="9" t="s">
        <v>2941</v>
      </c>
      <c r="G190" s="11">
        <v>675</v>
      </c>
      <c r="H190" s="11"/>
    </row>
    <row r="191" spans="1:8" ht="157.5">
      <c r="A191" s="9" t="s">
        <v>2714</v>
      </c>
      <c r="B191" s="51" t="s">
        <v>2990</v>
      </c>
      <c r="C191" s="51" t="s">
        <v>2991</v>
      </c>
      <c r="D191" s="10">
        <v>42426</v>
      </c>
      <c r="E191" s="9" t="s">
        <v>2992</v>
      </c>
      <c r="F191" s="9" t="s">
        <v>2965</v>
      </c>
      <c r="G191" s="11">
        <v>2762</v>
      </c>
      <c r="H191" s="11"/>
    </row>
    <row r="192" spans="1:8" ht="146.25">
      <c r="A192" s="9" t="s">
        <v>2714</v>
      </c>
      <c r="B192" s="51" t="s">
        <v>2993</v>
      </c>
      <c r="C192" s="51" t="s">
        <v>2994</v>
      </c>
      <c r="D192" s="10">
        <v>42426</v>
      </c>
      <c r="E192" s="9" t="s">
        <v>2995</v>
      </c>
      <c r="F192" s="9" t="s">
        <v>2965</v>
      </c>
      <c r="G192" s="11">
        <v>2306</v>
      </c>
      <c r="H192" s="11"/>
    </row>
    <row r="193" spans="1:8" ht="168.75">
      <c r="A193" s="9" t="s">
        <v>2768</v>
      </c>
      <c r="B193" s="51" t="s">
        <v>2769</v>
      </c>
      <c r="C193" s="51" t="s">
        <v>2769</v>
      </c>
      <c r="D193" s="10">
        <v>42392</v>
      </c>
      <c r="E193" s="9" t="s">
        <v>2832</v>
      </c>
      <c r="F193" s="9" t="s">
        <v>2833</v>
      </c>
      <c r="G193" s="11">
        <v>5800</v>
      </c>
      <c r="H193" s="11">
        <v>50</v>
      </c>
    </row>
    <row r="194" spans="1:8" ht="22.5">
      <c r="A194" s="9" t="s">
        <v>2768</v>
      </c>
      <c r="B194" s="51" t="s">
        <v>2748</v>
      </c>
      <c r="C194" s="51" t="s">
        <v>2770</v>
      </c>
      <c r="D194" s="10">
        <v>42374</v>
      </c>
      <c r="E194" s="9" t="s">
        <v>2834</v>
      </c>
      <c r="F194" s="9" t="s">
        <v>2835</v>
      </c>
      <c r="G194" s="11">
        <v>53.17</v>
      </c>
      <c r="H194" s="11"/>
    </row>
    <row r="195" spans="1:8" ht="135">
      <c r="A195" s="9" t="s">
        <v>2768</v>
      </c>
      <c r="B195" s="51" t="s">
        <v>2771</v>
      </c>
      <c r="C195" s="51" t="s">
        <v>2771</v>
      </c>
      <c r="D195" s="10">
        <v>42391</v>
      </c>
      <c r="E195" s="9" t="s">
        <v>2836</v>
      </c>
      <c r="F195" s="9" t="s">
        <v>2837</v>
      </c>
      <c r="G195" s="11">
        <v>1108.8</v>
      </c>
      <c r="H195" s="11"/>
    </row>
    <row r="196" spans="1:8" ht="45">
      <c r="A196" s="9" t="s">
        <v>2768</v>
      </c>
      <c r="B196" s="51" t="s">
        <v>2873</v>
      </c>
      <c r="C196" s="51" t="s">
        <v>2874</v>
      </c>
      <c r="D196" s="10">
        <v>42404</v>
      </c>
      <c r="E196" s="9" t="s">
        <v>2882</v>
      </c>
      <c r="F196" s="9" t="s">
        <v>2875</v>
      </c>
      <c r="G196" s="11">
        <v>219</v>
      </c>
      <c r="H196" s="11"/>
    </row>
    <row r="197" spans="1:8" ht="146.25">
      <c r="A197" s="9" t="s">
        <v>2772</v>
      </c>
      <c r="B197" s="51" t="s">
        <v>2717</v>
      </c>
      <c r="C197" s="51" t="s">
        <v>2718</v>
      </c>
      <c r="D197" s="10">
        <v>42394</v>
      </c>
      <c r="E197" s="9" t="s">
        <v>2784</v>
      </c>
      <c r="F197" s="9" t="s">
        <v>2785</v>
      </c>
      <c r="G197" s="11">
        <v>756</v>
      </c>
      <c r="H197" s="11"/>
    </row>
    <row r="198" spans="1:8" ht="135">
      <c r="A198" s="9" t="s">
        <v>2772</v>
      </c>
      <c r="B198" s="51" t="s">
        <v>2730</v>
      </c>
      <c r="C198" s="51" t="s">
        <v>773</v>
      </c>
      <c r="D198" s="10">
        <v>42396</v>
      </c>
      <c r="E198" s="9" t="s">
        <v>2838</v>
      </c>
      <c r="F198" s="9" t="s">
        <v>2798</v>
      </c>
      <c r="G198" s="11">
        <v>1725</v>
      </c>
      <c r="H198" s="11"/>
    </row>
    <row r="199" spans="1:8" ht="146.25">
      <c r="A199" s="9" t="s">
        <v>2772</v>
      </c>
      <c r="B199" s="51" t="s">
        <v>2739</v>
      </c>
      <c r="C199" s="51" t="s">
        <v>2739</v>
      </c>
      <c r="D199" s="10">
        <v>42396</v>
      </c>
      <c r="E199" s="9" t="s">
        <v>2839</v>
      </c>
      <c r="F199" s="9" t="s">
        <v>2808</v>
      </c>
      <c r="G199" s="11">
        <v>312</v>
      </c>
      <c r="H199" s="11"/>
    </row>
    <row r="200" spans="1:8" ht="146.25">
      <c r="A200" s="9" t="s">
        <v>2772</v>
      </c>
      <c r="B200" s="51" t="s">
        <v>2883</v>
      </c>
      <c r="C200" s="51" t="s">
        <v>2884</v>
      </c>
      <c r="D200" s="10">
        <v>42416</v>
      </c>
      <c r="E200" s="9" t="s">
        <v>2907</v>
      </c>
      <c r="F200" s="9" t="s">
        <v>2885</v>
      </c>
      <c r="G200" s="11">
        <v>1600</v>
      </c>
      <c r="H200" s="11"/>
    </row>
    <row r="201" spans="1:8" ht="146.25">
      <c r="A201" s="9" t="s">
        <v>2772</v>
      </c>
      <c r="B201" s="51" t="s">
        <v>2886</v>
      </c>
      <c r="C201" s="51" t="s">
        <v>2887</v>
      </c>
      <c r="D201" s="10">
        <v>42417</v>
      </c>
      <c r="E201" s="9" t="s">
        <v>2902</v>
      </c>
      <c r="F201" s="9" t="s">
        <v>2885</v>
      </c>
      <c r="G201" s="11">
        <v>820</v>
      </c>
      <c r="H201" s="11"/>
    </row>
    <row r="202" spans="1:8" ht="146.25">
      <c r="A202" s="9" t="s">
        <v>2772</v>
      </c>
      <c r="B202" s="51" t="s">
        <v>2986</v>
      </c>
      <c r="C202" s="51" t="s">
        <v>2987</v>
      </c>
      <c r="D202" s="10">
        <v>42426</v>
      </c>
      <c r="E202" s="9" t="s">
        <v>2989</v>
      </c>
      <c r="F202" s="9" t="s">
        <v>2965</v>
      </c>
      <c r="G202" s="11">
        <v>300</v>
      </c>
      <c r="H202" s="11"/>
    </row>
    <row r="203" spans="1:8" ht="146.25">
      <c r="A203" s="9" t="s">
        <v>2773</v>
      </c>
      <c r="B203" s="51" t="s">
        <v>2717</v>
      </c>
      <c r="C203" s="51" t="s">
        <v>2718</v>
      </c>
      <c r="D203" s="10">
        <v>42394</v>
      </c>
      <c r="E203" s="9" t="s">
        <v>2840</v>
      </c>
      <c r="F203" s="9" t="s">
        <v>2785</v>
      </c>
      <c r="G203" s="11">
        <v>936</v>
      </c>
      <c r="H203" s="11"/>
    </row>
    <row r="204" spans="1:8" ht="135">
      <c r="A204" s="9" t="s">
        <v>2773</v>
      </c>
      <c r="B204" s="51" t="s">
        <v>2774</v>
      </c>
      <c r="C204" s="51" t="s">
        <v>2775</v>
      </c>
      <c r="D204" s="10">
        <v>42394</v>
      </c>
      <c r="E204" s="9" t="s">
        <v>2841</v>
      </c>
      <c r="F204" s="9" t="s">
        <v>2842</v>
      </c>
      <c r="G204" s="11">
        <v>2611</v>
      </c>
      <c r="H204" s="11"/>
    </row>
    <row r="205" spans="1:8" ht="135">
      <c r="A205" s="9" t="s">
        <v>2773</v>
      </c>
      <c r="B205" s="51" t="s">
        <v>2730</v>
      </c>
      <c r="C205" s="51" t="s">
        <v>773</v>
      </c>
      <c r="D205" s="10">
        <v>42396</v>
      </c>
      <c r="E205" s="9" t="s">
        <v>2843</v>
      </c>
      <c r="F205" s="9" t="s">
        <v>2798</v>
      </c>
      <c r="G205" s="11">
        <v>2380</v>
      </c>
      <c r="H205" s="11"/>
    </row>
    <row r="206" spans="1:8" ht="161.25" customHeight="1">
      <c r="A206" s="9" t="s">
        <v>2773</v>
      </c>
      <c r="B206" s="51" t="s">
        <v>2731</v>
      </c>
      <c r="C206" s="51" t="s">
        <v>2732</v>
      </c>
      <c r="D206" s="10">
        <v>42396</v>
      </c>
      <c r="E206" s="9" t="s">
        <v>2844</v>
      </c>
      <c r="F206" s="9" t="s">
        <v>2800</v>
      </c>
      <c r="G206" s="11">
        <v>600</v>
      </c>
      <c r="H206" s="11"/>
    </row>
    <row r="207" spans="1:8" ht="146.25">
      <c r="A207" s="9" t="s">
        <v>2714</v>
      </c>
      <c r="B207" s="51" t="s">
        <v>2733</v>
      </c>
      <c r="C207" s="51" t="s">
        <v>2734</v>
      </c>
      <c r="D207" s="10">
        <v>42396</v>
      </c>
      <c r="E207" s="9" t="s">
        <v>2845</v>
      </c>
      <c r="F207" s="9" t="s">
        <v>2802</v>
      </c>
      <c r="G207" s="11">
        <v>86.51</v>
      </c>
      <c r="H207" s="11"/>
    </row>
    <row r="208" spans="1:8" ht="135">
      <c r="A208" s="9" t="s">
        <v>2773</v>
      </c>
      <c r="B208" s="51" t="s">
        <v>2735</v>
      </c>
      <c r="C208" s="51" t="s">
        <v>2736</v>
      </c>
      <c r="D208" s="10">
        <v>42397</v>
      </c>
      <c r="E208" s="9" t="s">
        <v>2803</v>
      </c>
      <c r="F208" s="9" t="s">
        <v>2804</v>
      </c>
      <c r="G208" s="11">
        <v>2400</v>
      </c>
      <c r="H208" s="11"/>
    </row>
    <row r="209" spans="1:8" ht="22.5">
      <c r="A209" s="9" t="s">
        <v>2768</v>
      </c>
      <c r="B209" s="51" t="s">
        <v>2776</v>
      </c>
      <c r="C209" s="51" t="s">
        <v>2777</v>
      </c>
      <c r="D209" s="10">
        <v>42395</v>
      </c>
      <c r="E209" s="9" t="s">
        <v>2846</v>
      </c>
      <c r="F209" s="9" t="s">
        <v>2847</v>
      </c>
      <c r="G209" s="11">
        <v>1263.82</v>
      </c>
      <c r="H209" s="11"/>
    </row>
    <row r="210" spans="1:8" ht="146.25">
      <c r="A210" s="9" t="s">
        <v>2773</v>
      </c>
      <c r="B210" s="51" t="s">
        <v>2883</v>
      </c>
      <c r="C210" s="51" t="s">
        <v>2884</v>
      </c>
      <c r="D210" s="10">
        <v>42416</v>
      </c>
      <c r="E210" s="9" t="s">
        <v>2906</v>
      </c>
      <c r="F210" s="9" t="s">
        <v>2885</v>
      </c>
      <c r="G210" s="11">
        <v>1920</v>
      </c>
      <c r="H210" s="11"/>
    </row>
    <row r="211" spans="1:8" ht="146.25">
      <c r="A211" s="9" t="s">
        <v>2773</v>
      </c>
      <c r="B211" s="51" t="s">
        <v>2886</v>
      </c>
      <c r="C211" s="51" t="s">
        <v>2887</v>
      </c>
      <c r="D211" s="10">
        <v>42417</v>
      </c>
      <c r="E211" s="9" t="s">
        <v>2903</v>
      </c>
      <c r="F211" s="9" t="s">
        <v>2885</v>
      </c>
      <c r="G211" s="11">
        <v>1230</v>
      </c>
      <c r="H211" s="11"/>
    </row>
    <row r="212" spans="1:8" ht="168.75">
      <c r="A212" s="9" t="s">
        <v>2773</v>
      </c>
      <c r="B212" s="51" t="s">
        <v>2895</v>
      </c>
      <c r="C212" s="51" t="s">
        <v>2896</v>
      </c>
      <c r="D212" s="10">
        <v>42418</v>
      </c>
      <c r="E212" s="9" t="s">
        <v>2897</v>
      </c>
      <c r="F212" s="9" t="s">
        <v>2898</v>
      </c>
      <c r="G212" s="11">
        <v>3504</v>
      </c>
      <c r="H212" s="11"/>
    </row>
    <row r="213" spans="1:8" ht="33.75">
      <c r="A213" s="9" t="s">
        <v>2714</v>
      </c>
      <c r="B213" s="51" t="s">
        <v>2913</v>
      </c>
      <c r="C213" s="51" t="s">
        <v>2914</v>
      </c>
      <c r="D213" s="10">
        <v>42418</v>
      </c>
      <c r="E213" s="9" t="s">
        <v>2915</v>
      </c>
      <c r="F213" s="9" t="s">
        <v>2916</v>
      </c>
      <c r="G213" s="11">
        <v>1900</v>
      </c>
      <c r="H213" s="11"/>
    </row>
    <row r="214" spans="1:8" ht="33.75">
      <c r="A214" s="9" t="s">
        <v>2714</v>
      </c>
      <c r="B214" s="51" t="s">
        <v>2934</v>
      </c>
      <c r="C214" s="51" t="s">
        <v>2935</v>
      </c>
      <c r="D214" s="10">
        <v>42418</v>
      </c>
      <c r="E214" s="9" t="s">
        <v>2936</v>
      </c>
      <c r="F214" s="9" t="s">
        <v>2937</v>
      </c>
      <c r="G214" s="11">
        <v>1440</v>
      </c>
      <c r="H214" s="11"/>
    </row>
    <row r="215" spans="1:8" ht="146.25">
      <c r="A215" s="9" t="s">
        <v>2773</v>
      </c>
      <c r="B215" s="51" t="s">
        <v>2863</v>
      </c>
      <c r="C215" s="51" t="s">
        <v>2951</v>
      </c>
      <c r="D215" s="10">
        <v>42417</v>
      </c>
      <c r="E215" s="9" t="s">
        <v>2952</v>
      </c>
      <c r="F215" s="9" t="s">
        <v>2950</v>
      </c>
      <c r="G215" s="11">
        <v>1971.24</v>
      </c>
      <c r="H215" s="11"/>
    </row>
    <row r="216" spans="1:8" ht="146.25">
      <c r="A216" s="9" t="s">
        <v>2773</v>
      </c>
      <c r="B216" s="51" t="s">
        <v>2996</v>
      </c>
      <c r="C216" s="51" t="s">
        <v>2997</v>
      </c>
      <c r="D216" s="10">
        <v>42426</v>
      </c>
      <c r="E216" s="9" t="s">
        <v>2998</v>
      </c>
      <c r="F216" s="9" t="s">
        <v>2965</v>
      </c>
      <c r="G216" s="11">
        <v>1118</v>
      </c>
      <c r="H216" s="11"/>
    </row>
    <row r="217" spans="1:8" ht="146.25">
      <c r="A217" s="9" t="s">
        <v>2778</v>
      </c>
      <c r="B217" s="51" t="s">
        <v>2715</v>
      </c>
      <c r="C217" s="51" t="s">
        <v>2779</v>
      </c>
      <c r="D217" s="10">
        <v>42394</v>
      </c>
      <c r="E217" s="9" t="s">
        <v>2848</v>
      </c>
      <c r="F217" s="9" t="s">
        <v>2849</v>
      </c>
      <c r="G217" s="11">
        <v>2086</v>
      </c>
      <c r="H217" s="11"/>
    </row>
    <row r="218" spans="1:8" ht="146.25">
      <c r="A218" s="9" t="s">
        <v>2778</v>
      </c>
      <c r="B218" s="51" t="s">
        <v>2717</v>
      </c>
      <c r="C218" s="51" t="s">
        <v>2718</v>
      </c>
      <c r="D218" s="10">
        <v>42394</v>
      </c>
      <c r="E218" s="9" t="s">
        <v>2850</v>
      </c>
      <c r="F218" s="9" t="s">
        <v>2785</v>
      </c>
      <c r="G218" s="11">
        <v>1512</v>
      </c>
      <c r="H218" s="11"/>
    </row>
    <row r="219" spans="1:8" ht="135">
      <c r="A219" s="9" t="s">
        <v>2778</v>
      </c>
      <c r="B219" s="51" t="s">
        <v>2774</v>
      </c>
      <c r="C219" s="51" t="s">
        <v>2775</v>
      </c>
      <c r="D219" s="10">
        <v>42394</v>
      </c>
      <c r="E219" s="9" t="s">
        <v>2851</v>
      </c>
      <c r="F219" s="9" t="s">
        <v>2842</v>
      </c>
      <c r="G219" s="11">
        <v>669</v>
      </c>
      <c r="H219" s="11"/>
    </row>
    <row r="220" spans="1:8" ht="135">
      <c r="A220" s="9" t="s">
        <v>2778</v>
      </c>
      <c r="B220" s="51" t="s">
        <v>2730</v>
      </c>
      <c r="C220" s="51" t="s">
        <v>773</v>
      </c>
      <c r="D220" s="10">
        <v>42396</v>
      </c>
      <c r="E220" s="9" t="s">
        <v>2852</v>
      </c>
      <c r="F220" s="9" t="s">
        <v>2798</v>
      </c>
      <c r="G220" s="11">
        <v>3000</v>
      </c>
      <c r="H220" s="11"/>
    </row>
    <row r="221" spans="1:8" ht="135">
      <c r="A221" s="9" t="s">
        <v>2778</v>
      </c>
      <c r="B221" s="51" t="s">
        <v>2735</v>
      </c>
      <c r="C221" s="51" t="s">
        <v>2736</v>
      </c>
      <c r="D221" s="10">
        <v>42397</v>
      </c>
      <c r="E221" s="9" t="s">
        <v>2853</v>
      </c>
      <c r="F221" s="9" t="s">
        <v>2804</v>
      </c>
      <c r="G221" s="11">
        <v>1880</v>
      </c>
      <c r="H221" s="11"/>
    </row>
    <row r="222" spans="1:8" ht="22.5">
      <c r="A222" s="9" t="s">
        <v>2778</v>
      </c>
      <c r="B222" s="51" t="s">
        <v>2780</v>
      </c>
      <c r="C222" s="51" t="s">
        <v>2781</v>
      </c>
      <c r="D222" s="10">
        <v>42396</v>
      </c>
      <c r="E222" s="9" t="s">
        <v>2854</v>
      </c>
      <c r="F222" s="9" t="s">
        <v>2808</v>
      </c>
      <c r="G222" s="11">
        <v>167.05</v>
      </c>
      <c r="H222" s="11"/>
    </row>
    <row r="223" spans="1:8" ht="141.75" customHeight="1">
      <c r="A223" s="9" t="s">
        <v>2778</v>
      </c>
      <c r="B223" s="51" t="s">
        <v>2739</v>
      </c>
      <c r="C223" s="51" t="s">
        <v>2739</v>
      </c>
      <c r="D223" s="10">
        <v>42396</v>
      </c>
      <c r="E223" s="9" t="s">
        <v>2855</v>
      </c>
      <c r="F223" s="9" t="s">
        <v>2808</v>
      </c>
      <c r="G223" s="11">
        <v>312</v>
      </c>
      <c r="H223" s="11"/>
    </row>
    <row r="224" spans="1:8" ht="146.25">
      <c r="A224" s="9" t="s">
        <v>2778</v>
      </c>
      <c r="B224" s="51" t="s">
        <v>2883</v>
      </c>
      <c r="C224" s="51" t="s">
        <v>2884</v>
      </c>
      <c r="D224" s="10">
        <v>42416</v>
      </c>
      <c r="E224" s="9" t="s">
        <v>2908</v>
      </c>
      <c r="F224" s="9" t="s">
        <v>2885</v>
      </c>
      <c r="G224" s="11">
        <v>3200</v>
      </c>
      <c r="H224" s="11"/>
    </row>
    <row r="225" spans="1:8" ht="139.5" customHeight="1">
      <c r="A225" s="9" t="s">
        <v>2778</v>
      </c>
      <c r="B225" s="51" t="s">
        <v>2886</v>
      </c>
      <c r="C225" s="51" t="s">
        <v>2887</v>
      </c>
      <c r="D225" s="10">
        <v>42417</v>
      </c>
      <c r="E225" s="9" t="s">
        <v>2904</v>
      </c>
      <c r="F225" s="9" t="s">
        <v>2885</v>
      </c>
      <c r="G225" s="11">
        <v>2050</v>
      </c>
      <c r="H225" s="11"/>
    </row>
    <row r="226" spans="1:8" ht="168.75">
      <c r="A226" s="9" t="s">
        <v>2778</v>
      </c>
      <c r="B226" s="51" t="s">
        <v>2895</v>
      </c>
      <c r="C226" s="51" t="s">
        <v>2896</v>
      </c>
      <c r="D226" s="10">
        <v>42418</v>
      </c>
      <c r="E226" s="9" t="s">
        <v>2899</v>
      </c>
      <c r="F226" s="9" t="s">
        <v>2898</v>
      </c>
      <c r="G226" s="11">
        <v>3315</v>
      </c>
      <c r="H226" s="11"/>
    </row>
    <row r="227" spans="1:8" ht="22.5">
      <c r="A227" s="9" t="s">
        <v>2778</v>
      </c>
      <c r="B227" s="51" t="s">
        <v>2942</v>
      </c>
      <c r="C227" s="51" t="s">
        <v>2861</v>
      </c>
      <c r="D227" s="10">
        <v>42418</v>
      </c>
      <c r="E227" s="9" t="s">
        <v>2943</v>
      </c>
      <c r="F227" s="9" t="s">
        <v>2944</v>
      </c>
      <c r="G227" s="11">
        <v>2100</v>
      </c>
      <c r="H227" s="11"/>
    </row>
    <row r="228" spans="1:8" ht="146.25">
      <c r="A228" s="9" t="s">
        <v>2778</v>
      </c>
      <c r="B228" s="51" t="s">
        <v>2863</v>
      </c>
      <c r="C228" s="51" t="s">
        <v>2951</v>
      </c>
      <c r="D228" s="10">
        <v>42417</v>
      </c>
      <c r="E228" s="9" t="s">
        <v>2953</v>
      </c>
      <c r="F228" s="9" t="s">
        <v>2950</v>
      </c>
      <c r="G228" s="11">
        <v>1478.44</v>
      </c>
      <c r="H228" s="11"/>
    </row>
    <row r="229" spans="1:8" ht="146.25">
      <c r="A229" s="9" t="s">
        <v>2778</v>
      </c>
      <c r="B229" s="51" t="s">
        <v>2986</v>
      </c>
      <c r="C229" s="51" t="s">
        <v>2987</v>
      </c>
      <c r="D229" s="10">
        <v>42426</v>
      </c>
      <c r="E229" s="9" t="s">
        <v>2988</v>
      </c>
      <c r="F229" s="9" t="s">
        <v>2965</v>
      </c>
      <c r="G229" s="11">
        <v>300</v>
      </c>
      <c r="H229" s="11"/>
    </row>
    <row r="230" spans="1:8" ht="45">
      <c r="A230" s="9" t="s">
        <v>2867</v>
      </c>
      <c r="B230" s="51" t="s">
        <v>2870</v>
      </c>
      <c r="C230" s="51" t="s">
        <v>2868</v>
      </c>
      <c r="D230" s="10">
        <v>42404</v>
      </c>
      <c r="E230" s="9" t="s">
        <v>2871</v>
      </c>
      <c r="F230" s="9" t="s">
        <v>2869</v>
      </c>
      <c r="G230" s="11">
        <v>1232</v>
      </c>
      <c r="H230" s="11"/>
    </row>
    <row r="231" spans="1:8" ht="135">
      <c r="A231" s="9" t="s">
        <v>2714</v>
      </c>
      <c r="B231" s="51" t="s">
        <v>2863</v>
      </c>
      <c r="C231" s="51" t="s">
        <v>2863</v>
      </c>
      <c r="D231" s="10">
        <v>42425</v>
      </c>
      <c r="E231" s="9" t="s">
        <v>2983</v>
      </c>
      <c r="F231" s="9"/>
      <c r="G231" s="11">
        <v>2021.36</v>
      </c>
      <c r="H231" s="11"/>
    </row>
    <row r="232" spans="1:8" ht="45">
      <c r="A232" s="9" t="s">
        <v>2714</v>
      </c>
      <c r="B232" s="51" t="s">
        <v>3000</v>
      </c>
      <c r="C232" s="51" t="s">
        <v>3001</v>
      </c>
      <c r="D232" s="10">
        <v>42430</v>
      </c>
      <c r="E232" s="9" t="s">
        <v>3002</v>
      </c>
      <c r="F232" s="9" t="s">
        <v>2920</v>
      </c>
      <c r="G232" s="11">
        <v>720.66</v>
      </c>
      <c r="H232" s="11"/>
    </row>
    <row r="233" spans="1:8" ht="45">
      <c r="A233" s="9" t="s">
        <v>2867</v>
      </c>
      <c r="B233" s="51" t="s">
        <v>3003</v>
      </c>
      <c r="C233" s="51" t="s">
        <v>3004</v>
      </c>
      <c r="D233" s="10">
        <v>42432</v>
      </c>
      <c r="E233" s="9" t="s">
        <v>3005</v>
      </c>
      <c r="F233" s="9" t="s">
        <v>3006</v>
      </c>
      <c r="G233" s="11">
        <v>740</v>
      </c>
      <c r="H233" s="11"/>
    </row>
    <row r="234" spans="1:8" ht="45">
      <c r="A234" s="9" t="s">
        <v>2867</v>
      </c>
      <c r="B234" s="51" t="s">
        <v>3007</v>
      </c>
      <c r="C234" s="51" t="s">
        <v>3008</v>
      </c>
      <c r="D234" s="10">
        <v>42432</v>
      </c>
      <c r="E234" s="9" t="s">
        <v>3010</v>
      </c>
      <c r="F234" s="9" t="s">
        <v>3009</v>
      </c>
      <c r="G234" s="11">
        <v>5850.5</v>
      </c>
      <c r="H234" s="11"/>
    </row>
    <row r="235" spans="1:8" ht="45">
      <c r="A235" s="9" t="s">
        <v>2768</v>
      </c>
      <c r="B235" s="51" t="s">
        <v>3011</v>
      </c>
      <c r="C235" s="51" t="s">
        <v>3012</v>
      </c>
      <c r="D235" s="10">
        <v>42437</v>
      </c>
      <c r="E235" s="9" t="s">
        <v>3013</v>
      </c>
      <c r="F235" s="9" t="s">
        <v>2875</v>
      </c>
      <c r="G235" s="11">
        <v>107</v>
      </c>
      <c r="H235" s="11"/>
    </row>
    <row r="236" spans="1:8" ht="45">
      <c r="A236" s="9" t="s">
        <v>2714</v>
      </c>
      <c r="B236" s="51" t="s">
        <v>3011</v>
      </c>
      <c r="C236" s="51" t="s">
        <v>3012</v>
      </c>
      <c r="D236" s="10">
        <v>42437</v>
      </c>
      <c r="E236" s="9" t="s">
        <v>3014</v>
      </c>
      <c r="F236" s="9" t="s">
        <v>2875</v>
      </c>
      <c r="G236" s="11">
        <v>73.53</v>
      </c>
      <c r="H236" s="11"/>
    </row>
    <row r="237" spans="1:8" ht="45">
      <c r="A237" s="9" t="s">
        <v>2714</v>
      </c>
      <c r="B237" s="51" t="s">
        <v>3011</v>
      </c>
      <c r="C237" s="51" t="s">
        <v>3012</v>
      </c>
      <c r="D237" s="10">
        <v>42437</v>
      </c>
      <c r="E237" s="9" t="s">
        <v>3015</v>
      </c>
      <c r="F237" s="9" t="s">
        <v>2875</v>
      </c>
      <c r="G237" s="11">
        <v>89.96</v>
      </c>
      <c r="H237" s="11"/>
    </row>
    <row r="238" spans="1:8" ht="56.25">
      <c r="A238" s="9" t="s">
        <v>2714</v>
      </c>
      <c r="B238" s="51" t="s">
        <v>3011</v>
      </c>
      <c r="C238" s="51" t="s">
        <v>3012</v>
      </c>
      <c r="D238" s="10">
        <v>42437</v>
      </c>
      <c r="E238" s="9" t="s">
        <v>3016</v>
      </c>
      <c r="F238" s="9" t="s">
        <v>2875</v>
      </c>
      <c r="G238" s="11">
        <v>889.86</v>
      </c>
      <c r="H238" s="11"/>
    </row>
    <row r="239" spans="1:8" ht="45">
      <c r="A239" s="9" t="s">
        <v>2714</v>
      </c>
      <c r="B239" s="51" t="s">
        <v>3011</v>
      </c>
      <c r="C239" s="51" t="s">
        <v>3012</v>
      </c>
      <c r="D239" s="10">
        <v>42437</v>
      </c>
      <c r="E239" s="9" t="s">
        <v>3017</v>
      </c>
      <c r="F239" s="9" t="s">
        <v>2875</v>
      </c>
      <c r="G239" s="11">
        <v>55.08</v>
      </c>
      <c r="H239" s="11"/>
    </row>
    <row r="240" spans="1:8" ht="45">
      <c r="A240" s="9" t="s">
        <v>2714</v>
      </c>
      <c r="B240" s="51" t="s">
        <v>3011</v>
      </c>
      <c r="C240" s="51" t="s">
        <v>3012</v>
      </c>
      <c r="D240" s="10">
        <v>42437</v>
      </c>
      <c r="E240" s="9" t="s">
        <v>3018</v>
      </c>
      <c r="F240" s="9" t="s">
        <v>2875</v>
      </c>
      <c r="G240" s="11">
        <v>117.33</v>
      </c>
      <c r="H240" s="11"/>
    </row>
    <row r="241" spans="1:8" ht="45">
      <c r="A241" s="9" t="s">
        <v>2714</v>
      </c>
      <c r="B241" s="51" t="s">
        <v>3011</v>
      </c>
      <c r="C241" s="51" t="s">
        <v>3012</v>
      </c>
      <c r="D241" s="10">
        <v>42437</v>
      </c>
      <c r="E241" s="9" t="s">
        <v>3019</v>
      </c>
      <c r="F241" s="9" t="s">
        <v>2875</v>
      </c>
      <c r="G241" s="11">
        <v>148.88</v>
      </c>
      <c r="H241" s="11"/>
    </row>
    <row r="242" spans="1:8" ht="45">
      <c r="A242" s="9" t="s">
        <v>2714</v>
      </c>
      <c r="B242" s="51" t="s">
        <v>3011</v>
      </c>
      <c r="C242" s="51" t="s">
        <v>3012</v>
      </c>
      <c r="D242" s="10">
        <v>42437</v>
      </c>
      <c r="E242" s="9" t="s">
        <v>3020</v>
      </c>
      <c r="F242" s="9" t="s">
        <v>2875</v>
      </c>
      <c r="G242" s="11">
        <v>132.69999999999999</v>
      </c>
      <c r="H242" s="11"/>
    </row>
    <row r="243" spans="1:8" ht="33.75">
      <c r="A243" s="9" t="s">
        <v>2714</v>
      </c>
      <c r="B243" s="51" t="s">
        <v>3021</v>
      </c>
      <c r="C243" s="51" t="s">
        <v>3022</v>
      </c>
      <c r="D243" s="10">
        <v>42437</v>
      </c>
      <c r="E243" s="9" t="s">
        <v>3024</v>
      </c>
      <c r="F243" s="9" t="s">
        <v>3023</v>
      </c>
      <c r="G243" s="11">
        <v>1068.8800000000001</v>
      </c>
      <c r="H243" s="11"/>
    </row>
    <row r="244" spans="1:8" ht="157.5">
      <c r="A244" s="9" t="s">
        <v>3025</v>
      </c>
      <c r="B244" s="51" t="s">
        <v>3026</v>
      </c>
      <c r="C244" s="51" t="s">
        <v>3026</v>
      </c>
      <c r="D244" s="10">
        <v>42445</v>
      </c>
      <c r="E244" s="9" t="s">
        <v>3030</v>
      </c>
      <c r="F244" s="9" t="s">
        <v>3027</v>
      </c>
      <c r="G244" s="11">
        <v>469.6</v>
      </c>
      <c r="H244" s="11"/>
    </row>
    <row r="245" spans="1:8" ht="157.5">
      <c r="A245" s="9" t="s">
        <v>3025</v>
      </c>
      <c r="B245" s="51" t="s">
        <v>3028</v>
      </c>
      <c r="C245" s="51" t="s">
        <v>3028</v>
      </c>
      <c r="D245" s="10">
        <v>42445</v>
      </c>
      <c r="E245" s="9" t="s">
        <v>3029</v>
      </c>
      <c r="F245" s="9" t="s">
        <v>3027</v>
      </c>
      <c r="G245" s="11"/>
      <c r="H245" s="11">
        <v>197.89</v>
      </c>
    </row>
    <row r="246" spans="1:8" ht="146.25">
      <c r="A246" s="9" t="s">
        <v>3025</v>
      </c>
      <c r="B246" s="51" t="s">
        <v>3031</v>
      </c>
      <c r="C246" s="51" t="s">
        <v>3031</v>
      </c>
      <c r="D246" s="10">
        <v>42445</v>
      </c>
      <c r="E246" s="9" t="s">
        <v>3032</v>
      </c>
      <c r="F246" s="9" t="s">
        <v>3027</v>
      </c>
      <c r="G246" s="11">
        <v>356</v>
      </c>
      <c r="H246" s="11"/>
    </row>
    <row r="247" spans="1:8" ht="157.5">
      <c r="A247" s="9" t="s">
        <v>3025</v>
      </c>
      <c r="B247" s="51" t="s">
        <v>3033</v>
      </c>
      <c r="C247" s="51" t="s">
        <v>3033</v>
      </c>
      <c r="D247" s="10">
        <v>42445</v>
      </c>
      <c r="E247" s="9" t="s">
        <v>3034</v>
      </c>
      <c r="F247" s="9" t="s">
        <v>3027</v>
      </c>
      <c r="G247" s="11">
        <v>1925.69</v>
      </c>
      <c r="H247" s="11"/>
    </row>
    <row r="248" spans="1:8" ht="22.5">
      <c r="A248" s="9" t="s">
        <v>3025</v>
      </c>
      <c r="B248" s="51" t="s">
        <v>3035</v>
      </c>
      <c r="C248" s="51" t="s">
        <v>3035</v>
      </c>
      <c r="D248" s="10">
        <v>42445</v>
      </c>
      <c r="E248" s="9" t="s">
        <v>3037</v>
      </c>
      <c r="F248" s="9" t="s">
        <v>3036</v>
      </c>
      <c r="G248" s="11">
        <v>50</v>
      </c>
      <c r="H248" s="11"/>
    </row>
    <row r="249" spans="1:8" ht="45">
      <c r="A249" s="9" t="s">
        <v>3025</v>
      </c>
      <c r="B249" s="51" t="s">
        <v>3038</v>
      </c>
      <c r="C249" s="51" t="s">
        <v>3038</v>
      </c>
      <c r="D249" s="10">
        <v>42445</v>
      </c>
      <c r="E249" s="9" t="s">
        <v>3039</v>
      </c>
      <c r="F249" s="9" t="s">
        <v>3027</v>
      </c>
      <c r="G249" s="11">
        <v>198.71</v>
      </c>
      <c r="H249" s="11">
        <v>264.49</v>
      </c>
    </row>
    <row r="250" spans="1:8" ht="22.5">
      <c r="A250" s="9" t="s">
        <v>3025</v>
      </c>
      <c r="B250" s="51" t="s">
        <v>3040</v>
      </c>
      <c r="C250" s="51" t="s">
        <v>3040</v>
      </c>
      <c r="D250" s="10">
        <v>42445</v>
      </c>
      <c r="E250" s="9" t="s">
        <v>3041</v>
      </c>
      <c r="F250" s="9" t="s">
        <v>3027</v>
      </c>
      <c r="G250" s="11"/>
      <c r="H250" s="11">
        <v>85.7</v>
      </c>
    </row>
    <row r="251" spans="1:8" ht="157.5">
      <c r="A251" s="9" t="s">
        <v>2714</v>
      </c>
      <c r="B251" s="51" t="s">
        <v>3042</v>
      </c>
      <c r="C251" s="51" t="s">
        <v>3043</v>
      </c>
      <c r="D251" s="10">
        <v>42445</v>
      </c>
      <c r="E251" s="9" t="s">
        <v>3053</v>
      </c>
      <c r="F251" s="9" t="s">
        <v>3044</v>
      </c>
      <c r="G251" s="11">
        <v>955.25</v>
      </c>
      <c r="H251" s="11"/>
    </row>
    <row r="252" spans="1:8" ht="157.5">
      <c r="A252" s="9" t="s">
        <v>2778</v>
      </c>
      <c r="B252" s="51" t="s">
        <v>3042</v>
      </c>
      <c r="C252" s="51" t="s">
        <v>3043</v>
      </c>
      <c r="D252" s="10">
        <v>42445</v>
      </c>
      <c r="E252" s="9" t="s">
        <v>3045</v>
      </c>
      <c r="F252" s="9" t="s">
        <v>3044</v>
      </c>
      <c r="G252" s="11">
        <v>955.25</v>
      </c>
      <c r="H252" s="11"/>
    </row>
    <row r="253" spans="1:8" ht="157.5">
      <c r="A253" s="9" t="s">
        <v>2714</v>
      </c>
      <c r="B253" s="51" t="s">
        <v>3046</v>
      </c>
      <c r="C253" s="51" t="s">
        <v>3047</v>
      </c>
      <c r="D253" s="10">
        <v>42445</v>
      </c>
      <c r="E253" s="9" t="s">
        <v>3052</v>
      </c>
      <c r="F253" s="9" t="s">
        <v>3044</v>
      </c>
      <c r="G253" s="11">
        <v>1514.8</v>
      </c>
      <c r="H253" s="11"/>
    </row>
    <row r="254" spans="1:8" ht="157.5">
      <c r="A254" s="9" t="s">
        <v>2778</v>
      </c>
      <c r="B254" s="51" t="s">
        <v>3046</v>
      </c>
      <c r="C254" s="51" t="s">
        <v>3047</v>
      </c>
      <c r="D254" s="10">
        <v>42445</v>
      </c>
      <c r="E254" s="9" t="s">
        <v>3048</v>
      </c>
      <c r="F254" s="9" t="s">
        <v>3044</v>
      </c>
      <c r="G254" s="11">
        <v>1514.8</v>
      </c>
      <c r="H254" s="11"/>
    </row>
    <row r="255" spans="1:8" ht="157.5">
      <c r="A255" s="9" t="s">
        <v>2714</v>
      </c>
      <c r="B255" s="51" t="s">
        <v>3049</v>
      </c>
      <c r="C255" s="51" t="s">
        <v>3051</v>
      </c>
      <c r="D255" s="10">
        <v>42445</v>
      </c>
      <c r="E255" s="9" t="s">
        <v>3050</v>
      </c>
      <c r="F255" s="9" t="s">
        <v>3044</v>
      </c>
      <c r="G255" s="11">
        <v>6000</v>
      </c>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row r="3031" spans="1:8">
      <c r="A3031" s="9"/>
      <c r="B3031" s="51"/>
      <c r="C3031" s="51"/>
      <c r="D3031" s="10"/>
      <c r="E3031" s="9"/>
      <c r="F3031" s="9"/>
      <c r="G3031" s="11"/>
      <c r="H3031" s="11"/>
    </row>
    <row r="3032" spans="1:8">
      <c r="A3032" s="9"/>
      <c r="B3032" s="51"/>
      <c r="C3032" s="51"/>
      <c r="D3032" s="10"/>
      <c r="E3032" s="9"/>
      <c r="F3032" s="9"/>
      <c r="G3032" s="11"/>
      <c r="H3032" s="11"/>
    </row>
    <row r="3033" spans="1:8">
      <c r="A3033" s="9"/>
      <c r="B3033" s="51"/>
      <c r="C3033" s="51"/>
      <c r="D3033" s="10"/>
      <c r="E3033" s="9"/>
      <c r="F3033" s="9"/>
      <c r="G3033" s="11"/>
      <c r="H3033" s="11"/>
    </row>
    <row r="3034" spans="1:8">
      <c r="A3034" s="9"/>
      <c r="B3034" s="51"/>
      <c r="C3034" s="51"/>
      <c r="D3034" s="10"/>
      <c r="E3034" s="9"/>
      <c r="F3034" s="9"/>
      <c r="G3034" s="11"/>
      <c r="H3034" s="11"/>
    </row>
  </sheetData>
  <sheetProtection selectLockedCells="1"/>
  <sortState ref="A127:H231">
    <sortCondition ref="A127"/>
  </sortState>
  <mergeCells count="7">
    <mergeCell ref="A125:H125"/>
    <mergeCell ref="A122:C122"/>
    <mergeCell ref="E122:H122"/>
    <mergeCell ref="A109:H109"/>
    <mergeCell ref="A110:H110"/>
    <mergeCell ref="E121:H121"/>
    <mergeCell ref="A121:C121"/>
  </mergeCells>
  <phoneticPr fontId="21" type="noConversion"/>
  <conditionalFormatting sqref="A127:H3034">
    <cfRule type="expression" dxfId="13" priority="23" stopIfTrue="1">
      <formula>$A127&lt;&gt;""</formula>
    </cfRule>
  </conditionalFormatting>
  <conditionalFormatting sqref="B3007:C3009">
    <cfRule type="expression" dxfId="12" priority="15" stopIfTrue="1">
      <formula>$A3007&lt;&gt;""</formula>
    </cfRule>
  </conditionalFormatting>
  <conditionalFormatting sqref="E3007:F3009 H3007:H3009">
    <cfRule type="expression" dxfId="11" priority="14" stopIfTrue="1">
      <formula>$A3007&lt;&gt;""</formula>
    </cfRule>
  </conditionalFormatting>
  <conditionalFormatting sqref="A3007:A3009">
    <cfRule type="expression" dxfId="10" priority="13" stopIfTrue="1">
      <formula>$A3007&lt;&gt;""</formula>
    </cfRule>
  </conditionalFormatting>
  <conditionalFormatting sqref="D3007:D3009">
    <cfRule type="expression" dxfId="9" priority="11" stopIfTrue="1">
      <formula>$A3007&lt;&gt;""</formula>
    </cfRule>
  </conditionalFormatting>
  <conditionalFormatting sqref="G3007:G3009">
    <cfRule type="expression" dxfId="8" priority="9" stopIfTrue="1">
      <formula>$A3007&lt;&gt;""</formula>
    </cfRule>
  </conditionalFormatting>
  <conditionalFormatting sqref="B127:C174">
    <cfRule type="expression" dxfId="7" priority="8" stopIfTrue="1">
      <formula>$A127&lt;&gt;""</formula>
    </cfRule>
  </conditionalFormatting>
  <conditionalFormatting sqref="A127:A174">
    <cfRule type="expression" dxfId="6" priority="7" stopIfTrue="1">
      <formula>$A127&lt;&gt;""</formula>
    </cfRule>
  </conditionalFormatting>
  <conditionalFormatting sqref="A127:C129">
    <cfRule type="expression" dxfId="5" priority="6" stopIfTrue="1">
      <formula>$A127&lt;&gt;""</formula>
    </cfRule>
  </conditionalFormatting>
  <conditionalFormatting sqref="A127:C174">
    <cfRule type="expression" dxfId="4" priority="5" stopIfTrue="1">
      <formula>$A127&lt;&gt;""</formula>
    </cfRule>
  </conditionalFormatting>
  <conditionalFormatting sqref="E127:F174 H127:H174">
    <cfRule type="expression" dxfId="3" priority="4" stopIfTrue="1">
      <formula>$A127&lt;&gt;""</formula>
    </cfRule>
  </conditionalFormatting>
  <conditionalFormatting sqref="G127:G174">
    <cfRule type="expression" dxfId="2" priority="3" stopIfTrue="1">
      <formula>$A127&lt;&gt;""</formula>
    </cfRule>
  </conditionalFormatting>
  <conditionalFormatting sqref="E127:H129">
    <cfRule type="expression" dxfId="1" priority="2" stopIfTrue="1">
      <formula>$A127&lt;&gt;""</formula>
    </cfRule>
  </conditionalFormatting>
  <conditionalFormatting sqref="E127:H174">
    <cfRule type="expression" dxfId="0" priority="1" stopIfTrue="1">
      <formula>$A127&lt;&gt;""</formula>
    </cfRule>
  </conditionalFormatting>
  <dataValidations count="5">
    <dataValidation type="list" allowBlank="1" showInputMessage="1" showErrorMessage="1" sqref="A127:A3034">
      <formula1>OFFSET($A$1,1,0,$A$1,1)</formula1>
    </dataValidation>
    <dataValidation type="list" allowBlank="1" showInputMessage="1" sqref="E127:E3034">
      <formula1>$E$105:$E$108</formula1>
    </dataValidation>
    <dataValidation allowBlank="1" sqref="B127:C3034"/>
    <dataValidation type="decimal" operator="greaterThan" allowBlank="1" showInputMessage="1" showErrorMessage="1" sqref="G127:H3034">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tabSelected="1" topLeftCell="A73"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Slovenský zväz biatlonu</v>
      </c>
      <c r="G3" s="55" t="str">
        <f>Doklady!H111</f>
        <v>V1</v>
      </c>
      <c r="H3" s="110"/>
    </row>
    <row r="4" spans="1:8" s="8" customFormat="1" ht="12.75">
      <c r="B4" s="24" t="s">
        <v>345</v>
      </c>
      <c r="C4" s="39" t="str">
        <f>RIGHT("0000"&amp;INDEX(Adr!A:A,Doklady!B112+1),8)</f>
        <v>35656743</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Partizánska 71, Banská Bystrica, 974 01</v>
      </c>
      <c r="H6" s="110"/>
    </row>
    <row r="7" spans="1:8" s="8" customFormat="1" ht="12.75">
      <c r="B7" s="24" t="s">
        <v>510</v>
      </c>
      <c r="C7" s="8" t="str">
        <f>INDEX(Adr!J:J,Doklady!B112+1)</f>
        <v>SK8109000000000300127118</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521040</v>
      </c>
      <c r="D11" s="136">
        <f t="shared" si="0"/>
        <v>174386.75</v>
      </c>
      <c r="E11" s="112"/>
      <c r="F11" s="112"/>
      <c r="G11" s="28">
        <f>SUMIF($A$29:$A$78,$A11,G$29:G$78)+G19</f>
        <v>494506.1565000001</v>
      </c>
    </row>
    <row r="12" spans="1:8" ht="12.75" customHeight="1">
      <c r="A12" s="26" t="s">
        <v>435</v>
      </c>
      <c r="B12" s="27" t="s">
        <v>350</v>
      </c>
      <c r="C12" s="28">
        <f t="shared" si="0"/>
        <v>47800</v>
      </c>
      <c r="D12" s="136">
        <f t="shared" si="0"/>
        <v>8551.7900000000009</v>
      </c>
      <c r="E12" s="112"/>
      <c r="F12" s="112"/>
      <c r="G12" s="28">
        <f>SUMIF($A$29:$A$78,$A12,G$29:G$78)</f>
        <v>39628.299500000001</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568840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420800</v>
      </c>
      <c r="D18" s="112"/>
      <c r="E18" s="112"/>
      <c r="F18" s="112"/>
      <c r="G18" s="28">
        <f>SUMIF($H$29:$H$78,$A18,G$29:G$78)</f>
        <v>303353.64700000006</v>
      </c>
    </row>
    <row r="19" spans="1:9" ht="12.75" customHeight="1">
      <c r="A19" s="26" t="s">
        <v>1280</v>
      </c>
      <c r="B19" s="27" t="s">
        <v>1152</v>
      </c>
      <c r="C19" s="113">
        <f t="shared" si="1"/>
        <v>135000</v>
      </c>
      <c r="D19" s="114">
        <f>SUMIF(Doklady!I$2:I$101,102,Doklady!G$2:G$101)</f>
        <v>0</v>
      </c>
      <c r="E19" s="113">
        <f>D19/(1-0.05)-D19</f>
        <v>0</v>
      </c>
      <c r="F19" s="113">
        <f>SUMIF(Doklady!I$2:I$101,102,Doklady!H$2:H$101)</f>
        <v>0</v>
      </c>
      <c r="G19" s="114">
        <f>IF(D19&gt;C19,"CHYBA!",-(MIN(D19-C19,(D19+F19)*(1-0.05)-C19)))</f>
        <v>135000</v>
      </c>
      <c r="H19" s="111"/>
      <c r="I19" s="107" t="str">
        <f>IF(C19&lt;&gt;"",IF(G19="CHYBA!","Vyúčtovaná dotácia je o "&amp;TEXT(D19-C19,"### ### ###,00")&amp;" eur vyššia ako poskytnutá. Opravte!",""),"")</f>
        <v/>
      </c>
    </row>
    <row r="20" spans="1:9" ht="12.75" customHeight="1">
      <c r="A20" s="26" t="s">
        <v>1281</v>
      </c>
      <c r="B20" s="27" t="s">
        <v>1289</v>
      </c>
      <c r="C20" s="28">
        <f t="shared" si="1"/>
        <v>4240</v>
      </c>
      <c r="D20" s="112"/>
      <c r="E20" s="112"/>
      <c r="F20" s="112"/>
      <c r="G20" s="28">
        <f t="shared" ref="G20:G26" si="2">SUMIF($H$29:$H$78,$A20,G$29:G$78)</f>
        <v>4240</v>
      </c>
    </row>
    <row r="21" spans="1:9" ht="12.75" customHeight="1">
      <c r="A21" s="26" t="s">
        <v>1282</v>
      </c>
      <c r="B21" s="27" t="s">
        <v>1290</v>
      </c>
      <c r="C21" s="28">
        <f t="shared" si="1"/>
        <v>8800</v>
      </c>
      <c r="D21" s="112"/>
      <c r="E21" s="112"/>
      <c r="F21" s="112"/>
      <c r="G21" s="28">
        <f t="shared" si="2"/>
        <v>5827.45</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373000</v>
      </c>
      <c r="D29" s="114">
        <f>IF(C29&lt;&gt;"",Doklady!G2,"")</f>
        <v>114841.47</v>
      </c>
      <c r="E29" s="30">
        <f>IF(C29&lt;&gt;"",IF(H29&lt;&gt;102,D29/(1-Doklady!K2)-D29,""),"")</f>
        <v>6044.2878947368445</v>
      </c>
      <c r="F29" s="28">
        <f>IF(C29&lt;&gt;"",IF(H29&lt;&gt;102,Doklady!H2,""),"")</f>
        <v>184.48</v>
      </c>
      <c r="G29" s="30">
        <f>IF(C29&lt;&gt;"",IF(H29&lt;&gt;102,IF(D29&gt;C29,"CHYBA!",-(MIN(D29-C29,(D29+F29)*(1-Doklady!K2)-C29))),""),"")</f>
        <v>263725.34750000003</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47800</v>
      </c>
      <c r="D30" s="114">
        <f>IF(C30&lt;&gt;"",Doklady!G3,"")</f>
        <v>8551.7900000000009</v>
      </c>
      <c r="E30" s="30">
        <f>IF(C30&lt;&gt;"",IF(H30&lt;&gt;102,D30/(1-Doklady!K3)-D30,""),"")</f>
        <v>450.0942105263166</v>
      </c>
      <c r="F30" s="28">
        <f>IF(C30&lt;&gt;"",IF(H30&lt;&gt;102,Doklady!H3,""),"")</f>
        <v>50</v>
      </c>
      <c r="G30" s="30">
        <f>IF(C30&lt;&gt;"",IF(H30&lt;&gt;102,IF(D30&gt;C30,"CHYBA!",-(MIN(D30-C30,(D30+F30)*(1-Doklady!K3)-C30))),""),"")</f>
        <v>39628.299500000001</v>
      </c>
      <c r="H30" s="111" t="str">
        <f>Doklady!I3</f>
        <v>01</v>
      </c>
      <c r="I30" s="107" t="str">
        <f t="shared" ref="I30:I79" si="3">IF(C30&lt;&gt;"",IF(G30="CHYBA!","Vyúčtovaná dotácia je o "&amp;TEXT(D30-C30,"### ### ###,00")&amp;" eur väčšia ako poskytnutá. Opravte!",""),"")</f>
        <v/>
      </c>
    </row>
    <row r="31" spans="1:9" ht="12" customHeight="1">
      <c r="A31" s="29" t="str">
        <f>Doklady!J4</f>
        <v>026 02</v>
      </c>
      <c r="B31" s="29" t="str">
        <f>Doklady!A4</f>
        <v>(02) - Kuzminová Anastasia (SR a zahraničie, celý rok 2016)</v>
      </c>
      <c r="C31" s="30">
        <f>IF(H31&gt;0,Doklady!F4,"")</f>
        <v>50000</v>
      </c>
      <c r="D31" s="114">
        <f>IF(C31&lt;&gt;"",Doklady!G4,"")</f>
        <v>3000</v>
      </c>
      <c r="E31" s="30">
        <f>IF(C31&lt;&gt;"",IF(H31&lt;&gt;102,D31/(1-Doklady!K4)-D31,""),"")</f>
        <v>157.89473684210543</v>
      </c>
      <c r="F31" s="28">
        <f>IF(C31&lt;&gt;"",IF(H31&lt;&gt;102,Doklady!H4,""),"")</f>
        <v>548.08000000000004</v>
      </c>
      <c r="G31" s="30">
        <f>IF(C31&lt;&gt;"",IF(H31&lt;&gt;102,IF(D31&gt;C31,"CHYBA!",-(MIN(D31-C31,(D31+F31)*(1-Doklady!K4)-C31))),""),"")</f>
        <v>47000</v>
      </c>
      <c r="H31" s="111" t="str">
        <f>Doklady!I4</f>
        <v>02</v>
      </c>
      <c r="I31" s="107" t="str">
        <f t="shared" si="3"/>
        <v/>
      </c>
    </row>
    <row r="32" spans="1:9" ht="12" customHeight="1">
      <c r="A32" s="29" t="str">
        <f>Doklady!J5</f>
        <v>026 02</v>
      </c>
      <c r="B32" s="29" t="str">
        <f>Doklady!A5</f>
        <v>(02) - Poliaková Terézia (SR a zahraničie, celý rok 2016)</v>
      </c>
      <c r="C32" s="30">
        <f>IF(H32&gt;0,Doklady!F5,"")</f>
        <v>10000</v>
      </c>
      <c r="D32" s="114">
        <f>IF(C32&lt;&gt;"",Doklady!G5,"")</f>
        <v>5513</v>
      </c>
      <c r="E32" s="30">
        <f>IF(C32&lt;&gt;"",IF(H32&lt;&gt;102,D32/(1-Doklady!K5)-D32,""),"")</f>
        <v>290.15789473684254</v>
      </c>
      <c r="F32" s="28">
        <f>IF(C32&lt;&gt;"",IF(H32&lt;&gt;102,Doklady!H5,""),"")</f>
        <v>0</v>
      </c>
      <c r="G32" s="30">
        <f>IF(C32&lt;&gt;"",IF(H32&lt;&gt;102,IF(D32&gt;C32,"CHYBA!",-(MIN(D32-C32,(D32+F32)*(1-Doklady!K5)-C32))),""),"")</f>
        <v>4762.6500000000005</v>
      </c>
      <c r="H32" s="111" t="str">
        <f>Doklady!I5</f>
        <v>02</v>
      </c>
      <c r="I32" s="107" t="str">
        <f t="shared" si="3"/>
        <v/>
      </c>
    </row>
    <row r="33" spans="1:9" ht="12" customHeight="1">
      <c r="A33" s="29" t="str">
        <f>Doklady!J6</f>
        <v>026 02</v>
      </c>
      <c r="B33" s="29" t="str">
        <f>Doklady!A6</f>
        <v>(02) - štafeta mužov (SR a zahraničie, celý rok 2016)</v>
      </c>
      <c r="C33" s="30">
        <f>IF(H33&gt;0,Doklady!F6,"")</f>
        <v>18750</v>
      </c>
      <c r="D33" s="114">
        <f>IF(C33&lt;&gt;"",Doklady!G6,"")</f>
        <v>18670.240000000002</v>
      </c>
      <c r="E33" s="30">
        <f>IF(C33&lt;&gt;"",IF(H33&lt;&gt;102,D33/(1-Doklady!K6)-D33,""),"")</f>
        <v>982.64421052631587</v>
      </c>
      <c r="F33" s="28">
        <f>IF(C33&lt;&gt;"",IF(H33&lt;&gt;102,Doklady!H6,""),"")</f>
        <v>0</v>
      </c>
      <c r="G33" s="30">
        <f>IF(C33&lt;&gt;"",IF(H33&lt;&gt;102,IF(D33&gt;C33,"CHYBA!",-(MIN(D33-C33,(D33+F33)*(1-Doklady!K6)-C33))),""),"")</f>
        <v>1013.2720000000008</v>
      </c>
      <c r="H33" s="111" t="str">
        <f>Doklady!I6</f>
        <v>02</v>
      </c>
      <c r="I33" s="107" t="str">
        <f t="shared" si="3"/>
        <v/>
      </c>
    </row>
    <row r="34" spans="1:9" ht="12" customHeight="1">
      <c r="A34" s="29" t="str">
        <f>Doklady!J7</f>
        <v>026 02</v>
      </c>
      <c r="B34" s="29" t="str">
        <f>Doklady!A7</f>
        <v>(02) - štafeta zmiešaná (SR a zahraničie, celý rok 2016)</v>
      </c>
      <c r="C34" s="30">
        <f>IF(H34&gt;0,Doklady!F7,"")</f>
        <v>56250</v>
      </c>
      <c r="D34" s="114">
        <f>IF(C34&lt;&gt;"",Doklady!G7,"")</f>
        <v>24539.539999999997</v>
      </c>
      <c r="E34" s="30">
        <f>IF(C34&lt;&gt;"",IF(H34&lt;&gt;102,D34/(1-Doklady!K7)-D34,""),"")</f>
        <v>1291.5547368421066</v>
      </c>
      <c r="F34" s="28">
        <f>IF(C34&lt;&gt;"",IF(H34&lt;&gt;102,Doklady!H7,""),"")</f>
        <v>0</v>
      </c>
      <c r="G34" s="30">
        <f>IF(C34&lt;&gt;"",IF(H34&lt;&gt;102,IF(D34&gt;C34,"CHYBA!",-(MIN(D34-C34,(D34+F34)*(1-Doklady!K7)-C34))),""),"")</f>
        <v>32937.437000000005</v>
      </c>
      <c r="H34" s="111" t="str">
        <f>Doklady!I7</f>
        <v>02</v>
      </c>
      <c r="I34" s="107" t="str">
        <f t="shared" si="3"/>
        <v/>
      </c>
    </row>
    <row r="35" spans="1:9" ht="12" customHeight="1">
      <c r="A35" s="29" t="str">
        <f>Doklady!J8</f>
        <v>026 02</v>
      </c>
      <c r="B35" s="29" t="str">
        <f>Doklady!A8</f>
        <v>(03) - športovec Fialková Paulína (za výsledok: 1. m. na SU)</v>
      </c>
      <c r="C35" s="30">
        <f>IF(H35&gt;0,Doklady!F8,"")</f>
        <v>1660</v>
      </c>
      <c r="D35" s="114">
        <f>IF(C35&lt;&gt;"",Doklady!G8,"")</f>
        <v>0</v>
      </c>
      <c r="E35" s="30">
        <f>IF(C35&lt;&gt;"",IF(H35&lt;&gt;102,D35/(1-Doklady!K8)-D35,""),"")</f>
        <v>0</v>
      </c>
      <c r="F35" s="28">
        <f>IF(C35&lt;&gt;"",IF(H35&lt;&gt;102,Doklady!H8,""),"")</f>
        <v>0</v>
      </c>
      <c r="G35" s="30">
        <f>IF(C35&lt;&gt;"",IF(H35&lt;&gt;102,IF(D35&gt;C35,"CHYBA!",-(MIN(D35-C35,(D35+F35)*(1-Doklady!K8)-C35))),""),"")</f>
        <v>1660</v>
      </c>
      <c r="H35" s="111" t="str">
        <f>Doklady!I8</f>
        <v>03</v>
      </c>
      <c r="I35" s="107" t="str">
        <f t="shared" si="3"/>
        <v/>
      </c>
    </row>
    <row r="36" spans="1:9" ht="12" customHeight="1">
      <c r="A36" s="29" t="str">
        <f>Doklady!J9</f>
        <v>026 02</v>
      </c>
      <c r="B36" s="29" t="str">
        <f>Doklady!A9</f>
        <v>(03) - športovec Kazár Matej (za výsledok: 3. m. na MS)</v>
      </c>
      <c r="C36" s="30">
        <f>IF(H36&gt;0,Doklady!F9,"")</f>
        <v>420</v>
      </c>
      <c r="D36" s="114">
        <f>IF(C36&lt;&gt;"",Doklady!G9,"")</f>
        <v>0</v>
      </c>
      <c r="E36" s="30">
        <f>IF(C36&lt;&gt;"",IF(H36&lt;&gt;102,D36/(1-Doklady!K9)-D36,""),"")</f>
        <v>0</v>
      </c>
      <c r="F36" s="28">
        <f>IF(C36&lt;&gt;"",IF(H36&lt;&gt;102,Doklady!H9,""),"")</f>
        <v>0</v>
      </c>
      <c r="G36" s="30">
        <f>IF(C36&lt;&gt;"",IF(H36&lt;&gt;102,IF(D36&gt;C36,"CHYBA!",-(MIN(D36-C36,(D36+F36)*(1-Doklady!K9)-C36))),""),"")</f>
        <v>420</v>
      </c>
      <c r="H36" s="111" t="str">
        <f>Doklady!I9</f>
        <v>03</v>
      </c>
      <c r="I36" s="107" t="str">
        <f t="shared" si="3"/>
        <v/>
      </c>
    </row>
    <row r="37" spans="1:9" ht="12" customHeight="1">
      <c r="A37" s="29" t="str">
        <f>Doklady!J10</f>
        <v>026 02</v>
      </c>
      <c r="B37" s="29" t="str">
        <f>Doklady!A10</f>
        <v>(03) - športovec Otčenáš Martin (za výsledok: 1. m. na MS)</v>
      </c>
      <c r="C37" s="30">
        <f>IF(H37&gt;0,Doklady!F10,"")</f>
        <v>1660</v>
      </c>
      <c r="D37" s="114">
        <f>IF(C37&lt;&gt;"",Doklady!G10,"")</f>
        <v>0</v>
      </c>
      <c r="E37" s="30">
        <f>IF(C37&lt;&gt;"",IF(H37&lt;&gt;102,D37/(1-Doklady!K10)-D37,""),"")</f>
        <v>0</v>
      </c>
      <c r="F37" s="28">
        <f>IF(C37&lt;&gt;"",IF(H37&lt;&gt;102,Doklady!H10,""),"")</f>
        <v>0</v>
      </c>
      <c r="G37" s="30">
        <f>IF(C37&lt;&gt;"",IF(H37&lt;&gt;102,IF(D37&gt;C37,"CHYBA!",-(MIN(D37-C37,(D37+F37)*(1-Doklady!K10)-C37))),""),"")</f>
        <v>1660</v>
      </c>
      <c r="H37" s="111" t="str">
        <f>Doklady!I10</f>
        <v>03</v>
      </c>
      <c r="I37" s="107" t="str">
        <f t="shared" si="3"/>
        <v/>
      </c>
    </row>
    <row r="38" spans="1:9" ht="12" customHeight="1">
      <c r="A38" s="29" t="str">
        <f>Doklady!J11</f>
        <v>026 02</v>
      </c>
      <c r="B38" s="29" t="str">
        <f>Doklady!A11</f>
        <v>(03) - tréner Chrapán Dušan (za celoživotnú práca s mládežou a životné jubileum 60 rokov)</v>
      </c>
      <c r="C38" s="30">
        <f>IF(H38&gt;0,Doklady!F11,"")</f>
        <v>500</v>
      </c>
      <c r="D38" s="114">
        <f>IF(C38&lt;&gt;"",Doklady!G11,"")</f>
        <v>0</v>
      </c>
      <c r="E38" s="30">
        <f>IF(C38&lt;&gt;"",IF(H38&lt;&gt;102,D38/(1-Doklady!K11)-D38,""),"")</f>
        <v>0</v>
      </c>
      <c r="F38" s="28">
        <f>IF(C38&lt;&gt;"",IF(H38&lt;&gt;102,Doklady!H11,""),"")</f>
        <v>0</v>
      </c>
      <c r="G38" s="30">
        <f>IF(C38&lt;&gt;"",IF(H38&lt;&gt;102,IF(D38&gt;C38,"CHYBA!",-(MIN(D38-C38,(D38+F38)*(1-Doklady!K11)-C38))),""),"")</f>
        <v>500</v>
      </c>
      <c r="H38" s="111" t="str">
        <f>Doklady!I11</f>
        <v>03</v>
      </c>
      <c r="I38" s="107" t="str">
        <f t="shared" si="3"/>
        <v/>
      </c>
    </row>
    <row r="39" spans="1:9" ht="12" customHeight="1">
      <c r="A39" s="29" t="str">
        <f>Doklady!J12</f>
        <v>026 02</v>
      </c>
      <c r="B39" s="29" t="str">
        <f>Doklady!A12</f>
        <v>(04) - organizovanie podujatia "IBU Pohár 7" (typ: EP - európsky pohár (minimálne 5 kôl), 170 športovcov, miesto: Osrblie, termín: 12.2.-14.2.16)</v>
      </c>
      <c r="C39" s="30">
        <f>IF(H39&gt;0,Doklady!F12,"")</f>
        <v>8800</v>
      </c>
      <c r="D39" s="114">
        <f>IF(C39&lt;&gt;"",Doklady!G12,"")</f>
        <v>7822.5</v>
      </c>
      <c r="E39" s="30">
        <f>IF(C39&lt;&gt;"",IF(H39&lt;&gt;102,D39/(1-Doklady!K12)-D39,""),"")</f>
        <v>12763.026315789473</v>
      </c>
      <c r="F39" s="28">
        <f>IF(C39&lt;&gt;"",IF(H39&lt;&gt;102,Doklady!H12,""),"")</f>
        <v>0</v>
      </c>
      <c r="G39" s="30">
        <f>IF(C39&lt;&gt;"",IF(H39&lt;&gt;102,IF(D39&gt;C39,"CHYBA!",-(MIN(D39-C39,(D39+F39)*(1-Doklady!K12)-C39))),""),"")</f>
        <v>5827.45</v>
      </c>
      <c r="H39" s="111" t="str">
        <f>Doklady!I12</f>
        <v>04</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25.4.2016</v>
      </c>
      <c r="B87" s="8"/>
      <c r="C87" s="53"/>
      <c r="D87" s="53"/>
      <c r="E87" s="53"/>
      <c r="F87" s="53"/>
      <c r="G87" s="53"/>
      <c r="H87" s="110"/>
      <c r="I87" s="8"/>
      <c r="J87" s="8"/>
    </row>
    <row r="88" spans="1:10" ht="47.25" customHeight="1">
      <c r="A88" s="8"/>
      <c r="B88" s="8"/>
      <c r="C88" s="169" t="str">
        <f>Doklady!E121</f>
        <v>Michal Baka</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25" priority="8" stopIfTrue="1" operator="equal">
      <formula>"CHYBA!"</formula>
    </cfRule>
  </conditionalFormatting>
  <conditionalFormatting sqref="D19">
    <cfRule type="expression" dxfId="24" priority="7" stopIfTrue="1">
      <formula>D19&gt;C19</formula>
    </cfRule>
  </conditionalFormatting>
  <conditionalFormatting sqref="D29:D78">
    <cfRule type="expression" dxfId="23" priority="5" stopIfTrue="1">
      <formula>AND(H29&lt;&gt;102,D29&gt;C29)</formula>
    </cfRule>
  </conditionalFormatting>
  <conditionalFormatting sqref="G29:G78">
    <cfRule type="cellIs" dxfId="22" priority="2" stopIfTrue="1" operator="equal">
      <formula>"CHYBA!"</formula>
    </cfRule>
  </conditionalFormatting>
  <conditionalFormatting sqref="A29:G78">
    <cfRule type="cellIs" dxfId="21"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A5" sqref="A5"/>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Slovenský zväz biatlonu</v>
      </c>
      <c r="C2" s="171"/>
    </row>
    <row r="4" spans="1:3">
      <c r="A4" s="99" t="s">
        <v>452</v>
      </c>
      <c r="B4" s="99" t="s">
        <v>451</v>
      </c>
      <c r="C4" s="99" t="s">
        <v>488</v>
      </c>
    </row>
    <row r="5" spans="1:3">
      <c r="A5" s="87"/>
      <c r="B5" s="87"/>
      <c r="C5" s="87"/>
    </row>
    <row r="6" spans="1:3">
      <c r="A6" s="87"/>
      <c r="B6" s="87"/>
      <c r="C6" s="87"/>
    </row>
    <row r="7" spans="1:3">
      <c r="A7" s="87"/>
      <c r="B7" s="87"/>
      <c r="C7" s="87"/>
    </row>
    <row r="8" spans="1:3">
      <c r="A8" s="87"/>
      <c r="B8" s="87"/>
      <c r="C8" s="87"/>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zoomScaleNormal="100"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09"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25.4.2016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20" priority="7" stopIfTrue="1">
      <formula>$A125&lt;&gt;""</formula>
    </cfRule>
  </conditionalFormatting>
  <conditionalFormatting sqref="D125:G3000 D125:D3028">
    <cfRule type="expression" dxfId="19" priority="6" stopIfTrue="1">
      <formula>$A125&lt;&gt;""</formula>
    </cfRule>
  </conditionalFormatting>
  <conditionalFormatting sqref="A125:A3028">
    <cfRule type="expression" dxfId="18" priority="5" stopIfTrue="1">
      <formula>$A125&lt;&gt;""</formula>
    </cfRule>
  </conditionalFormatting>
  <conditionalFormatting sqref="B3001:C3003">
    <cfRule type="expression" dxfId="17" priority="4" stopIfTrue="1">
      <formula>$A3001&lt;&gt;""</formula>
    </cfRule>
  </conditionalFormatting>
  <conditionalFormatting sqref="D3001:G3003">
    <cfRule type="expression" dxfId="16" priority="3" stopIfTrue="1">
      <formula>$A3001&lt;&gt;""</formula>
    </cfRule>
  </conditionalFormatting>
  <conditionalFormatting sqref="A3001:A3003">
    <cfRule type="expression" dxfId="15" priority="2" stopIfTrue="1">
      <formula>$A3001&lt;&gt;""</formula>
    </cfRule>
  </conditionalFormatting>
  <conditionalFormatting sqref="H125:H193">
    <cfRule type="expression" dxfId="14"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Michal Baka</cp:lastModifiedBy>
  <cp:lastPrinted>2016-02-11T07:23:34Z</cp:lastPrinted>
  <dcterms:created xsi:type="dcterms:W3CDTF">2011-04-09T08:55:55Z</dcterms:created>
  <dcterms:modified xsi:type="dcterms:W3CDTF">2016-04-25T09:17:02Z</dcterms:modified>
</cp:coreProperties>
</file>